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filterPrivacy="1"/>
  <xr:revisionPtr revIDLastSave="2" documentId="8_{9BCC4F23-DD5C-48A2-B3CF-14CF5F0315F2}" xr6:coauthVersionLast="47" xr6:coauthVersionMax="47" xr10:uidLastSave="{21A3081F-0F44-48CA-8AED-A3C0EEEF6443}"/>
  <bookViews>
    <workbookView xWindow="-120" yWindow="-120" windowWidth="20730" windowHeight="11160" tabRatio="878" firstSheet="2" activeTab="2" xr2:uid="{00000000-000D-0000-FFFF-FFFF00000000}"/>
  </bookViews>
  <sheets>
    <sheet name="Introduction" sheetId="46" r:id="rId1"/>
    <sheet name="Entity Accounting Approach" sheetId="27" r:id="rId2"/>
    <sheet name="Scenarios" sheetId="3" r:id="rId3"/>
    <sheet name="PO numbers" sheetId="41" r:id="rId4"/>
    <sheet name="Asset numbers" sheetId="42" r:id="rId5"/>
    <sheet name="SAP Transaction Guidance" sheetId="32" r:id="rId6"/>
    <sheet name="UAT Test Scripts" sheetId="51" r:id="rId7"/>
    <sheet name="1 - Capitalised Contract" sheetId="30" r:id="rId8"/>
    <sheet name="2 - Low Value Contract" sheetId="12" r:id="rId9"/>
    <sheet name="3 - Short Term Contract" sheetId="31" r:id="rId10"/>
    <sheet name="4 - Prepaid Contract" sheetId="17" r:id="rId11"/>
    <sheet name="5 - Contract Extension" sheetId="24" r:id="rId12"/>
    <sheet name="6 - Contract Termination" sheetId="22" r:id="rId13"/>
    <sheet name="7 - Capitalise foreign currency" sheetId="23" r:id="rId14"/>
    <sheet name="Material Groups" sheetId="33" r:id="rId15"/>
    <sheet name="Asset Class" sheetId="34" r:id="rId16"/>
    <sheet name="Accrual types" sheetId="35" r:id="rId17"/>
    <sheet name="IR approach" sheetId="36" r:id="rId18"/>
    <sheet name="Doc Types" sheetId="37" r:id="rId19"/>
    <sheet name="Transaction Types" sheetId="38" r:id="rId20"/>
    <sheet name="Clearing" sheetId="50" r:id="rId21"/>
    <sheet name="GL Accounts" sheetId="39" r:id="rId22"/>
  </sheets>
  <externalReferences>
    <externalReference r:id="rId23"/>
    <externalReference r:id="rId24"/>
    <externalReference r:id="rId25"/>
  </externalReferences>
  <definedNames>
    <definedName name="_FilterDatenbank" localSheetId="1" hidden="1">'Entity Accounting Approach'!#REF!</definedName>
    <definedName name="_xlnm._FilterDatabase" localSheetId="4" hidden="1">'Asset numbers'!$A$1:$H$75</definedName>
    <definedName name="_xlnm._FilterDatabase" localSheetId="1" hidden="1">'Entity Accounting Approach'!$A$3:$E$77</definedName>
    <definedName name="_xlnm._FilterDatabase" localSheetId="3" hidden="1">'PO numbers'!$A$3:$AJ$77</definedName>
    <definedName name="_xlnm.Print_Area" localSheetId="7">'1 - Capitalised Contract'!$P$47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50" l="1"/>
  <c r="B8" i="50"/>
  <c r="B7" i="50"/>
  <c r="B6" i="50"/>
  <c r="B5" i="50"/>
  <c r="X102" i="23" l="1"/>
  <c r="X101" i="23"/>
  <c r="X72" i="23"/>
  <c r="X71" i="23"/>
  <c r="AD44" i="23"/>
  <c r="X107" i="22"/>
  <c r="X79" i="22"/>
  <c r="AD48" i="22"/>
  <c r="AC52" i="22" s="1"/>
  <c r="X99" i="24"/>
  <c r="X98" i="24"/>
  <c r="X71" i="24"/>
  <c r="X70" i="24"/>
  <c r="X101" i="17"/>
  <c r="AC48" i="24"/>
  <c r="AD43" i="24"/>
  <c r="S43" i="24" s="1"/>
  <c r="S48" i="17"/>
  <c r="X48" i="17"/>
  <c r="I73" i="12"/>
  <c r="I72" i="12"/>
  <c r="I48" i="12"/>
  <c r="I47" i="12"/>
  <c r="E26" i="12"/>
  <c r="I26" i="12" s="1"/>
  <c r="I21" i="12" s="1"/>
  <c r="E25" i="12"/>
  <c r="I25" i="12" s="1"/>
  <c r="I20" i="12" s="1"/>
  <c r="AC54" i="30"/>
  <c r="AC53" i="30"/>
  <c r="X75" i="30"/>
  <c r="X74" i="30"/>
  <c r="AC49" i="23" l="1"/>
  <c r="S44" i="23" s="1"/>
  <c r="S48" i="22"/>
  <c r="X48" i="22"/>
  <c r="X49" i="30"/>
  <c r="X48" i="30"/>
  <c r="Y48" i="30" s="1"/>
  <c r="S48" i="30" s="1"/>
  <c r="X44" i="23" l="1"/>
  <c r="F38" i="30"/>
  <c r="I38" i="30" s="1"/>
  <c r="S43" i="30" s="1"/>
  <c r="J38" i="30"/>
  <c r="F39" i="30" s="1"/>
  <c r="AC43" i="30"/>
  <c r="H38" i="30"/>
  <c r="G38" i="30"/>
  <c r="AC33" i="24" l="1"/>
  <c r="G129" i="24"/>
  <c r="G128" i="24"/>
  <c r="G127" i="24"/>
  <c r="G126" i="24"/>
  <c r="G125" i="24"/>
  <c r="G124" i="24"/>
  <c r="G123" i="24"/>
  <c r="G122" i="24"/>
  <c r="G121" i="24"/>
  <c r="G120" i="24"/>
  <c r="G119" i="24"/>
  <c r="G118" i="24"/>
  <c r="J33" i="24"/>
  <c r="L33" i="24" s="1"/>
  <c r="AE95" i="24"/>
  <c r="AE66" i="24"/>
  <c r="AE29" i="24"/>
  <c r="F5" i="23" l="1"/>
  <c r="E5" i="23"/>
  <c r="F5" i="22"/>
  <c r="E5" i="22"/>
  <c r="F5" i="24"/>
  <c r="E5" i="24"/>
  <c r="F5" i="17"/>
  <c r="E5" i="17"/>
  <c r="F5" i="30"/>
  <c r="E5" i="30"/>
  <c r="C73" i="3"/>
  <c r="I39" i="3"/>
  <c r="F39" i="3"/>
  <c r="C39" i="3"/>
  <c r="F6" i="3"/>
  <c r="C6" i="3"/>
  <c r="F13" i="33"/>
  <c r="F12" i="33"/>
  <c r="F11" i="33"/>
  <c r="F10" i="33"/>
  <c r="F9" i="33"/>
  <c r="F8" i="33"/>
  <c r="F7" i="33"/>
  <c r="F6" i="33"/>
  <c r="F5" i="33"/>
  <c r="F4" i="33"/>
  <c r="Y102" i="23" l="1"/>
  <c r="S102" i="23" s="1"/>
  <c r="Y101" i="23"/>
  <c r="S101" i="23" s="1"/>
  <c r="W30" i="22"/>
  <c r="W31" i="22" s="1"/>
  <c r="Y107" i="22"/>
  <c r="S107" i="22" s="1"/>
  <c r="Y99" i="24"/>
  <c r="S99" i="24" s="1"/>
  <c r="Y98" i="24"/>
  <c r="S98" i="24" s="1"/>
  <c r="Y101" i="17"/>
  <c r="S101" i="17" s="1"/>
  <c r="J73" i="12"/>
  <c r="D73" i="12" s="1"/>
  <c r="J72" i="12"/>
  <c r="D72" i="12" s="1"/>
  <c r="J27" i="31" l="1"/>
  <c r="I21" i="31" s="1"/>
  <c r="J26" i="31"/>
  <c r="I20" i="31" s="1"/>
  <c r="E21" i="31"/>
  <c r="I16" i="31" s="1"/>
  <c r="E20" i="31"/>
  <c r="I15" i="31" s="1"/>
  <c r="D16" i="31"/>
  <c r="J16" i="31" s="1"/>
  <c r="D15" i="31"/>
  <c r="J15" i="31" s="1"/>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9" i="30"/>
  <c r="G108"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G74" i="30"/>
  <c r="G73" i="30"/>
  <c r="G72" i="30"/>
  <c r="G71" i="30"/>
  <c r="G70" i="30"/>
  <c r="G69" i="30"/>
  <c r="G68" i="30"/>
  <c r="G67" i="30"/>
  <c r="G66" i="30"/>
  <c r="G65" i="30"/>
  <c r="G64" i="30"/>
  <c r="G63" i="30"/>
  <c r="G62" i="30"/>
  <c r="G61" i="30"/>
  <c r="G60" i="30"/>
  <c r="G59" i="30"/>
  <c r="G58" i="30"/>
  <c r="G57" i="30"/>
  <c r="G56" i="30"/>
  <c r="G55" i="30"/>
  <c r="G54" i="30"/>
  <c r="G53" i="30"/>
  <c r="G52" i="30"/>
  <c r="G51" i="30"/>
  <c r="G50" i="30"/>
  <c r="G49" i="30"/>
  <c r="G48" i="30"/>
  <c r="G47" i="30"/>
  <c r="G46" i="30"/>
  <c r="G45" i="30"/>
  <c r="G44" i="30"/>
  <c r="G43" i="30"/>
  <c r="G42" i="30"/>
  <c r="G41" i="30"/>
  <c r="G40" i="30"/>
  <c r="G39" i="30"/>
  <c r="T48" i="30"/>
  <c r="D38" i="30"/>
  <c r="W28" i="30" s="1"/>
  <c r="F23" i="30"/>
  <c r="F13" i="30"/>
  <c r="H39" i="30" l="1"/>
  <c r="I39" i="30"/>
  <c r="S44" i="30" s="1"/>
  <c r="D20" i="31"/>
  <c r="J20" i="31" s="1"/>
  <c r="D21" i="31"/>
  <c r="J21" i="31" s="1"/>
  <c r="N50" i="30"/>
  <c r="P50" i="30" s="1"/>
  <c r="AD38" i="30"/>
  <c r="X38" i="30" s="1"/>
  <c r="Y43" i="30"/>
  <c r="X43" i="30" s="1"/>
  <c r="N69" i="30"/>
  <c r="P69" i="30" s="1"/>
  <c r="T74" i="30"/>
  <c r="S80" i="30" s="1"/>
  <c r="N41" i="30"/>
  <c r="P41" i="30" s="1"/>
  <c r="N47" i="30"/>
  <c r="P47" i="30" s="1"/>
  <c r="N53" i="30"/>
  <c r="P53" i="30" s="1"/>
  <c r="N70" i="30"/>
  <c r="N83" i="30"/>
  <c r="D39" i="30"/>
  <c r="N43" i="30"/>
  <c r="N48" i="30"/>
  <c r="N151" i="30"/>
  <c r="N143" i="30"/>
  <c r="N135" i="30"/>
  <c r="N127" i="30"/>
  <c r="N119" i="30"/>
  <c r="N111" i="30"/>
  <c r="N103" i="30"/>
  <c r="N154" i="30"/>
  <c r="N157" i="30"/>
  <c r="N149" i="30"/>
  <c r="N141" i="30"/>
  <c r="N133" i="30"/>
  <c r="N125" i="30"/>
  <c r="N117" i="30"/>
  <c r="N109" i="30"/>
  <c r="N152" i="30"/>
  <c r="N155" i="30"/>
  <c r="N150" i="30"/>
  <c r="N142" i="30"/>
  <c r="N134" i="30"/>
  <c r="N126" i="30"/>
  <c r="N118" i="30"/>
  <c r="N110" i="30"/>
  <c r="N153" i="30"/>
  <c r="N145" i="30"/>
  <c r="N137" i="30"/>
  <c r="N129" i="30"/>
  <c r="N121" i="30"/>
  <c r="N113" i="30"/>
  <c r="N156" i="30"/>
  <c r="N99" i="30"/>
  <c r="N93" i="30"/>
  <c r="N87" i="30"/>
  <c r="N105" i="30"/>
  <c r="N94" i="30"/>
  <c r="N90" i="30"/>
  <c r="N82" i="30"/>
  <c r="N144" i="30"/>
  <c r="N136" i="30"/>
  <c r="N128" i="30"/>
  <c r="N120" i="30"/>
  <c r="N112" i="30"/>
  <c r="N108" i="30"/>
  <c r="N102" i="30"/>
  <c r="N100" i="30"/>
  <c r="N88" i="30"/>
  <c r="N75" i="30"/>
  <c r="N146" i="30"/>
  <c r="N115" i="30"/>
  <c r="N95" i="30"/>
  <c r="N84" i="30"/>
  <c r="N71" i="30"/>
  <c r="N61" i="30"/>
  <c r="N123" i="30"/>
  <c r="N96" i="30"/>
  <c r="N74" i="30"/>
  <c r="N139" i="30"/>
  <c r="N124" i="30"/>
  <c r="N91" i="30"/>
  <c r="N77" i="30"/>
  <c r="N72" i="30"/>
  <c r="N66" i="30"/>
  <c r="N62" i="30"/>
  <c r="N98" i="30"/>
  <c r="N78" i="30"/>
  <c r="N148" i="30"/>
  <c r="N132" i="30"/>
  <c r="N130" i="30"/>
  <c r="N122" i="30"/>
  <c r="N85" i="30"/>
  <c r="N79" i="30"/>
  <c r="N68" i="30"/>
  <c r="N65" i="30"/>
  <c r="N54" i="30"/>
  <c r="N49" i="30"/>
  <c r="N51" i="30"/>
  <c r="N45" i="30"/>
  <c r="N42" i="30"/>
  <c r="N39" i="30"/>
  <c r="N138" i="30"/>
  <c r="N104" i="30"/>
  <c r="N106" i="30"/>
  <c r="N86" i="30"/>
  <c r="N81" i="30"/>
  <c r="N67" i="30"/>
  <c r="N55" i="30"/>
  <c r="N147" i="30"/>
  <c r="N140" i="30"/>
  <c r="N131" i="30"/>
  <c r="N114" i="30"/>
  <c r="N76" i="30"/>
  <c r="N60" i="30"/>
  <c r="N40" i="30"/>
  <c r="N38" i="30"/>
  <c r="P38" i="30" s="1"/>
  <c r="S53" i="30" s="1"/>
  <c r="N116" i="30"/>
  <c r="N107" i="30"/>
  <c r="N101" i="30"/>
  <c r="N97" i="30"/>
  <c r="S75" i="30"/>
  <c r="Y75" i="30" s="1"/>
  <c r="T75" i="30"/>
  <c r="S81" i="30" s="1"/>
  <c r="N57" i="30"/>
  <c r="N56" i="30"/>
  <c r="W93" i="30"/>
  <c r="W66" i="30"/>
  <c r="W92" i="30"/>
  <c r="W33" i="30"/>
  <c r="W29" i="30"/>
  <c r="E38" i="30"/>
  <c r="W32" i="30"/>
  <c r="W27" i="30"/>
  <c r="N58" i="30"/>
  <c r="N73" i="30"/>
  <c r="N44" i="30"/>
  <c r="N92" i="30"/>
  <c r="N46" i="30"/>
  <c r="N52" i="30"/>
  <c r="N59" i="30"/>
  <c r="N63" i="30"/>
  <c r="N64" i="30"/>
  <c r="W65" i="30"/>
  <c r="N80" i="30"/>
  <c r="N89" i="30"/>
  <c r="S74" i="30"/>
  <c r="Y74" i="30" s="1"/>
  <c r="J39" i="30" l="1"/>
  <c r="AC44" i="30"/>
  <c r="P39" i="30"/>
  <c r="S54" i="30" s="1"/>
  <c r="Y54" i="30" s="1"/>
  <c r="Y49" i="30"/>
  <c r="S49" i="30" s="1"/>
  <c r="P42" i="30"/>
  <c r="P66" i="30"/>
  <c r="P156" i="30"/>
  <c r="Y92" i="30"/>
  <c r="Y93" i="30"/>
  <c r="Y33" i="30"/>
  <c r="Y29" i="30"/>
  <c r="E39" i="30"/>
  <c r="D40" i="30"/>
  <c r="Y65" i="30"/>
  <c r="Y32" i="30"/>
  <c r="Y66" i="30"/>
  <c r="P59" i="30"/>
  <c r="P60" i="30"/>
  <c r="P81" i="30"/>
  <c r="P51" i="30"/>
  <c r="P130" i="30"/>
  <c r="P77" i="30"/>
  <c r="P71" i="30"/>
  <c r="P102" i="30"/>
  <c r="P90" i="30"/>
  <c r="P121" i="30"/>
  <c r="P134" i="30"/>
  <c r="P133" i="30"/>
  <c r="P127" i="30"/>
  <c r="P83" i="30"/>
  <c r="P147" i="30"/>
  <c r="P91" i="30"/>
  <c r="P141" i="30"/>
  <c r="P57" i="30"/>
  <c r="P86" i="30"/>
  <c r="W31" i="30"/>
  <c r="W30" i="30"/>
  <c r="B38" i="30"/>
  <c r="W34" i="30"/>
  <c r="P54" i="30"/>
  <c r="P63" i="30"/>
  <c r="P56" i="30"/>
  <c r="P76" i="30"/>
  <c r="P49" i="30"/>
  <c r="P132" i="30"/>
  <c r="P84" i="30"/>
  <c r="P108" i="30"/>
  <c r="P94" i="30"/>
  <c r="P129" i="30"/>
  <c r="P142" i="30"/>
  <c r="P135" i="30"/>
  <c r="P70" i="30"/>
  <c r="P52" i="30"/>
  <c r="P73" i="30"/>
  <c r="P97" i="30"/>
  <c r="P114" i="30"/>
  <c r="P106" i="30"/>
  <c r="P148" i="30"/>
  <c r="P124" i="30"/>
  <c r="P95" i="30"/>
  <c r="P112" i="30"/>
  <c r="P105" i="30"/>
  <c r="P137" i="30"/>
  <c r="P150" i="30"/>
  <c r="P149" i="30"/>
  <c r="P143" i="30"/>
  <c r="P64" i="30"/>
  <c r="P46" i="30"/>
  <c r="P101" i="30"/>
  <c r="P131" i="30"/>
  <c r="P104" i="30"/>
  <c r="P65" i="30"/>
  <c r="P78" i="30"/>
  <c r="P139" i="30"/>
  <c r="P115" i="30"/>
  <c r="P120" i="30"/>
  <c r="P87" i="30"/>
  <c r="P145" i="30"/>
  <c r="P155" i="30"/>
  <c r="P157" i="30"/>
  <c r="P151" i="30"/>
  <c r="P107" i="30"/>
  <c r="P140" i="30"/>
  <c r="P138" i="30"/>
  <c r="P68" i="30"/>
  <c r="P98" i="30"/>
  <c r="P74" i="30"/>
  <c r="P146" i="30"/>
  <c r="P128" i="30"/>
  <c r="P93" i="30"/>
  <c r="P153" i="30"/>
  <c r="P152" i="30"/>
  <c r="P154" i="30"/>
  <c r="P79" i="30"/>
  <c r="P62" i="30"/>
  <c r="P96" i="30"/>
  <c r="P75" i="30"/>
  <c r="P136" i="30"/>
  <c r="P99" i="30"/>
  <c r="P110" i="30"/>
  <c r="P109" i="30"/>
  <c r="P103" i="30"/>
  <c r="P48" i="30"/>
  <c r="P92" i="30"/>
  <c r="P55" i="30"/>
  <c r="P85" i="30"/>
  <c r="P88" i="30"/>
  <c r="P144" i="30"/>
  <c r="P118" i="30"/>
  <c r="P117" i="30"/>
  <c r="P111" i="30"/>
  <c r="P43" i="30"/>
  <c r="H40" i="30"/>
  <c r="P58" i="30"/>
  <c r="P116" i="30"/>
  <c r="P89" i="30"/>
  <c r="S38" i="30"/>
  <c r="Y38" i="30" s="1"/>
  <c r="P123" i="30"/>
  <c r="P80" i="30"/>
  <c r="P44" i="30"/>
  <c r="P40" i="30"/>
  <c r="P67" i="30"/>
  <c r="P45" i="30"/>
  <c r="P122" i="30"/>
  <c r="P72" i="30"/>
  <c r="P61" i="30"/>
  <c r="P100" i="30"/>
  <c r="P82" i="30"/>
  <c r="P113" i="30"/>
  <c r="P126" i="30"/>
  <c r="P125" i="30"/>
  <c r="P119" i="30"/>
  <c r="T49" i="30" l="1"/>
  <c r="E40" i="30"/>
  <c r="B40" i="30" s="1"/>
  <c r="D41" i="30"/>
  <c r="B39" i="30"/>
  <c r="Y30" i="30"/>
  <c r="Y34" i="30"/>
  <c r="Y31" i="30"/>
  <c r="O38" i="30"/>
  <c r="O39" i="30" s="1"/>
  <c r="O40" i="30" s="1"/>
  <c r="O41" i="30" s="1"/>
  <c r="O42" i="30" s="1"/>
  <c r="O43" i="30" s="1"/>
  <c r="O44" i="30" s="1"/>
  <c r="O45" i="30" s="1"/>
  <c r="O46" i="30" s="1"/>
  <c r="O47" i="30" s="1"/>
  <c r="O48" i="30" s="1"/>
  <c r="O49" i="30" s="1"/>
  <c r="O50" i="30" s="1"/>
  <c r="O51" i="30" s="1"/>
  <c r="O52" i="30" s="1"/>
  <c r="O53" i="30" s="1"/>
  <c r="O54" i="30" s="1"/>
  <c r="O55" i="30" s="1"/>
  <c r="O56" i="30" s="1"/>
  <c r="O57" i="30" s="1"/>
  <c r="O58" i="30" s="1"/>
  <c r="O59" i="30" s="1"/>
  <c r="O60" i="30" s="1"/>
  <c r="O61" i="30" s="1"/>
  <c r="O62" i="30" s="1"/>
  <c r="O63" i="30" s="1"/>
  <c r="O64" i="30" s="1"/>
  <c r="O65" i="30" s="1"/>
  <c r="O66" i="30" s="1"/>
  <c r="O67" i="30" s="1"/>
  <c r="O68" i="30" s="1"/>
  <c r="O69" i="30" s="1"/>
  <c r="O70" i="30" s="1"/>
  <c r="O71" i="30" s="1"/>
  <c r="O72" i="30" s="1"/>
  <c r="O73" i="30" s="1"/>
  <c r="O74" i="30" s="1"/>
  <c r="O75" i="30" s="1"/>
  <c r="O76" i="30" s="1"/>
  <c r="O77" i="30" s="1"/>
  <c r="O78" i="30" s="1"/>
  <c r="O79" i="30" s="1"/>
  <c r="O80" i="30" s="1"/>
  <c r="O81" i="30" s="1"/>
  <c r="O82" i="30" s="1"/>
  <c r="O83" i="30" s="1"/>
  <c r="O84" i="30" s="1"/>
  <c r="O85" i="30" s="1"/>
  <c r="O86" i="30" s="1"/>
  <c r="O87" i="30" s="1"/>
  <c r="O88" i="30" s="1"/>
  <c r="O89" i="30" s="1"/>
  <c r="O90" i="30" s="1"/>
  <c r="O91" i="30" s="1"/>
  <c r="O92" i="30" s="1"/>
  <c r="O93" i="30" s="1"/>
  <c r="O94" i="30" s="1"/>
  <c r="O95" i="30" s="1"/>
  <c r="O96" i="30" s="1"/>
  <c r="O97" i="30" s="1"/>
  <c r="O98" i="30" s="1"/>
  <c r="O99" i="30" s="1"/>
  <c r="O100" i="30" s="1"/>
  <c r="O101" i="30" s="1"/>
  <c r="O102" i="30" s="1"/>
  <c r="O103" i="30" s="1"/>
  <c r="O104" i="30" s="1"/>
  <c r="O105" i="30" s="1"/>
  <c r="O106" i="30" s="1"/>
  <c r="O107" i="30" s="1"/>
  <c r="O108" i="30" s="1"/>
  <c r="O109" i="30" s="1"/>
  <c r="O110" i="30" s="1"/>
  <c r="O111" i="30" s="1"/>
  <c r="O112" i="30" s="1"/>
  <c r="O113" i="30" s="1"/>
  <c r="O114" i="30" s="1"/>
  <c r="O115" i="30" s="1"/>
  <c r="O116" i="30" s="1"/>
  <c r="O117" i="30" s="1"/>
  <c r="O118" i="30" s="1"/>
  <c r="O119" i="30" s="1"/>
  <c r="O120" i="30" s="1"/>
  <c r="O121" i="30" s="1"/>
  <c r="O122" i="30" s="1"/>
  <c r="O123" i="30" s="1"/>
  <c r="O124" i="30" s="1"/>
  <c r="O125" i="30" s="1"/>
  <c r="O126" i="30" s="1"/>
  <c r="O127" i="30" s="1"/>
  <c r="O128" i="30" s="1"/>
  <c r="O129" i="30" s="1"/>
  <c r="O130" i="30" s="1"/>
  <c r="O131" i="30" s="1"/>
  <c r="O132" i="30" s="1"/>
  <c r="O133" i="30" s="1"/>
  <c r="O134" i="30" s="1"/>
  <c r="O135" i="30" s="1"/>
  <c r="O136" i="30" s="1"/>
  <c r="O137" i="30" s="1"/>
  <c r="O138" i="30" s="1"/>
  <c r="O139" i="30" s="1"/>
  <c r="O140" i="30" s="1"/>
  <c r="O141" i="30" s="1"/>
  <c r="O142" i="30" s="1"/>
  <c r="O143" i="30" s="1"/>
  <c r="O144" i="30" s="1"/>
  <c r="O145" i="30" s="1"/>
  <c r="O146" i="30" s="1"/>
  <c r="O147" i="30" s="1"/>
  <c r="O148" i="30" s="1"/>
  <c r="O149" i="30" s="1"/>
  <c r="O150" i="30" s="1"/>
  <c r="O151" i="30" s="1"/>
  <c r="O152" i="30" s="1"/>
  <c r="O153" i="30" s="1"/>
  <c r="O154" i="30" s="1"/>
  <c r="O155" i="30" s="1"/>
  <c r="O156" i="30" s="1"/>
  <c r="O157" i="30" s="1"/>
  <c r="Y53" i="30"/>
  <c r="F40" i="30"/>
  <c r="J40" i="30" s="1"/>
  <c r="Y44" i="30"/>
  <c r="D42" i="30" l="1"/>
  <c r="E41" i="30"/>
  <c r="B41" i="30" s="1"/>
  <c r="I40" i="30"/>
  <c r="H41" i="30" s="1"/>
  <c r="E42" i="30" l="1"/>
  <c r="B42" i="30" s="1"/>
  <c r="D43" i="30"/>
  <c r="F41" i="30"/>
  <c r="D44" i="30" l="1"/>
  <c r="E43" i="30"/>
  <c r="B43" i="30" s="1"/>
  <c r="J41" i="30"/>
  <c r="I41" i="30"/>
  <c r="H42" i="30" s="1"/>
  <c r="F42" i="30" l="1"/>
  <c r="D45" i="30"/>
  <c r="E44" i="30"/>
  <c r="B44" i="30" s="1"/>
  <c r="E45" i="30" l="1"/>
  <c r="B45" i="30" s="1"/>
  <c r="D46" i="30"/>
  <c r="I42" i="30"/>
  <c r="H43" i="30" s="1"/>
  <c r="J42" i="30"/>
  <c r="F43" i="30" l="1"/>
  <c r="D47" i="30"/>
  <c r="E46" i="30"/>
  <c r="B46" i="30" s="1"/>
  <c r="D48" i="30" l="1"/>
  <c r="E47" i="30"/>
  <c r="B47" i="30" s="1"/>
  <c r="I43" i="30"/>
  <c r="H44" i="30" s="1"/>
  <c r="J43" i="30"/>
  <c r="D49" i="30" l="1"/>
  <c r="E48" i="30"/>
  <c r="B48" i="30" s="1"/>
  <c r="F44" i="30"/>
  <c r="J44" i="30" l="1"/>
  <c r="I44" i="30"/>
  <c r="H45" i="30" s="1"/>
  <c r="E49" i="30"/>
  <c r="B49" i="30" s="1"/>
  <c r="D50" i="30"/>
  <c r="E50" i="30" l="1"/>
  <c r="B50" i="30" s="1"/>
  <c r="D51" i="30"/>
  <c r="F45" i="30"/>
  <c r="J45" i="30" l="1"/>
  <c r="I45" i="30"/>
  <c r="H46" i="30" s="1"/>
  <c r="E51" i="30"/>
  <c r="B51" i="30" s="1"/>
  <c r="D52" i="30"/>
  <c r="D53" i="30" l="1"/>
  <c r="E52" i="30"/>
  <c r="B52" i="30" s="1"/>
  <c r="F46" i="30"/>
  <c r="D54" i="30" l="1"/>
  <c r="E53" i="30"/>
  <c r="B53" i="30" s="1"/>
  <c r="I46" i="30"/>
  <c r="H47" i="30" s="1"/>
  <c r="J46" i="30"/>
  <c r="E54" i="30" l="1"/>
  <c r="B54" i="30" s="1"/>
  <c r="D55" i="30"/>
  <c r="F47" i="30"/>
  <c r="I47" i="30" l="1"/>
  <c r="H48" i="30" s="1"/>
  <c r="J47" i="30"/>
  <c r="E55" i="30"/>
  <c r="B55" i="30" s="1"/>
  <c r="D56" i="30"/>
  <c r="D57" i="30" l="1"/>
  <c r="E56" i="30"/>
  <c r="B56" i="30" s="1"/>
  <c r="F48" i="30"/>
  <c r="I48" i="30" l="1"/>
  <c r="H49" i="30" s="1"/>
  <c r="J48" i="30"/>
  <c r="D58" i="30"/>
  <c r="E57" i="30"/>
  <c r="B57" i="30" s="1"/>
  <c r="D59" i="30" l="1"/>
  <c r="E58" i="30"/>
  <c r="B58" i="30" s="1"/>
  <c r="F49" i="30"/>
  <c r="J49" i="30" l="1"/>
  <c r="I49" i="30"/>
  <c r="H50" i="30" s="1"/>
  <c r="AC38" i="30" s="1"/>
  <c r="AD43" i="30" s="1"/>
  <c r="D60" i="30"/>
  <c r="E59" i="30"/>
  <c r="B59" i="30" s="1"/>
  <c r="D61" i="30" l="1"/>
  <c r="E60" i="30"/>
  <c r="B60" i="30" s="1"/>
  <c r="F50" i="30"/>
  <c r="J50" i="30" l="1"/>
  <c r="I50" i="30"/>
  <c r="H51" i="30" s="1"/>
  <c r="AD44" i="30" s="1"/>
  <c r="AC39" i="30" s="1"/>
  <c r="E61" i="30"/>
  <c r="B61" i="30" s="1"/>
  <c r="D62" i="30"/>
  <c r="E62" i="30" l="1"/>
  <c r="B62" i="30" s="1"/>
  <c r="D63" i="30"/>
  <c r="F51" i="30"/>
  <c r="K38" i="30"/>
  <c r="L38" i="30" s="1"/>
  <c r="J51" i="30" l="1"/>
  <c r="I51" i="30"/>
  <c r="H52" i="30" s="1"/>
  <c r="D64" i="30"/>
  <c r="E63" i="30"/>
  <c r="B63" i="30" s="1"/>
  <c r="D65" i="30" l="1"/>
  <c r="E64" i="30"/>
  <c r="B64" i="30" s="1"/>
  <c r="F52" i="30"/>
  <c r="K39" i="30"/>
  <c r="L39" i="30" s="1"/>
  <c r="I52" i="30" l="1"/>
  <c r="H53" i="30" s="1"/>
  <c r="J52" i="30"/>
  <c r="D66" i="30"/>
  <c r="E65" i="30"/>
  <c r="B65" i="30" s="1"/>
  <c r="E66" i="30" l="1"/>
  <c r="B66" i="30" s="1"/>
  <c r="D67" i="30"/>
  <c r="F53" i="30"/>
  <c r="K40" i="30"/>
  <c r="L40" i="30" s="1"/>
  <c r="I53" i="30" l="1"/>
  <c r="H54" i="30" s="1"/>
  <c r="J53" i="30"/>
  <c r="D68" i="30"/>
  <c r="E67" i="30"/>
  <c r="B67" i="30" s="1"/>
  <c r="D69" i="30" l="1"/>
  <c r="E68" i="30"/>
  <c r="B68" i="30" s="1"/>
  <c r="F54" i="30"/>
  <c r="K41" i="30"/>
  <c r="L41" i="30" s="1"/>
  <c r="J54" i="30" l="1"/>
  <c r="I54" i="30"/>
  <c r="H55" i="30" s="1"/>
  <c r="E69" i="30"/>
  <c r="B69" i="30" s="1"/>
  <c r="D70" i="30"/>
  <c r="E70" i="30" l="1"/>
  <c r="B70" i="30" s="1"/>
  <c r="D71" i="30"/>
  <c r="F55" i="30"/>
  <c r="K42" i="30"/>
  <c r="L42" i="30" s="1"/>
  <c r="I55" i="30" l="1"/>
  <c r="H56" i="30" s="1"/>
  <c r="J55" i="30"/>
  <c r="E71" i="30"/>
  <c r="B71" i="30" s="1"/>
  <c r="D72" i="30"/>
  <c r="E72" i="30" l="1"/>
  <c r="B72" i="30" s="1"/>
  <c r="D73" i="30"/>
  <c r="F56" i="30"/>
  <c r="K43" i="30"/>
  <c r="L43" i="30" s="1"/>
  <c r="I56" i="30" l="1"/>
  <c r="H57" i="30" s="1"/>
  <c r="J56" i="30"/>
  <c r="E73" i="30"/>
  <c r="B73" i="30" s="1"/>
  <c r="D74" i="30"/>
  <c r="D75" i="30" l="1"/>
  <c r="E74" i="30"/>
  <c r="B74" i="30" s="1"/>
  <c r="F57" i="30"/>
  <c r="K44" i="30"/>
  <c r="L44" i="30" s="1"/>
  <c r="I57" i="30" l="1"/>
  <c r="H58" i="30" s="1"/>
  <c r="J57" i="30"/>
  <c r="E75" i="30"/>
  <c r="B75" i="30" s="1"/>
  <c r="D76" i="30"/>
  <c r="E76" i="30" l="1"/>
  <c r="B76" i="30" s="1"/>
  <c r="D77" i="30"/>
  <c r="F58" i="30"/>
  <c r="K45" i="30"/>
  <c r="L45" i="30" s="1"/>
  <c r="J58" i="30" l="1"/>
  <c r="I58" i="30"/>
  <c r="H59" i="30" s="1"/>
  <c r="D78" i="30"/>
  <c r="E77" i="30"/>
  <c r="B77" i="30" s="1"/>
  <c r="D79" i="30" l="1"/>
  <c r="E78" i="30"/>
  <c r="B78" i="30" s="1"/>
  <c r="F59" i="30"/>
  <c r="K46" i="30"/>
  <c r="L46" i="30" s="1"/>
  <c r="J59" i="30" l="1"/>
  <c r="I59" i="30"/>
  <c r="H60" i="30" s="1"/>
  <c r="D80" i="30"/>
  <c r="E79" i="30"/>
  <c r="B79" i="30" s="1"/>
  <c r="D81" i="30" l="1"/>
  <c r="E80" i="30"/>
  <c r="B80" i="30" s="1"/>
  <c r="F60" i="30"/>
  <c r="K47" i="30"/>
  <c r="L47" i="30" s="1"/>
  <c r="J60" i="30" l="1"/>
  <c r="I60" i="30"/>
  <c r="H61" i="30" s="1"/>
  <c r="E81" i="30"/>
  <c r="B81" i="30" s="1"/>
  <c r="D82" i="30"/>
  <c r="E82" i="30" l="1"/>
  <c r="B82" i="30" s="1"/>
  <c r="D83" i="30"/>
  <c r="F61" i="30"/>
  <c r="K48" i="30"/>
  <c r="L48" i="30" s="1"/>
  <c r="J61" i="30" l="1"/>
  <c r="I61" i="30"/>
  <c r="H62" i="30" s="1"/>
  <c r="D84" i="30"/>
  <c r="E83" i="30"/>
  <c r="B83" i="30" s="1"/>
  <c r="D85" i="30" l="1"/>
  <c r="E84" i="30"/>
  <c r="B84" i="30" s="1"/>
  <c r="F62" i="30"/>
  <c r="K49" i="30"/>
  <c r="L49" i="30" s="1"/>
  <c r="I62" i="30" l="1"/>
  <c r="H63" i="30" s="1"/>
  <c r="J62" i="30"/>
  <c r="D86" i="30"/>
  <c r="E85" i="30"/>
  <c r="B85" i="30" s="1"/>
  <c r="D87" i="30" l="1"/>
  <c r="E86" i="30"/>
  <c r="B86" i="30" s="1"/>
  <c r="F63" i="30"/>
  <c r="K50" i="30"/>
  <c r="L50" i="30" s="1"/>
  <c r="J63" i="30" l="1"/>
  <c r="I63" i="30"/>
  <c r="H64" i="30" s="1"/>
  <c r="E87" i="30"/>
  <c r="B87" i="30" s="1"/>
  <c r="D88" i="30"/>
  <c r="E88" i="30" l="1"/>
  <c r="B88" i="30" s="1"/>
  <c r="D89" i="30"/>
  <c r="F64" i="30"/>
  <c r="K51" i="30"/>
  <c r="L51" i="30" s="1"/>
  <c r="J64" i="30" l="1"/>
  <c r="I64" i="30"/>
  <c r="H65" i="30" s="1"/>
  <c r="D90" i="30"/>
  <c r="E89" i="30"/>
  <c r="B89" i="30" s="1"/>
  <c r="E90" i="30" l="1"/>
  <c r="B90" i="30" s="1"/>
  <c r="D91" i="30"/>
  <c r="F65" i="30"/>
  <c r="K52" i="30"/>
  <c r="L52" i="30" s="1"/>
  <c r="D92" i="30" l="1"/>
  <c r="E91" i="30"/>
  <c r="B91" i="30" s="1"/>
  <c r="I65" i="30"/>
  <c r="H66" i="30" s="1"/>
  <c r="J65" i="30"/>
  <c r="F66" i="30" l="1"/>
  <c r="K53" i="30"/>
  <c r="L53" i="30" s="1"/>
  <c r="D93" i="30"/>
  <c r="E92" i="30"/>
  <c r="B92" i="30" s="1"/>
  <c r="E93" i="30" l="1"/>
  <c r="B93" i="30" s="1"/>
  <c r="D94" i="30"/>
  <c r="I66" i="30"/>
  <c r="H67" i="30" s="1"/>
  <c r="J66" i="30"/>
  <c r="F67" i="30" l="1"/>
  <c r="K54" i="30"/>
  <c r="L54" i="30" s="1"/>
  <c r="E94" i="30"/>
  <c r="B94" i="30" s="1"/>
  <c r="D95" i="30"/>
  <c r="D96" i="30" l="1"/>
  <c r="E95" i="30"/>
  <c r="B95" i="30" s="1"/>
  <c r="I67" i="30"/>
  <c r="H68" i="30" s="1"/>
  <c r="J67" i="30"/>
  <c r="F68" i="30" l="1"/>
  <c r="K55" i="30"/>
  <c r="L55" i="30" s="1"/>
  <c r="D97" i="30"/>
  <c r="E96" i="30"/>
  <c r="B96" i="30" s="1"/>
  <c r="D98" i="30" l="1"/>
  <c r="E97" i="30"/>
  <c r="B97" i="30" s="1"/>
  <c r="I68" i="30"/>
  <c r="H69" i="30" s="1"/>
  <c r="J68" i="30"/>
  <c r="F69" i="30" l="1"/>
  <c r="K56" i="30"/>
  <c r="L56" i="30" s="1"/>
  <c r="D99" i="30"/>
  <c r="E98" i="30"/>
  <c r="B98" i="30" s="1"/>
  <c r="E99" i="30" l="1"/>
  <c r="B99" i="30" s="1"/>
  <c r="D100" i="30"/>
  <c r="I69" i="30"/>
  <c r="H70" i="30" s="1"/>
  <c r="J69" i="30"/>
  <c r="F70" i="30" l="1"/>
  <c r="K57" i="30"/>
  <c r="L57" i="30" s="1"/>
  <c r="E100" i="30"/>
  <c r="B100" i="30" s="1"/>
  <c r="D101" i="30"/>
  <c r="D102" i="30" l="1"/>
  <c r="E101" i="30"/>
  <c r="B101" i="30" s="1"/>
  <c r="J70" i="30"/>
  <c r="I70" i="30"/>
  <c r="H71" i="30" s="1"/>
  <c r="F71" i="30" l="1"/>
  <c r="K58" i="30"/>
  <c r="L58" i="30" s="1"/>
  <c r="D103" i="30"/>
  <c r="E102" i="30"/>
  <c r="B102" i="30" s="1"/>
  <c r="E103" i="30" l="1"/>
  <c r="B103" i="30" s="1"/>
  <c r="D104" i="30"/>
  <c r="J71" i="30"/>
  <c r="I71" i="30"/>
  <c r="H72" i="30" s="1"/>
  <c r="F72" i="30" l="1"/>
  <c r="K59" i="30"/>
  <c r="L59" i="30" s="1"/>
  <c r="D105" i="30"/>
  <c r="E104" i="30"/>
  <c r="B104" i="30" s="1"/>
  <c r="J72" i="30" l="1"/>
  <c r="I72" i="30"/>
  <c r="H73" i="30" s="1"/>
  <c r="E105" i="30"/>
  <c r="B105" i="30" s="1"/>
  <c r="D106" i="30"/>
  <c r="D107" i="30" l="1"/>
  <c r="E106" i="30"/>
  <c r="B106" i="30" s="1"/>
  <c r="F73" i="30"/>
  <c r="K60" i="30"/>
  <c r="L60" i="30" s="1"/>
  <c r="I73" i="30" l="1"/>
  <c r="H74" i="30" s="1"/>
  <c r="J73" i="30"/>
  <c r="D108" i="30"/>
  <c r="E107" i="30"/>
  <c r="B107" i="30" s="1"/>
  <c r="D109" i="30" l="1"/>
  <c r="E108" i="30"/>
  <c r="B108" i="30" s="1"/>
  <c r="F74" i="30"/>
  <c r="K61" i="30"/>
  <c r="L61" i="30" s="1"/>
  <c r="J74" i="30" l="1"/>
  <c r="I74" i="30"/>
  <c r="H75" i="30" s="1"/>
  <c r="E109" i="30"/>
  <c r="B109" i="30" s="1"/>
  <c r="D110" i="30"/>
  <c r="E110" i="30" l="1"/>
  <c r="B110" i="30" s="1"/>
  <c r="D111" i="30"/>
  <c r="F75" i="30"/>
  <c r="K62" i="30"/>
  <c r="L62" i="30" s="1"/>
  <c r="J75" i="30" l="1"/>
  <c r="I75" i="30"/>
  <c r="H76" i="30" s="1"/>
  <c r="E111" i="30"/>
  <c r="B111" i="30" s="1"/>
  <c r="D112" i="30"/>
  <c r="D113" i="30" l="1"/>
  <c r="E112" i="30"/>
  <c r="B112" i="30" s="1"/>
  <c r="F76" i="30"/>
  <c r="K63" i="30"/>
  <c r="L63" i="30" s="1"/>
  <c r="I76" i="30" l="1"/>
  <c r="H77" i="30" s="1"/>
  <c r="J76" i="30"/>
  <c r="D114" i="30"/>
  <c r="E113" i="30"/>
  <c r="B113" i="30" s="1"/>
  <c r="D115" i="30" l="1"/>
  <c r="E114" i="30"/>
  <c r="B114" i="30" s="1"/>
  <c r="F77" i="30"/>
  <c r="K64" i="30"/>
  <c r="L64" i="30" s="1"/>
  <c r="I77" i="30" l="1"/>
  <c r="H78" i="30" s="1"/>
  <c r="J77" i="30"/>
  <c r="D116" i="30"/>
  <c r="E115" i="30"/>
  <c r="B115" i="30" s="1"/>
  <c r="D117" i="30" l="1"/>
  <c r="E116" i="30"/>
  <c r="B116" i="30" s="1"/>
  <c r="F78" i="30"/>
  <c r="K65" i="30"/>
  <c r="L65" i="30" s="1"/>
  <c r="I78" i="30" l="1"/>
  <c r="H79" i="30" s="1"/>
  <c r="J78" i="30"/>
  <c r="E117" i="30"/>
  <c r="B117" i="30" s="1"/>
  <c r="D118" i="30"/>
  <c r="E118" i="30" l="1"/>
  <c r="B118" i="30" s="1"/>
  <c r="D119" i="30"/>
  <c r="F79" i="30"/>
  <c r="K66" i="30"/>
  <c r="L66" i="30" s="1"/>
  <c r="E119" i="30" l="1"/>
  <c r="B119" i="30" s="1"/>
  <c r="D120" i="30"/>
  <c r="J79" i="30"/>
  <c r="I79" i="30"/>
  <c r="H80" i="30" s="1"/>
  <c r="F80" i="30" l="1"/>
  <c r="K67" i="30"/>
  <c r="L67" i="30" s="1"/>
  <c r="D121" i="30"/>
  <c r="E120" i="30"/>
  <c r="B120" i="30" s="1"/>
  <c r="D122" i="30" l="1"/>
  <c r="E121" i="30"/>
  <c r="B121" i="30" s="1"/>
  <c r="J80" i="30"/>
  <c r="I80" i="30"/>
  <c r="H81" i="30" s="1"/>
  <c r="F81" i="30" l="1"/>
  <c r="K68" i="30"/>
  <c r="L68" i="30" s="1"/>
  <c r="D123" i="30"/>
  <c r="E122" i="30"/>
  <c r="B122" i="30" s="1"/>
  <c r="D124" i="30" l="1"/>
  <c r="E123" i="30"/>
  <c r="B123" i="30" s="1"/>
  <c r="I81" i="30"/>
  <c r="H82" i="30" s="1"/>
  <c r="J81" i="30"/>
  <c r="F82" i="30" l="1"/>
  <c r="K69" i="30"/>
  <c r="L69" i="30" s="1"/>
  <c r="D125" i="30"/>
  <c r="E124" i="30"/>
  <c r="B124" i="30" s="1"/>
  <c r="E125" i="30" l="1"/>
  <c r="B125" i="30" s="1"/>
  <c r="D126" i="30"/>
  <c r="J82" i="30"/>
  <c r="I82" i="30"/>
  <c r="H83" i="30" s="1"/>
  <c r="F83" i="30" l="1"/>
  <c r="K70" i="30"/>
  <c r="L70" i="30" s="1"/>
  <c r="E126" i="30"/>
  <c r="B126" i="30" s="1"/>
  <c r="D127" i="30"/>
  <c r="E127" i="30" l="1"/>
  <c r="B127" i="30" s="1"/>
  <c r="D128" i="30"/>
  <c r="I83" i="30"/>
  <c r="H84" i="30" s="1"/>
  <c r="J83" i="30"/>
  <c r="F84" i="30" l="1"/>
  <c r="K71" i="30"/>
  <c r="L71" i="30" s="1"/>
  <c r="D129" i="30"/>
  <c r="E128" i="30"/>
  <c r="B128" i="30" s="1"/>
  <c r="D130" i="30" l="1"/>
  <c r="E129" i="30"/>
  <c r="B129" i="30" s="1"/>
  <c r="I84" i="30"/>
  <c r="H85" i="30" s="1"/>
  <c r="J84" i="30"/>
  <c r="D131" i="30" l="1"/>
  <c r="E130" i="30"/>
  <c r="B130" i="30" s="1"/>
  <c r="F85" i="30"/>
  <c r="K72" i="30"/>
  <c r="L72" i="30" s="1"/>
  <c r="J85" i="30" l="1"/>
  <c r="I85" i="30"/>
  <c r="H86" i="30" s="1"/>
  <c r="D132" i="30"/>
  <c r="E131" i="30"/>
  <c r="B131" i="30" s="1"/>
  <c r="D133" i="30" l="1"/>
  <c r="E132" i="30"/>
  <c r="B132" i="30" s="1"/>
  <c r="F86" i="30"/>
  <c r="K73" i="30"/>
  <c r="L73" i="30" s="1"/>
  <c r="J86" i="30" l="1"/>
  <c r="I86" i="30"/>
  <c r="H87" i="30" s="1"/>
  <c r="E133" i="30"/>
  <c r="B133" i="30" s="1"/>
  <c r="D134" i="30"/>
  <c r="E134" i="30" l="1"/>
  <c r="B134" i="30" s="1"/>
  <c r="D135" i="30"/>
  <c r="F87" i="30"/>
  <c r="K74" i="30"/>
  <c r="L74" i="30" s="1"/>
  <c r="J87" i="30" l="1"/>
  <c r="I87" i="30"/>
  <c r="H88" i="30" s="1"/>
  <c r="E135" i="30"/>
  <c r="B135" i="30" s="1"/>
  <c r="D136" i="30"/>
  <c r="D137" i="30" l="1"/>
  <c r="E136" i="30"/>
  <c r="B136" i="30" s="1"/>
  <c r="F88" i="30"/>
  <c r="K75" i="30"/>
  <c r="L75" i="30" s="1"/>
  <c r="J88" i="30" l="1"/>
  <c r="I88" i="30"/>
  <c r="H89" i="30" s="1"/>
  <c r="D138" i="30"/>
  <c r="E137" i="30"/>
  <c r="B137" i="30" s="1"/>
  <c r="D139" i="30" l="1"/>
  <c r="E138" i="30"/>
  <c r="B138" i="30" s="1"/>
  <c r="F89" i="30"/>
  <c r="K76" i="30"/>
  <c r="L76" i="30" s="1"/>
  <c r="J89" i="30" l="1"/>
  <c r="I89" i="30"/>
  <c r="H90" i="30" s="1"/>
  <c r="D140" i="30"/>
  <c r="E139" i="30"/>
  <c r="B139" i="30" s="1"/>
  <c r="E140" i="30" l="1"/>
  <c r="B140" i="30" s="1"/>
  <c r="D141" i="30"/>
  <c r="F90" i="30"/>
  <c r="K77" i="30"/>
  <c r="L77" i="30" s="1"/>
  <c r="I90" i="30" l="1"/>
  <c r="H91" i="30" s="1"/>
  <c r="J90" i="30"/>
  <c r="E141" i="30"/>
  <c r="B141" i="30" s="1"/>
  <c r="D142" i="30"/>
  <c r="E142" i="30" l="1"/>
  <c r="B142" i="30" s="1"/>
  <c r="D143" i="30"/>
  <c r="F91" i="30"/>
  <c r="K78" i="30"/>
  <c r="L78" i="30" s="1"/>
  <c r="I91" i="30" l="1"/>
  <c r="H92" i="30" s="1"/>
  <c r="J91" i="30"/>
  <c r="E143" i="30"/>
  <c r="B143" i="30" s="1"/>
  <c r="D144" i="30"/>
  <c r="D145" i="30" l="1"/>
  <c r="E144" i="30"/>
  <c r="B144" i="30" s="1"/>
  <c r="F92" i="30"/>
  <c r="K79" i="30"/>
  <c r="L79" i="30" s="1"/>
  <c r="I92" i="30" l="1"/>
  <c r="H93" i="30" s="1"/>
  <c r="J92" i="30"/>
  <c r="D146" i="30"/>
  <c r="E145" i="30"/>
  <c r="B145" i="30" s="1"/>
  <c r="D147" i="30" l="1"/>
  <c r="E146" i="30"/>
  <c r="B146" i="30" s="1"/>
  <c r="F93" i="30"/>
  <c r="K80" i="30"/>
  <c r="L80" i="30" s="1"/>
  <c r="J93" i="30" l="1"/>
  <c r="I93" i="30"/>
  <c r="H94" i="30" s="1"/>
  <c r="D148" i="30"/>
  <c r="E147" i="30"/>
  <c r="B147" i="30" s="1"/>
  <c r="E148" i="30" l="1"/>
  <c r="B148" i="30" s="1"/>
  <c r="D149" i="30"/>
  <c r="F94" i="30"/>
  <c r="K81" i="30"/>
  <c r="L81" i="30" s="1"/>
  <c r="I94" i="30" l="1"/>
  <c r="H95" i="30" s="1"/>
  <c r="J94" i="30"/>
  <c r="E149" i="30"/>
  <c r="B149" i="30" s="1"/>
  <c r="D150" i="30"/>
  <c r="E150" i="30" l="1"/>
  <c r="B150" i="30" s="1"/>
  <c r="D151" i="30"/>
  <c r="F95" i="30"/>
  <c r="K82" i="30"/>
  <c r="L82" i="30" s="1"/>
  <c r="I95" i="30" l="1"/>
  <c r="H96" i="30" s="1"/>
  <c r="J95" i="30"/>
  <c r="E151" i="30"/>
  <c r="B151" i="30" s="1"/>
  <c r="D152" i="30"/>
  <c r="E152" i="30" l="1"/>
  <c r="B152" i="30" s="1"/>
  <c r="D153" i="30"/>
  <c r="F96" i="30"/>
  <c r="K83" i="30"/>
  <c r="L83" i="30" s="1"/>
  <c r="I96" i="30" l="1"/>
  <c r="H97" i="30" s="1"/>
  <c r="J96" i="30"/>
  <c r="D154" i="30"/>
  <c r="E153" i="30"/>
  <c r="B153" i="30" s="1"/>
  <c r="E154" i="30" l="1"/>
  <c r="B154" i="30" s="1"/>
  <c r="D155" i="30"/>
  <c r="F97" i="30"/>
  <c r="K84" i="30"/>
  <c r="L84" i="30" s="1"/>
  <c r="J97" i="30" l="1"/>
  <c r="I97" i="30"/>
  <c r="H98" i="30" s="1"/>
  <c r="D156" i="30"/>
  <c r="E155" i="30"/>
  <c r="B155" i="30" s="1"/>
  <c r="D157" i="30" l="1"/>
  <c r="E157" i="30" s="1"/>
  <c r="B157" i="30" s="1"/>
  <c r="E156" i="30"/>
  <c r="B156" i="30" s="1"/>
  <c r="F98" i="30"/>
  <c r="K85" i="30"/>
  <c r="L85" i="30" s="1"/>
  <c r="J98" i="30" l="1"/>
  <c r="I98" i="30"/>
  <c r="H99" i="30" s="1"/>
  <c r="F99" i="30" l="1"/>
  <c r="K86" i="30"/>
  <c r="L86" i="30" s="1"/>
  <c r="J99" i="30" l="1"/>
  <c r="I99" i="30"/>
  <c r="H100" i="30" s="1"/>
  <c r="F100" i="30" l="1"/>
  <c r="K87" i="30"/>
  <c r="L87" i="30" s="1"/>
  <c r="I100" i="30" l="1"/>
  <c r="H101" i="30" s="1"/>
  <c r="J100" i="30"/>
  <c r="F101" i="30" l="1"/>
  <c r="K88" i="30"/>
  <c r="L88" i="30" s="1"/>
  <c r="J101" i="30" l="1"/>
  <c r="I101" i="30"/>
  <c r="H102" i="30" s="1"/>
  <c r="F102" i="30" l="1"/>
  <c r="K89" i="30"/>
  <c r="L89" i="30" s="1"/>
  <c r="J102" i="30" l="1"/>
  <c r="I102" i="30"/>
  <c r="H103" i="30" s="1"/>
  <c r="F103" i="30" l="1"/>
  <c r="K90" i="30"/>
  <c r="L90" i="30" s="1"/>
  <c r="I103" i="30" l="1"/>
  <c r="H104" i="30" s="1"/>
  <c r="J103" i="30"/>
  <c r="F104" i="30" l="1"/>
  <c r="K91" i="30"/>
  <c r="L91" i="30" s="1"/>
  <c r="I104" i="30" l="1"/>
  <c r="H105" i="30" s="1"/>
  <c r="J104" i="30"/>
  <c r="F105" i="30" l="1"/>
  <c r="K92" i="30"/>
  <c r="L92" i="30" s="1"/>
  <c r="J105" i="30" l="1"/>
  <c r="I105" i="30"/>
  <c r="H106" i="30" s="1"/>
  <c r="F106" i="30" l="1"/>
  <c r="K93" i="30"/>
  <c r="L93" i="30" s="1"/>
  <c r="J106" i="30" l="1"/>
  <c r="I106" i="30"/>
  <c r="H107" i="30" s="1"/>
  <c r="F107" i="30" l="1"/>
  <c r="K94" i="30"/>
  <c r="L94" i="30" s="1"/>
  <c r="I107" i="30" l="1"/>
  <c r="H108" i="30" s="1"/>
  <c r="J107" i="30"/>
  <c r="F108" i="30" l="1"/>
  <c r="K95" i="30"/>
  <c r="L95" i="30" s="1"/>
  <c r="J108" i="30" l="1"/>
  <c r="I108" i="30"/>
  <c r="H109" i="30" s="1"/>
  <c r="F109" i="30" l="1"/>
  <c r="K96" i="30"/>
  <c r="L96" i="30" s="1"/>
  <c r="J109" i="30" l="1"/>
  <c r="I109" i="30"/>
  <c r="H110" i="30" s="1"/>
  <c r="F110" i="30" l="1"/>
  <c r="K97" i="30"/>
  <c r="L97" i="30" s="1"/>
  <c r="J110" i="30" l="1"/>
  <c r="I110" i="30"/>
  <c r="H111" i="30" s="1"/>
  <c r="F111" i="30" l="1"/>
  <c r="K98" i="30"/>
  <c r="L98" i="30" s="1"/>
  <c r="J111" i="30" l="1"/>
  <c r="I111" i="30"/>
  <c r="H112" i="30" s="1"/>
  <c r="F112" i="30" l="1"/>
  <c r="K99" i="30"/>
  <c r="L99" i="30" s="1"/>
  <c r="J112" i="30" l="1"/>
  <c r="I112" i="30"/>
  <c r="H113" i="30" s="1"/>
  <c r="F113" i="30" l="1"/>
  <c r="K100" i="30"/>
  <c r="L100" i="30" s="1"/>
  <c r="I113" i="30" l="1"/>
  <c r="H114" i="30" s="1"/>
  <c r="J113" i="30"/>
  <c r="F114" i="30" l="1"/>
  <c r="K101" i="30"/>
  <c r="L101" i="30" s="1"/>
  <c r="I114" i="30" l="1"/>
  <c r="H115" i="30" s="1"/>
  <c r="J114" i="30"/>
  <c r="F115" i="30" l="1"/>
  <c r="K102" i="30"/>
  <c r="L102" i="30" s="1"/>
  <c r="I115" i="30" l="1"/>
  <c r="H116" i="30" s="1"/>
  <c r="J115" i="30"/>
  <c r="F116" i="30" l="1"/>
  <c r="K103" i="30"/>
  <c r="L103" i="30" s="1"/>
  <c r="J116" i="30" l="1"/>
  <c r="I116" i="30"/>
  <c r="H117" i="30" s="1"/>
  <c r="F117" i="30" l="1"/>
  <c r="K104" i="30"/>
  <c r="L104" i="30" s="1"/>
  <c r="J117" i="30" l="1"/>
  <c r="I117" i="30"/>
  <c r="H118" i="30" s="1"/>
  <c r="F118" i="30" l="1"/>
  <c r="K105" i="30"/>
  <c r="L105" i="30" s="1"/>
  <c r="J118" i="30" l="1"/>
  <c r="I118" i="30"/>
  <c r="H119" i="30" s="1"/>
  <c r="F119" i="30" l="1"/>
  <c r="K106" i="30"/>
  <c r="L106" i="30" s="1"/>
  <c r="J119" i="30" l="1"/>
  <c r="I119" i="30"/>
  <c r="H120" i="30" s="1"/>
  <c r="F120" i="30" l="1"/>
  <c r="K107" i="30"/>
  <c r="L107" i="30" s="1"/>
  <c r="J120" i="30" l="1"/>
  <c r="I120" i="30"/>
  <c r="H121" i="30" s="1"/>
  <c r="F121" i="30" l="1"/>
  <c r="K108" i="30"/>
  <c r="L108" i="30" s="1"/>
  <c r="I121" i="30" l="1"/>
  <c r="H122" i="30" s="1"/>
  <c r="J121" i="30"/>
  <c r="F122" i="30" l="1"/>
  <c r="K109" i="30"/>
  <c r="L109" i="30" s="1"/>
  <c r="I122" i="30" l="1"/>
  <c r="H123" i="30" s="1"/>
  <c r="J122" i="30"/>
  <c r="F123" i="30" l="1"/>
  <c r="K110" i="30"/>
  <c r="L110" i="30" s="1"/>
  <c r="I123" i="30" l="1"/>
  <c r="H124" i="30" s="1"/>
  <c r="J123" i="30"/>
  <c r="F124" i="30" l="1"/>
  <c r="K111" i="30"/>
  <c r="L111" i="30" s="1"/>
  <c r="J124" i="30" l="1"/>
  <c r="I124" i="30"/>
  <c r="H125" i="30" s="1"/>
  <c r="F125" i="30" l="1"/>
  <c r="K112" i="30"/>
  <c r="L112" i="30" s="1"/>
  <c r="J125" i="30" l="1"/>
  <c r="I125" i="30"/>
  <c r="H126" i="30" s="1"/>
  <c r="F126" i="30" l="1"/>
  <c r="K113" i="30"/>
  <c r="L113" i="30" s="1"/>
  <c r="J126" i="30" l="1"/>
  <c r="I126" i="30"/>
  <c r="H127" i="30" s="1"/>
  <c r="F127" i="30" l="1"/>
  <c r="K114" i="30"/>
  <c r="L114" i="30" s="1"/>
  <c r="J127" i="30" l="1"/>
  <c r="I127" i="30"/>
  <c r="H128" i="30" s="1"/>
  <c r="F128" i="30" l="1"/>
  <c r="K115" i="30"/>
  <c r="L115" i="30" s="1"/>
  <c r="J128" i="30" l="1"/>
  <c r="I128" i="30"/>
  <c r="H129" i="30" s="1"/>
  <c r="F129" i="30" l="1"/>
  <c r="K116" i="30"/>
  <c r="L116" i="30" s="1"/>
  <c r="I129" i="30" l="1"/>
  <c r="H130" i="30" s="1"/>
  <c r="J129" i="30"/>
  <c r="F130" i="30" l="1"/>
  <c r="K117" i="30"/>
  <c r="L117" i="30" s="1"/>
  <c r="I130" i="30" l="1"/>
  <c r="H131" i="30" s="1"/>
  <c r="J130" i="30"/>
  <c r="F131" i="30" l="1"/>
  <c r="K118" i="30"/>
  <c r="L118" i="30" s="1"/>
  <c r="I131" i="30" l="1"/>
  <c r="H132" i="30" s="1"/>
  <c r="J131" i="30"/>
  <c r="F132" i="30" l="1"/>
  <c r="K119" i="30"/>
  <c r="L119" i="30" s="1"/>
  <c r="J132" i="30" l="1"/>
  <c r="I132" i="30"/>
  <c r="H133" i="30" s="1"/>
  <c r="F133" i="30" l="1"/>
  <c r="K120" i="30"/>
  <c r="L120" i="30" s="1"/>
  <c r="J133" i="30" l="1"/>
  <c r="I133" i="30"/>
  <c r="H134" i="30" s="1"/>
  <c r="F134" i="30" l="1"/>
  <c r="K121" i="30"/>
  <c r="L121" i="30" s="1"/>
  <c r="J134" i="30" l="1"/>
  <c r="I134" i="30"/>
  <c r="H135" i="30" s="1"/>
  <c r="F135" i="30" l="1"/>
  <c r="K122" i="30"/>
  <c r="L122" i="30" s="1"/>
  <c r="J135" i="30" l="1"/>
  <c r="I135" i="30"/>
  <c r="H136" i="30" s="1"/>
  <c r="F136" i="30" l="1"/>
  <c r="K123" i="30"/>
  <c r="L123" i="30" s="1"/>
  <c r="J136" i="30" l="1"/>
  <c r="I136" i="30"/>
  <c r="H137" i="30" s="1"/>
  <c r="F137" i="30" l="1"/>
  <c r="K124" i="30"/>
  <c r="L124" i="30" s="1"/>
  <c r="I137" i="30" l="1"/>
  <c r="H138" i="30" s="1"/>
  <c r="J137" i="30"/>
  <c r="F138" i="30" l="1"/>
  <c r="K125" i="30"/>
  <c r="L125" i="30" s="1"/>
  <c r="I138" i="30" l="1"/>
  <c r="H139" i="30" s="1"/>
  <c r="J138" i="30"/>
  <c r="F139" i="30" l="1"/>
  <c r="K126" i="30"/>
  <c r="L126" i="30" s="1"/>
  <c r="I139" i="30" l="1"/>
  <c r="H140" i="30" s="1"/>
  <c r="J139" i="30"/>
  <c r="F140" i="30" l="1"/>
  <c r="K127" i="30"/>
  <c r="L127" i="30" s="1"/>
  <c r="J140" i="30" l="1"/>
  <c r="I140" i="30"/>
  <c r="H141" i="30" s="1"/>
  <c r="F141" i="30" l="1"/>
  <c r="K128" i="30"/>
  <c r="L128" i="30" s="1"/>
  <c r="J141" i="30" l="1"/>
  <c r="I141" i="30"/>
  <c r="H142" i="30" s="1"/>
  <c r="F142" i="30" l="1"/>
  <c r="K129" i="30"/>
  <c r="L129" i="30" s="1"/>
  <c r="J142" i="30" l="1"/>
  <c r="I142" i="30"/>
  <c r="H143" i="30" s="1"/>
  <c r="F143" i="30" l="1"/>
  <c r="K130" i="30"/>
  <c r="L130" i="30" s="1"/>
  <c r="J143" i="30" l="1"/>
  <c r="I143" i="30"/>
  <c r="H144" i="30" s="1"/>
  <c r="F144" i="30" l="1"/>
  <c r="K131" i="30"/>
  <c r="L131" i="30" s="1"/>
  <c r="J144" i="30" l="1"/>
  <c r="I144" i="30"/>
  <c r="H145" i="30" s="1"/>
  <c r="F145" i="30" l="1"/>
  <c r="K132" i="30"/>
  <c r="L132" i="30" s="1"/>
  <c r="I145" i="30" l="1"/>
  <c r="H146" i="30" s="1"/>
  <c r="J145" i="30"/>
  <c r="F146" i="30" l="1"/>
  <c r="K133" i="30"/>
  <c r="L133" i="30" s="1"/>
  <c r="I146" i="30" l="1"/>
  <c r="H147" i="30" s="1"/>
  <c r="J146" i="30"/>
  <c r="F147" i="30" l="1"/>
  <c r="K146" i="30"/>
  <c r="L146" i="30" s="1"/>
  <c r="K134" i="30"/>
  <c r="L134" i="30" s="1"/>
  <c r="I147" i="30" l="1"/>
  <c r="H148" i="30" s="1"/>
  <c r="J147" i="30"/>
  <c r="F148" i="30" l="1"/>
  <c r="K147" i="30"/>
  <c r="L147" i="30" s="1"/>
  <c r="K135" i="30"/>
  <c r="L135" i="30" s="1"/>
  <c r="J148" i="30" l="1"/>
  <c r="I148" i="30"/>
  <c r="H149" i="30" s="1"/>
  <c r="K148" i="30" l="1"/>
  <c r="L148" i="30" s="1"/>
  <c r="F149" i="30"/>
  <c r="K136" i="30"/>
  <c r="L136" i="30" s="1"/>
  <c r="J149" i="30" l="1"/>
  <c r="I149" i="30"/>
  <c r="H150" i="30" s="1"/>
  <c r="K149" i="30" l="1"/>
  <c r="L149" i="30" s="1"/>
  <c r="F150" i="30"/>
  <c r="K137" i="30"/>
  <c r="L137" i="30" s="1"/>
  <c r="J150" i="30" l="1"/>
  <c r="I150" i="30"/>
  <c r="H151" i="30" s="1"/>
  <c r="F151" i="30" l="1"/>
  <c r="K150" i="30"/>
  <c r="L150" i="30" s="1"/>
  <c r="K138" i="30"/>
  <c r="L138" i="30" s="1"/>
  <c r="J151" i="30" l="1"/>
  <c r="I151" i="30"/>
  <c r="H152" i="30" s="1"/>
  <c r="F152" i="30" l="1"/>
  <c r="K151" i="30"/>
  <c r="L151" i="30"/>
  <c r="K139" i="30"/>
  <c r="L139" i="30" s="1"/>
  <c r="J152" i="30" l="1"/>
  <c r="I152" i="30"/>
  <c r="H153" i="30" s="1"/>
  <c r="F153" i="30" l="1"/>
  <c r="K152" i="30"/>
  <c r="L152" i="30" s="1"/>
  <c r="K140" i="30"/>
  <c r="L140" i="30" s="1"/>
  <c r="I153" i="30" l="1"/>
  <c r="H154" i="30" s="1"/>
  <c r="J153" i="30"/>
  <c r="F154" i="30" l="1"/>
  <c r="K153" i="30"/>
  <c r="L153" i="30" s="1"/>
  <c r="K141" i="30"/>
  <c r="L141" i="30" s="1"/>
  <c r="I154" i="30" l="1"/>
  <c r="H155" i="30" s="1"/>
  <c r="J154" i="30"/>
  <c r="F155" i="30" l="1"/>
  <c r="K154" i="30"/>
  <c r="L154" i="30" s="1"/>
  <c r="K142" i="30"/>
  <c r="L142" i="30" s="1"/>
  <c r="I155" i="30" l="1"/>
  <c r="H156" i="30" s="1"/>
  <c r="J155" i="30"/>
  <c r="F156" i="30" l="1"/>
  <c r="K155" i="30"/>
  <c r="L155" i="30" s="1"/>
  <c r="K143" i="30"/>
  <c r="L143" i="30" s="1"/>
  <c r="J156" i="30" l="1"/>
  <c r="I156" i="30"/>
  <c r="H157" i="30" s="1"/>
  <c r="F157" i="30" l="1"/>
  <c r="K156" i="30"/>
  <c r="L156" i="30" s="1"/>
  <c r="K144" i="30"/>
  <c r="L144" i="30" s="1"/>
  <c r="J157" i="30" l="1"/>
  <c r="I157" i="30"/>
  <c r="K157" i="30" l="1"/>
  <c r="L157" i="30" s="1"/>
  <c r="K145" i="30"/>
  <c r="L145" i="30" s="1"/>
  <c r="F39" i="22" l="1"/>
  <c r="G117" i="24" l="1"/>
  <c r="G116" i="24"/>
  <c r="G115" i="24"/>
  <c r="G114" i="24"/>
  <c r="G113" i="24"/>
  <c r="G112" i="24"/>
  <c r="G111" i="24"/>
  <c r="G110" i="24"/>
  <c r="G109" i="24"/>
  <c r="G108" i="24"/>
  <c r="G107" i="24"/>
  <c r="G106" i="24"/>
  <c r="G105" i="24"/>
  <c r="G104" i="24"/>
  <c r="G103" i="24"/>
  <c r="G102" i="24"/>
  <c r="G101" i="24"/>
  <c r="G100" i="24"/>
  <c r="G99" i="24"/>
  <c r="G98" i="24"/>
  <c r="G97" i="24"/>
  <c r="G96" i="24"/>
  <c r="G95" i="24"/>
  <c r="G94" i="24"/>
  <c r="G93" i="24"/>
  <c r="G92" i="24"/>
  <c r="G91" i="24"/>
  <c r="G90" i="24"/>
  <c r="G89" i="24"/>
  <c r="G88" i="24"/>
  <c r="G87" i="24"/>
  <c r="G86" i="24"/>
  <c r="G85" i="24"/>
  <c r="G84" i="24"/>
  <c r="G83" i="24"/>
  <c r="G82" i="24"/>
  <c r="G81" i="24"/>
  <c r="G80" i="24"/>
  <c r="G79" i="24"/>
  <c r="G78" i="24"/>
  <c r="G77" i="24"/>
  <c r="G76" i="24"/>
  <c r="G75" i="24"/>
  <c r="G74" i="24"/>
  <c r="G73" i="24"/>
  <c r="G72" i="24"/>
  <c r="G71" i="24"/>
  <c r="G70" i="24"/>
  <c r="G69" i="24"/>
  <c r="G68" i="24"/>
  <c r="G67" i="24"/>
  <c r="G66" i="24"/>
  <c r="G65" i="24"/>
  <c r="G64" i="24"/>
  <c r="G63" i="24"/>
  <c r="G62" i="24"/>
  <c r="G61" i="24"/>
  <c r="G60" i="24"/>
  <c r="G59" i="24"/>
  <c r="G58" i="24"/>
  <c r="G57" i="24"/>
  <c r="G56" i="24"/>
  <c r="G55" i="24"/>
  <c r="G54" i="24"/>
  <c r="G53" i="24"/>
  <c r="G52" i="24"/>
  <c r="G51" i="24"/>
  <c r="G50" i="24"/>
  <c r="G49" i="24"/>
  <c r="G48" i="24"/>
  <c r="W47" i="24"/>
  <c r="G47" i="24"/>
  <c r="G46" i="24"/>
  <c r="G45" i="24"/>
  <c r="G44" i="24"/>
  <c r="G43" i="24"/>
  <c r="G42" i="24"/>
  <c r="G41" i="24"/>
  <c r="G40" i="24"/>
  <c r="G39" i="24"/>
  <c r="AD38" i="24"/>
  <c r="AC38" i="24"/>
  <c r="S38" i="24"/>
  <c r="Y38" i="24" s="1"/>
  <c r="X38" i="24" s="1"/>
  <c r="G38" i="24"/>
  <c r="G37" i="24"/>
  <c r="G36" i="24"/>
  <c r="G35" i="24"/>
  <c r="AD44" i="24" s="1"/>
  <c r="F34" i="24"/>
  <c r="AD33" i="24"/>
  <c r="X33" i="24" s="1"/>
  <c r="S33" i="24"/>
  <c r="Y33" i="24" s="1"/>
  <c r="D33" i="24"/>
  <c r="E33" i="24" s="1"/>
  <c r="F18" i="24"/>
  <c r="F8" i="24"/>
  <c r="AC49" i="24" l="1"/>
  <c r="S44" i="24" s="1"/>
  <c r="N129" i="24"/>
  <c r="O129" i="24" s="1"/>
  <c r="N127" i="24"/>
  <c r="O127" i="24" s="1"/>
  <c r="N125" i="24"/>
  <c r="O125" i="24" s="1"/>
  <c r="N123" i="24"/>
  <c r="O123" i="24" s="1"/>
  <c r="N121" i="24"/>
  <c r="O121" i="24" s="1"/>
  <c r="N119" i="24"/>
  <c r="O119" i="24" s="1"/>
  <c r="N128" i="24"/>
  <c r="O128" i="24" s="1"/>
  <c r="N126" i="24"/>
  <c r="O126" i="24" s="1"/>
  <c r="N124" i="24"/>
  <c r="O124" i="24" s="1"/>
  <c r="N122" i="24"/>
  <c r="O122" i="24" s="1"/>
  <c r="N120" i="24"/>
  <c r="O120" i="24" s="1"/>
  <c r="N118" i="24"/>
  <c r="O118" i="24" s="1"/>
  <c r="F22" i="24"/>
  <c r="P33" i="24"/>
  <c r="O33" i="24" s="1"/>
  <c r="N117" i="24"/>
  <c r="O117" i="24" s="1"/>
  <c r="N109" i="24"/>
  <c r="O109" i="24" s="1"/>
  <c r="N101" i="24"/>
  <c r="O101" i="24" s="1"/>
  <c r="N116" i="24"/>
  <c r="O116" i="24" s="1"/>
  <c r="N108" i="24"/>
  <c r="O108" i="24" s="1"/>
  <c r="N100" i="24"/>
  <c r="O100" i="24" s="1"/>
  <c r="N115" i="24"/>
  <c r="O115" i="24" s="1"/>
  <c r="N107" i="24"/>
  <c r="O107" i="24" s="1"/>
  <c r="N99" i="24"/>
  <c r="O99" i="24" s="1"/>
  <c r="N114" i="24"/>
  <c r="O114" i="24" s="1"/>
  <c r="N106" i="24"/>
  <c r="O106" i="24" s="1"/>
  <c r="N98" i="24"/>
  <c r="O98" i="24" s="1"/>
  <c r="N113" i="24"/>
  <c r="O113" i="24" s="1"/>
  <c r="N105" i="24"/>
  <c r="O105" i="24" s="1"/>
  <c r="N97" i="24"/>
  <c r="O97" i="24" s="1"/>
  <c r="N94" i="24"/>
  <c r="O94" i="24" s="1"/>
  <c r="N112" i="24"/>
  <c r="O112" i="24" s="1"/>
  <c r="N104" i="24"/>
  <c r="O104" i="24" s="1"/>
  <c r="N96" i="24"/>
  <c r="O96" i="24" s="1"/>
  <c r="N110" i="24"/>
  <c r="O110" i="24" s="1"/>
  <c r="N111" i="24"/>
  <c r="O111" i="24" s="1"/>
  <c r="N103" i="24"/>
  <c r="O103" i="24" s="1"/>
  <c r="N95" i="24"/>
  <c r="O95" i="24" s="1"/>
  <c r="N102" i="24"/>
  <c r="O102" i="24" s="1"/>
  <c r="T43" i="24"/>
  <c r="T70" i="24"/>
  <c r="S76" i="24" s="1"/>
  <c r="S70" i="24"/>
  <c r="Y70" i="24" s="1"/>
  <c r="W22" i="24"/>
  <c r="W26" i="24"/>
  <c r="W24" i="24"/>
  <c r="W29" i="24"/>
  <c r="W25" i="24"/>
  <c r="B33" i="24"/>
  <c r="D35" i="24"/>
  <c r="W23" i="24"/>
  <c r="J34" i="24"/>
  <c r="S34" i="24" s="1"/>
  <c r="N35" i="24" s="1"/>
  <c r="T71" i="24"/>
  <c r="S77" i="24" s="1"/>
  <c r="S71" i="24"/>
  <c r="Y71" i="24" s="1"/>
  <c r="N105" i="23"/>
  <c r="N106" i="23" s="1"/>
  <c r="G47" i="23"/>
  <c r="G46" i="23"/>
  <c r="G45" i="23"/>
  <c r="G44" i="23"/>
  <c r="G43" i="23"/>
  <c r="G42" i="23"/>
  <c r="G41" i="23"/>
  <c r="G40" i="23"/>
  <c r="G39" i="23"/>
  <c r="G38" i="23"/>
  <c r="G37" i="23"/>
  <c r="G36" i="23"/>
  <c r="G35" i="23"/>
  <c r="G34" i="23"/>
  <c r="G33" i="23"/>
  <c r="F33" i="23"/>
  <c r="D33" i="23"/>
  <c r="F18" i="23"/>
  <c r="N72" i="23" s="1"/>
  <c r="F8" i="23"/>
  <c r="T79" i="22"/>
  <c r="S85" i="22" s="1"/>
  <c r="S79" i="22"/>
  <c r="Y79" i="22" s="1"/>
  <c r="Y48" i="22"/>
  <c r="AD43" i="22"/>
  <c r="AC43" i="22"/>
  <c r="T48" i="22" s="1"/>
  <c r="S43" i="22"/>
  <c r="Y43" i="22" s="1"/>
  <c r="X43" i="22" s="1"/>
  <c r="AD57" i="22" s="1"/>
  <c r="S38" i="22"/>
  <c r="F38" i="22"/>
  <c r="AD38" i="22" s="1"/>
  <c r="D38" i="22"/>
  <c r="F23" i="22"/>
  <c r="F13" i="22"/>
  <c r="S48" i="24" l="1"/>
  <c r="Y48" i="24" s="1"/>
  <c r="T71" i="23"/>
  <c r="S77" i="23" s="1"/>
  <c r="AD43" i="23"/>
  <c r="AC44" i="22"/>
  <c r="AD39" i="22" s="1"/>
  <c r="AC39" i="22" s="1"/>
  <c r="AD56" i="22" s="1"/>
  <c r="P91" i="24"/>
  <c r="P87" i="24"/>
  <c r="P83" i="24"/>
  <c r="P79" i="24"/>
  <c r="P75" i="24"/>
  <c r="P71" i="24"/>
  <c r="P67" i="24"/>
  <c r="P63" i="24"/>
  <c r="P59" i="24"/>
  <c r="P55" i="24"/>
  <c r="P51" i="24"/>
  <c r="P47" i="24"/>
  <c r="P43" i="24"/>
  <c r="P39" i="24"/>
  <c r="P35" i="24"/>
  <c r="P90" i="24"/>
  <c r="P86" i="24"/>
  <c r="P82" i="24"/>
  <c r="P78" i="24"/>
  <c r="P74" i="24"/>
  <c r="P70" i="24"/>
  <c r="P66" i="24"/>
  <c r="P62" i="24"/>
  <c r="P58" i="24"/>
  <c r="P54" i="24"/>
  <c r="P50" i="24"/>
  <c r="P46" i="24"/>
  <c r="P42" i="24"/>
  <c r="P38" i="24"/>
  <c r="P93" i="24"/>
  <c r="P89" i="24"/>
  <c r="P85" i="24"/>
  <c r="P81" i="24"/>
  <c r="P77" i="24"/>
  <c r="P73" i="24"/>
  <c r="P69" i="24"/>
  <c r="P65" i="24"/>
  <c r="P61" i="24"/>
  <c r="P57" i="24"/>
  <c r="P53" i="24"/>
  <c r="P49" i="24"/>
  <c r="P45" i="24"/>
  <c r="P41" i="24"/>
  <c r="P37" i="24"/>
  <c r="P92" i="24"/>
  <c r="P88" i="24"/>
  <c r="P84" i="24"/>
  <c r="P80" i="24"/>
  <c r="P76" i="24"/>
  <c r="P72" i="24"/>
  <c r="P68" i="24"/>
  <c r="P64" i="24"/>
  <c r="P60" i="24"/>
  <c r="P56" i="24"/>
  <c r="P52" i="24"/>
  <c r="P48" i="24"/>
  <c r="P44" i="24"/>
  <c r="P40" i="24"/>
  <c r="P36" i="24"/>
  <c r="W67" i="22"/>
  <c r="W98" i="22"/>
  <c r="W97" i="22"/>
  <c r="W68" i="22"/>
  <c r="X38" i="22"/>
  <c r="Y38" i="22"/>
  <c r="T38" i="22"/>
  <c r="N155" i="22"/>
  <c r="P155" i="22" s="1"/>
  <c r="P38" i="22"/>
  <c r="N45" i="24"/>
  <c r="N72" i="24"/>
  <c r="N47" i="24"/>
  <c r="N39" i="24"/>
  <c r="N74" i="24"/>
  <c r="N92" i="24"/>
  <c r="N89" i="24"/>
  <c r="N59" i="24"/>
  <c r="N64" i="24"/>
  <c r="N53" i="24"/>
  <c r="N46" i="24"/>
  <c r="N61" i="24"/>
  <c r="N54" i="24"/>
  <c r="N38" i="24"/>
  <c r="N43" i="24"/>
  <c r="N44" i="24"/>
  <c r="N69" i="24"/>
  <c r="N56" i="24"/>
  <c r="N62" i="24"/>
  <c r="N66" i="24"/>
  <c r="N51" i="24"/>
  <c r="N84" i="24"/>
  <c r="N77" i="24"/>
  <c r="N41" i="24"/>
  <c r="N82" i="24"/>
  <c r="N67" i="24"/>
  <c r="N87" i="24"/>
  <c r="N80" i="24"/>
  <c r="N81" i="24"/>
  <c r="N90" i="24"/>
  <c r="N55" i="24"/>
  <c r="N70" i="24"/>
  <c r="N88" i="24"/>
  <c r="N49" i="24"/>
  <c r="N75" i="24"/>
  <c r="N52" i="24"/>
  <c r="N85" i="24"/>
  <c r="N63" i="24"/>
  <c r="N57" i="24"/>
  <c r="N42" i="24"/>
  <c r="N83" i="24"/>
  <c r="N60" i="24"/>
  <c r="N78" i="24"/>
  <c r="N93" i="24"/>
  <c r="N71" i="24"/>
  <c r="N40" i="24"/>
  <c r="N65" i="24"/>
  <c r="N50" i="24"/>
  <c r="N91" i="24"/>
  <c r="N68" i="24"/>
  <c r="N37" i="24"/>
  <c r="N36" i="24"/>
  <c r="N79" i="24"/>
  <c r="N48" i="24"/>
  <c r="N73" i="24"/>
  <c r="N58" i="24"/>
  <c r="N86" i="24"/>
  <c r="N76" i="24"/>
  <c r="F35" i="24"/>
  <c r="I35" i="24" s="1"/>
  <c r="Y34" i="24"/>
  <c r="X34" i="24" s="1"/>
  <c r="AD34" i="24" s="1"/>
  <c r="D34" i="23"/>
  <c r="D35" i="23" s="1"/>
  <c r="S71" i="23"/>
  <c r="Y71" i="23" s="1"/>
  <c r="N153" i="22"/>
  <c r="P153" i="22" s="1"/>
  <c r="E33" i="23"/>
  <c r="D36" i="24"/>
  <c r="E35" i="24"/>
  <c r="S49" i="24"/>
  <c r="Y49" i="24" s="1"/>
  <c r="AD33" i="23"/>
  <c r="X33" i="23" s="1"/>
  <c r="I33" i="23"/>
  <c r="S38" i="23" s="1"/>
  <c r="Y38" i="23" s="1"/>
  <c r="X38" i="23" s="1"/>
  <c r="N42" i="23"/>
  <c r="N39" i="23"/>
  <c r="N33" i="23"/>
  <c r="E38" i="22"/>
  <c r="W25" i="22"/>
  <c r="W26" i="22"/>
  <c r="D40" i="22"/>
  <c r="W27" i="22"/>
  <c r="N41" i="23"/>
  <c r="N156" i="22"/>
  <c r="N154" i="22"/>
  <c r="N152" i="22"/>
  <c r="N151" i="22"/>
  <c r="N158" i="22"/>
  <c r="N157" i="22"/>
  <c r="P72" i="23"/>
  <c r="O72" i="23"/>
  <c r="N103" i="23"/>
  <c r="N101" i="23"/>
  <c r="N99" i="23"/>
  <c r="N97" i="23"/>
  <c r="N95" i="23"/>
  <c r="N93" i="23"/>
  <c r="N91" i="23"/>
  <c r="N89" i="23"/>
  <c r="N87" i="23"/>
  <c r="N85" i="23"/>
  <c r="N83" i="23"/>
  <c r="N81" i="23"/>
  <c r="N79" i="23"/>
  <c r="N104" i="23"/>
  <c r="N102" i="23"/>
  <c r="N100" i="23"/>
  <c r="N98" i="23"/>
  <c r="N96" i="23"/>
  <c r="N94" i="23"/>
  <c r="N92" i="23"/>
  <c r="N90" i="23"/>
  <c r="N88" i="23"/>
  <c r="N86" i="23"/>
  <c r="N84" i="23"/>
  <c r="N82" i="23"/>
  <c r="N80" i="23"/>
  <c r="N47" i="23"/>
  <c r="N44" i="23"/>
  <c r="N78" i="23"/>
  <c r="N76" i="23"/>
  <c r="N74" i="23"/>
  <c r="N71" i="23"/>
  <c r="N69" i="23"/>
  <c r="N67" i="23"/>
  <c r="N65" i="23"/>
  <c r="N63" i="23"/>
  <c r="N58" i="23"/>
  <c r="N56" i="23"/>
  <c r="N54" i="23"/>
  <c r="N52" i="23"/>
  <c r="N50" i="23"/>
  <c r="N49" i="23"/>
  <c r="N48" i="23"/>
  <c r="N75" i="23"/>
  <c r="N70" i="23"/>
  <c r="N66" i="23"/>
  <c r="N62" i="23"/>
  <c r="N61" i="23"/>
  <c r="N60" i="23"/>
  <c r="N59" i="23"/>
  <c r="N55" i="23"/>
  <c r="N51" i="23"/>
  <c r="N40" i="23"/>
  <c r="N38" i="23"/>
  <c r="N46" i="23"/>
  <c r="N43" i="23"/>
  <c r="N37" i="23"/>
  <c r="N34" i="23"/>
  <c r="N35" i="23"/>
  <c r="N36" i="23"/>
  <c r="N53" i="23"/>
  <c r="N68" i="23"/>
  <c r="N77" i="23"/>
  <c r="T72" i="23"/>
  <c r="S78" i="23" s="1"/>
  <c r="N45" i="23"/>
  <c r="N57" i="23"/>
  <c r="N64" i="23"/>
  <c r="N73" i="23"/>
  <c r="N107" i="23"/>
  <c r="P106" i="23"/>
  <c r="P105" i="23"/>
  <c r="O105" i="23" s="1"/>
  <c r="O106" i="23" s="1"/>
  <c r="AC48" i="23" l="1"/>
  <c r="S43" i="23" s="1"/>
  <c r="X43" i="23"/>
  <c r="O155" i="22"/>
  <c r="O38" i="22"/>
  <c r="S53" i="22"/>
  <c r="Y53" i="22" s="1"/>
  <c r="X53" i="22" s="1"/>
  <c r="AC56" i="22" s="1"/>
  <c r="O107" i="23"/>
  <c r="E34" i="23"/>
  <c r="O153" i="22"/>
  <c r="B33" i="23"/>
  <c r="Y43" i="23"/>
  <c r="S39" i="24"/>
  <c r="Y39" i="24" s="1"/>
  <c r="X39" i="24" s="1"/>
  <c r="H35" i="24"/>
  <c r="D37" i="24"/>
  <c r="E36" i="24"/>
  <c r="B35" i="24" s="1"/>
  <c r="O35" i="24"/>
  <c r="O36" i="24" s="1"/>
  <c r="O37" i="24" s="1"/>
  <c r="O38" i="24" s="1"/>
  <c r="O39" i="24" s="1"/>
  <c r="O40" i="24" s="1"/>
  <c r="O41" i="24" s="1"/>
  <c r="O42" i="24" s="1"/>
  <c r="O43" i="24" s="1"/>
  <c r="O44" i="24" s="1"/>
  <c r="O45" i="24" s="1"/>
  <c r="O46" i="24" s="1"/>
  <c r="O47" i="24" s="1"/>
  <c r="O48" i="24" s="1"/>
  <c r="O49" i="24" s="1"/>
  <c r="O50" i="24" s="1"/>
  <c r="O51" i="24" s="1"/>
  <c r="O52" i="24" s="1"/>
  <c r="O53" i="24" s="1"/>
  <c r="O54" i="24" s="1"/>
  <c r="O55" i="24" s="1"/>
  <c r="O56" i="24" s="1"/>
  <c r="O57" i="24" s="1"/>
  <c r="O58" i="24" s="1"/>
  <c r="O59" i="24" s="1"/>
  <c r="O60" i="24" s="1"/>
  <c r="O61" i="24" s="1"/>
  <c r="O62" i="24" s="1"/>
  <c r="O63" i="24" s="1"/>
  <c r="O64" i="24" s="1"/>
  <c r="O65" i="24" s="1"/>
  <c r="O66" i="24" s="1"/>
  <c r="O67" i="24" s="1"/>
  <c r="O68" i="24" s="1"/>
  <c r="O69" i="24" s="1"/>
  <c r="O70" i="24" s="1"/>
  <c r="O71" i="24" s="1"/>
  <c r="O72" i="24" s="1"/>
  <c r="O73" i="24" s="1"/>
  <c r="O74" i="24" s="1"/>
  <c r="O75" i="24" s="1"/>
  <c r="O76" i="24" s="1"/>
  <c r="O77" i="24" s="1"/>
  <c r="O78" i="24" s="1"/>
  <c r="O79" i="24" s="1"/>
  <c r="O80" i="24" s="1"/>
  <c r="O81" i="24" s="1"/>
  <c r="O82" i="24" s="1"/>
  <c r="O83" i="24" s="1"/>
  <c r="O84" i="24" s="1"/>
  <c r="O85" i="24" s="1"/>
  <c r="O86" i="24" s="1"/>
  <c r="O87" i="24" s="1"/>
  <c r="O88" i="24" s="1"/>
  <c r="O89" i="24" s="1"/>
  <c r="O90" i="24" s="1"/>
  <c r="O91" i="24" s="1"/>
  <c r="O92" i="24" s="1"/>
  <c r="O93" i="24" s="1"/>
  <c r="Y29" i="24"/>
  <c r="Y27" i="24"/>
  <c r="Y25" i="24"/>
  <c r="Y24" i="24"/>
  <c r="Y28" i="24"/>
  <c r="Y26" i="24"/>
  <c r="B34" i="24"/>
  <c r="P68" i="23"/>
  <c r="O68" i="23"/>
  <c r="P34" i="23"/>
  <c r="S49" i="23" s="1"/>
  <c r="Y49" i="23" s="1"/>
  <c r="P59" i="23"/>
  <c r="O59" i="23"/>
  <c r="O49" i="23"/>
  <c r="P49" i="23"/>
  <c r="O67" i="23"/>
  <c r="P67" i="23"/>
  <c r="P80" i="23"/>
  <c r="O80" i="23"/>
  <c r="P96" i="23"/>
  <c r="O96" i="23"/>
  <c r="P93" i="23"/>
  <c r="O93" i="23"/>
  <c r="P156" i="22"/>
  <c r="O156" i="22"/>
  <c r="P42" i="23"/>
  <c r="Y44" i="23"/>
  <c r="P53" i="23"/>
  <c r="O53" i="23"/>
  <c r="P37" i="23"/>
  <c r="P60" i="23"/>
  <c r="O60" i="23"/>
  <c r="O58" i="23"/>
  <c r="P58" i="23"/>
  <c r="P78" i="23"/>
  <c r="O78" i="23"/>
  <c r="P90" i="23"/>
  <c r="O90" i="23"/>
  <c r="P98" i="23"/>
  <c r="O98" i="23"/>
  <c r="P95" i="23"/>
  <c r="O95" i="23"/>
  <c r="N108" i="23"/>
  <c r="P107" i="23"/>
  <c r="P64" i="23"/>
  <c r="O64" i="23"/>
  <c r="P43" i="23"/>
  <c r="P51" i="23"/>
  <c r="O51" i="23"/>
  <c r="P61" i="23"/>
  <c r="O61" i="23"/>
  <c r="P75" i="23"/>
  <c r="O75" i="23"/>
  <c r="O52" i="23"/>
  <c r="P52" i="23"/>
  <c r="O63" i="23"/>
  <c r="P63" i="23"/>
  <c r="O71" i="23"/>
  <c r="P71" i="23"/>
  <c r="P44" i="23"/>
  <c r="P84" i="23"/>
  <c r="O84" i="23"/>
  <c r="P92" i="23"/>
  <c r="O92" i="23"/>
  <c r="P100" i="23"/>
  <c r="O100" i="23"/>
  <c r="P81" i="23"/>
  <c r="O81" i="23"/>
  <c r="P89" i="23"/>
  <c r="O89" i="23"/>
  <c r="P97" i="23"/>
  <c r="O97" i="23"/>
  <c r="P152" i="22"/>
  <c r="O152" i="22"/>
  <c r="D41" i="22"/>
  <c r="E40" i="22"/>
  <c r="B39" i="22" s="1"/>
  <c r="W29" i="22"/>
  <c r="B38" i="22"/>
  <c r="W32" i="22"/>
  <c r="W28" i="22"/>
  <c r="S33" i="23"/>
  <c r="Y33" i="23" s="1"/>
  <c r="P33" i="23"/>
  <c r="P36" i="23"/>
  <c r="P38" i="23"/>
  <c r="P66" i="23"/>
  <c r="O66" i="23"/>
  <c r="O56" i="23"/>
  <c r="P56" i="23"/>
  <c r="O76" i="23"/>
  <c r="P76" i="23"/>
  <c r="P88" i="23"/>
  <c r="O88" i="23"/>
  <c r="P104" i="23"/>
  <c r="O104" i="23"/>
  <c r="P85" i="23"/>
  <c r="O85" i="23"/>
  <c r="P101" i="23"/>
  <c r="O101" i="23"/>
  <c r="O158" i="22"/>
  <c r="P158" i="22"/>
  <c r="P41" i="23"/>
  <c r="P73" i="23"/>
  <c r="O73" i="23"/>
  <c r="P45" i="23"/>
  <c r="P35" i="23"/>
  <c r="P40" i="23"/>
  <c r="P70" i="23"/>
  <c r="O70" i="23"/>
  <c r="O50" i="23"/>
  <c r="P50" i="23"/>
  <c r="O69" i="23"/>
  <c r="P69" i="23"/>
  <c r="P82" i="23"/>
  <c r="O82" i="23"/>
  <c r="P79" i="23"/>
  <c r="O79" i="23"/>
  <c r="P87" i="23"/>
  <c r="O87" i="23"/>
  <c r="P103" i="23"/>
  <c r="O103" i="23"/>
  <c r="P151" i="22"/>
  <c r="O151" i="22"/>
  <c r="H33" i="23"/>
  <c r="P57" i="23"/>
  <c r="O57" i="23"/>
  <c r="P77" i="23"/>
  <c r="O77" i="23"/>
  <c r="D36" i="23"/>
  <c r="E35" i="23"/>
  <c r="B35" i="23" s="1"/>
  <c r="P46" i="23"/>
  <c r="P55" i="23"/>
  <c r="O55" i="23"/>
  <c r="P62" i="23"/>
  <c r="O62" i="23"/>
  <c r="O48" i="23"/>
  <c r="P48" i="23"/>
  <c r="O54" i="23"/>
  <c r="P54" i="23"/>
  <c r="O65" i="23"/>
  <c r="P65" i="23"/>
  <c r="O74" i="23"/>
  <c r="P74" i="23"/>
  <c r="P47" i="23"/>
  <c r="P86" i="23"/>
  <c r="O86" i="23"/>
  <c r="P94" i="23"/>
  <c r="O94" i="23"/>
  <c r="P102" i="23"/>
  <c r="O102" i="23"/>
  <c r="P83" i="23"/>
  <c r="O83" i="23"/>
  <c r="P91" i="23"/>
  <c r="O91" i="23"/>
  <c r="P99" i="23"/>
  <c r="O99" i="23"/>
  <c r="P157" i="22"/>
  <c r="O157" i="22"/>
  <c r="P154" i="22"/>
  <c r="O154" i="22"/>
  <c r="P39" i="23"/>
  <c r="J43" i="12"/>
  <c r="D43" i="12" s="1"/>
  <c r="J48" i="12"/>
  <c r="D48" i="12" s="1"/>
  <c r="E48" i="12"/>
  <c r="I43" i="12" s="1"/>
  <c r="J42" i="12"/>
  <c r="D42" i="12" s="1"/>
  <c r="J47" i="12"/>
  <c r="D47" i="12" s="1"/>
  <c r="E47" i="12"/>
  <c r="I42" i="12" s="1"/>
  <c r="D21" i="12"/>
  <c r="J21" i="12" s="1"/>
  <c r="D20" i="12"/>
  <c r="J20" i="12" s="1"/>
  <c r="E21" i="12"/>
  <c r="I16" i="12" s="1"/>
  <c r="E20" i="12"/>
  <c r="I15" i="12" s="1"/>
  <c r="D16" i="12"/>
  <c r="J16" i="12" s="1"/>
  <c r="D15" i="12"/>
  <c r="J15" i="12" s="1"/>
  <c r="O108" i="23" l="1"/>
  <c r="Z60" i="23"/>
  <c r="Z59" i="23"/>
  <c r="Z61" i="23"/>
  <c r="B34" i="23"/>
  <c r="D38" i="24"/>
  <c r="E37" i="24"/>
  <c r="B36" i="24" s="1"/>
  <c r="AC39" i="24"/>
  <c r="T44" i="24" s="1"/>
  <c r="J35" i="24"/>
  <c r="D37" i="23"/>
  <c r="E36" i="23"/>
  <c r="B36" i="23" s="1"/>
  <c r="E41" i="22"/>
  <c r="B40" i="22" s="1"/>
  <c r="D42" i="22"/>
  <c r="N109" i="23"/>
  <c r="P108" i="23"/>
  <c r="AC38" i="23"/>
  <c r="T43" i="23" s="1"/>
  <c r="J33" i="23"/>
  <c r="S48" i="23"/>
  <c r="Y48" i="23" s="1"/>
  <c r="O33" i="23"/>
  <c r="O34" i="23" s="1"/>
  <c r="O35" i="23" s="1"/>
  <c r="O36" i="23" s="1"/>
  <c r="O37" i="23" s="1"/>
  <c r="O38" i="23" s="1"/>
  <c r="O39" i="23" s="1"/>
  <c r="O40" i="23" s="1"/>
  <c r="O41" i="23" s="1"/>
  <c r="O42" i="23" s="1"/>
  <c r="O43" i="23" s="1"/>
  <c r="O44" i="23" s="1"/>
  <c r="O45" i="23" s="1"/>
  <c r="O46" i="23" s="1"/>
  <c r="O47" i="23" s="1"/>
  <c r="O109" i="23" l="1"/>
  <c r="F36" i="24"/>
  <c r="D39" i="24"/>
  <c r="E38" i="24"/>
  <c r="B37" i="24" s="1"/>
  <c r="F34" i="23"/>
  <c r="N110" i="23"/>
  <c r="P109" i="23"/>
  <c r="E42" i="22"/>
  <c r="B41" i="22" s="1"/>
  <c r="D43" i="22"/>
  <c r="D38" i="23"/>
  <c r="E37" i="23"/>
  <c r="B37" i="23" s="1"/>
  <c r="O110" i="23" l="1"/>
  <c r="E39" i="24"/>
  <c r="B38" i="24" s="1"/>
  <c r="D40" i="24"/>
  <c r="I36" i="24"/>
  <c r="H36" i="24" s="1"/>
  <c r="D44" i="22"/>
  <c r="E43" i="22"/>
  <c r="B42" i="22" s="1"/>
  <c r="N111" i="23"/>
  <c r="P110" i="23"/>
  <c r="I34" i="23"/>
  <c r="E38" i="23"/>
  <c r="B38" i="23" s="1"/>
  <c r="D39" i="23"/>
  <c r="J36" i="24" l="1"/>
  <c r="F37" i="24" s="1"/>
  <c r="O111" i="23"/>
  <c r="D41" i="24"/>
  <c r="E40" i="24"/>
  <c r="B39" i="24" s="1"/>
  <c r="S39" i="23"/>
  <c r="Y39" i="23" s="1"/>
  <c r="X39" i="23" s="1"/>
  <c r="H34" i="23"/>
  <c r="D40" i="23"/>
  <c r="E39" i="23"/>
  <c r="B39" i="23" s="1"/>
  <c r="D45" i="22"/>
  <c r="E44" i="22"/>
  <c r="B43" i="22" s="1"/>
  <c r="N112" i="23"/>
  <c r="P111" i="23"/>
  <c r="O112" i="23" l="1"/>
  <c r="D42" i="24"/>
  <c r="E41" i="24"/>
  <c r="B40" i="24" s="1"/>
  <c r="I37" i="24"/>
  <c r="H37" i="24" s="1"/>
  <c r="E45" i="22"/>
  <c r="B44" i="22" s="1"/>
  <c r="D46" i="22"/>
  <c r="N113" i="23"/>
  <c r="P112" i="23"/>
  <c r="AC39" i="23"/>
  <c r="T44" i="23" s="1"/>
  <c r="J34" i="23"/>
  <c r="D41" i="23"/>
  <c r="E40" i="23"/>
  <c r="B40" i="23" s="1"/>
  <c r="O113" i="23" l="1"/>
  <c r="J37" i="24"/>
  <c r="D43" i="24"/>
  <c r="E42" i="24"/>
  <c r="B41" i="24" s="1"/>
  <c r="E46" i="22"/>
  <c r="B45" i="22" s="1"/>
  <c r="D47" i="22"/>
  <c r="E41" i="23"/>
  <c r="B41" i="23" s="1"/>
  <c r="D42" i="23"/>
  <c r="F35" i="23"/>
  <c r="N114" i="23"/>
  <c r="P113" i="23"/>
  <c r="O114" i="23" l="1"/>
  <c r="D44" i="24"/>
  <c r="E43" i="24"/>
  <c r="B42" i="24" s="1"/>
  <c r="F38" i="24"/>
  <c r="D48" i="22"/>
  <c r="E47" i="22"/>
  <c r="B46" i="22" s="1"/>
  <c r="I35" i="23"/>
  <c r="H35" i="23" s="1"/>
  <c r="J35" i="23" s="1"/>
  <c r="E42" i="23"/>
  <c r="B42" i="23" s="1"/>
  <c r="D43" i="23"/>
  <c r="N115" i="23"/>
  <c r="P114" i="23"/>
  <c r="O115" i="23" l="1"/>
  <c r="I38" i="24"/>
  <c r="H38" i="24" s="1"/>
  <c r="J38" i="24" s="1"/>
  <c r="D45" i="24"/>
  <c r="E44" i="24"/>
  <c r="B43" i="24" s="1"/>
  <c r="F36" i="23"/>
  <c r="D49" i="22"/>
  <c r="E48" i="22"/>
  <c r="B47" i="22" s="1"/>
  <c r="N116" i="23"/>
  <c r="P116" i="23" s="1"/>
  <c r="P115" i="23"/>
  <c r="D44" i="23"/>
  <c r="E43" i="23"/>
  <c r="B43" i="23" s="1"/>
  <c r="O116" i="23" l="1"/>
  <c r="F39" i="24"/>
  <c r="D46" i="24"/>
  <c r="E45" i="24"/>
  <c r="B44" i="24" s="1"/>
  <c r="D50" i="22"/>
  <c r="E49" i="22"/>
  <c r="B48" i="22" s="1"/>
  <c r="I36" i="23"/>
  <c r="H36" i="23" s="1"/>
  <c r="E44" i="23"/>
  <c r="B44" i="23" s="1"/>
  <c r="D45" i="23"/>
  <c r="E46" i="24" l="1"/>
  <c r="B45" i="24" s="1"/>
  <c r="D47" i="24"/>
  <c r="I39" i="24"/>
  <c r="H39" i="24" s="1"/>
  <c r="J39" i="24" s="1"/>
  <c r="J36" i="23"/>
  <c r="D46" i="23"/>
  <c r="E45" i="23"/>
  <c r="B45" i="23" s="1"/>
  <c r="E50" i="22"/>
  <c r="B49" i="22" s="1"/>
  <c r="D51" i="22"/>
  <c r="F40" i="24" l="1"/>
  <c r="D48" i="24"/>
  <c r="E47" i="24"/>
  <c r="B46" i="24" s="1"/>
  <c r="E51" i="22"/>
  <c r="B50" i="22" s="1"/>
  <c r="D52" i="22"/>
  <c r="D47" i="23"/>
  <c r="E46" i="23"/>
  <c r="B46" i="23" s="1"/>
  <c r="F37" i="23"/>
  <c r="K36" i="23"/>
  <c r="L36" i="23" s="1"/>
  <c r="E48" i="24" l="1"/>
  <c r="B47" i="24" s="1"/>
  <c r="D49" i="24"/>
  <c r="I40" i="24"/>
  <c r="H40" i="24" s="1"/>
  <c r="J40" i="24" s="1"/>
  <c r="I37" i="23"/>
  <c r="H37" i="23" s="1"/>
  <c r="J37" i="23" s="1"/>
  <c r="E47" i="23"/>
  <c r="B47" i="23" s="1"/>
  <c r="D48" i="23"/>
  <c r="D53" i="22"/>
  <c r="E52" i="22"/>
  <c r="B51" i="22" s="1"/>
  <c r="F41" i="24" l="1"/>
  <c r="E49" i="24"/>
  <c r="B48" i="24" s="1"/>
  <c r="D50" i="24"/>
  <c r="F38" i="23"/>
  <c r="K37" i="23"/>
  <c r="L37" i="23" s="1"/>
  <c r="E53" i="22"/>
  <c r="B52" i="22" s="1"/>
  <c r="D54" i="22"/>
  <c r="D49" i="23"/>
  <c r="E48" i="23"/>
  <c r="B48" i="23" s="1"/>
  <c r="E50" i="24" l="1"/>
  <c r="B49" i="24" s="1"/>
  <c r="D51" i="24"/>
  <c r="I41" i="24"/>
  <c r="H41" i="24" s="1"/>
  <c r="J41" i="24" s="1"/>
  <c r="D55" i="22"/>
  <c r="D56" i="22" s="1"/>
  <c r="E54" i="22"/>
  <c r="B53" i="22" s="1"/>
  <c r="D50" i="23"/>
  <c r="E49" i="23"/>
  <c r="B49" i="23" s="1"/>
  <c r="I38" i="23"/>
  <c r="H38" i="23" s="1"/>
  <c r="J38" i="23" s="1"/>
  <c r="D57" i="22" l="1"/>
  <c r="E56" i="22"/>
  <c r="F42" i="24"/>
  <c r="D52" i="24"/>
  <c r="E51" i="24"/>
  <c r="B50" i="24" s="1"/>
  <c r="D51" i="23"/>
  <c r="E50" i="23"/>
  <c r="B50" i="23" s="1"/>
  <c r="F39" i="23"/>
  <c r="K38" i="23"/>
  <c r="L38" i="23" s="1"/>
  <c r="E55" i="22"/>
  <c r="B54" i="22" s="1"/>
  <c r="D58" i="22" l="1"/>
  <c r="E57" i="22"/>
  <c r="D53" i="24"/>
  <c r="E52" i="24"/>
  <c r="B51" i="24" s="1"/>
  <c r="I42" i="24"/>
  <c r="H42" i="24" s="1"/>
  <c r="J42" i="24" s="1"/>
  <c r="I39" i="23"/>
  <c r="H39" i="23" s="1"/>
  <c r="J39" i="23" s="1"/>
  <c r="B55" i="22"/>
  <c r="E51" i="23"/>
  <c r="B51" i="23" s="1"/>
  <c r="D52" i="23"/>
  <c r="E58" i="22" l="1"/>
  <c r="D59" i="22"/>
  <c r="F43" i="24"/>
  <c r="E53" i="24"/>
  <c r="B52" i="24" s="1"/>
  <c r="D54" i="24"/>
  <c r="K39" i="23"/>
  <c r="L39" i="23" s="1"/>
  <c r="F40" i="23"/>
  <c r="D53" i="23"/>
  <c r="E52" i="23"/>
  <c r="B52" i="23" s="1"/>
  <c r="E59" i="22" l="1"/>
  <c r="D60" i="22"/>
  <c r="E54" i="24"/>
  <c r="B53" i="24" s="1"/>
  <c r="D55" i="24"/>
  <c r="I43" i="24"/>
  <c r="H43" i="24" s="1"/>
  <c r="J43" i="24" s="1"/>
  <c r="B57" i="22"/>
  <c r="I40" i="23"/>
  <c r="H40" i="23" s="1"/>
  <c r="J40" i="23" s="1"/>
  <c r="E53" i="23"/>
  <c r="B53" i="23" s="1"/>
  <c r="D54" i="23"/>
  <c r="D61" i="22" l="1"/>
  <c r="E60" i="22"/>
  <c r="F44" i="24"/>
  <c r="D56" i="24"/>
  <c r="E55" i="24"/>
  <c r="B54" i="24" s="1"/>
  <c r="F41" i="23"/>
  <c r="K40" i="23"/>
  <c r="L40" i="23" s="1"/>
  <c r="B58" i="22"/>
  <c r="D55" i="23"/>
  <c r="E54" i="23"/>
  <c r="B54" i="23" s="1"/>
  <c r="D62" i="22" l="1"/>
  <c r="E61" i="22"/>
  <c r="D57" i="24"/>
  <c r="E56" i="24"/>
  <c r="B55" i="24" s="1"/>
  <c r="I44" i="24"/>
  <c r="H44" i="24" s="1"/>
  <c r="J44" i="24" s="1"/>
  <c r="B59" i="22"/>
  <c r="E55" i="23"/>
  <c r="B55" i="23" s="1"/>
  <c r="D56" i="23"/>
  <c r="I41" i="23"/>
  <c r="H41" i="23" s="1"/>
  <c r="J41" i="23" s="1"/>
  <c r="E62" i="22" l="1"/>
  <c r="D63" i="22"/>
  <c r="F45" i="24"/>
  <c r="E57" i="24"/>
  <c r="B56" i="24" s="1"/>
  <c r="D58" i="24"/>
  <c r="F42" i="23"/>
  <c r="K41" i="23"/>
  <c r="L41" i="23" s="1"/>
  <c r="D57" i="23"/>
  <c r="E56" i="23"/>
  <c r="B56" i="23" s="1"/>
  <c r="B60" i="22"/>
  <c r="E63" i="22" l="1"/>
  <c r="D64" i="22"/>
  <c r="I45" i="24"/>
  <c r="H45" i="24" s="1"/>
  <c r="J45" i="24" s="1"/>
  <c r="E58" i="24"/>
  <c r="B57" i="24" s="1"/>
  <c r="D59" i="24"/>
  <c r="E57" i="23"/>
  <c r="B57" i="23" s="1"/>
  <c r="D58" i="23"/>
  <c r="B61" i="22"/>
  <c r="I42" i="23"/>
  <c r="H42" i="23" s="1"/>
  <c r="J42" i="23" s="1"/>
  <c r="D65" i="22" l="1"/>
  <c r="E64" i="22"/>
  <c r="F46" i="24"/>
  <c r="D60" i="24"/>
  <c r="E59" i="24"/>
  <c r="B58" i="24" s="1"/>
  <c r="B62" i="22"/>
  <c r="F43" i="23"/>
  <c r="K42" i="23"/>
  <c r="L42" i="23" s="1"/>
  <c r="D59" i="23"/>
  <c r="E58" i="23"/>
  <c r="B58" i="23" s="1"/>
  <c r="D66" i="22" l="1"/>
  <c r="E65" i="22"/>
  <c r="D61" i="24"/>
  <c r="E60" i="24"/>
  <c r="B59" i="24" s="1"/>
  <c r="I46" i="24"/>
  <c r="H46" i="24" s="1"/>
  <c r="J46" i="24" s="1"/>
  <c r="B63" i="22"/>
  <c r="E59" i="23"/>
  <c r="B59" i="23" s="1"/>
  <c r="D60" i="23"/>
  <c r="I43" i="23"/>
  <c r="H43" i="23" s="1"/>
  <c r="J43" i="23" s="1"/>
  <c r="E66" i="22" l="1"/>
  <c r="D67" i="22"/>
  <c r="F47" i="24"/>
  <c r="E61" i="24"/>
  <c r="B60" i="24" s="1"/>
  <c r="D62" i="24"/>
  <c r="F44" i="23"/>
  <c r="K43" i="23"/>
  <c r="L43" i="23" s="1"/>
  <c r="B64" i="22"/>
  <c r="E60" i="23"/>
  <c r="B60" i="23" s="1"/>
  <c r="D61" i="23"/>
  <c r="D68" i="22" l="1"/>
  <c r="E67" i="22"/>
  <c r="I47" i="24"/>
  <c r="H47" i="24" s="1"/>
  <c r="AC40" i="24" s="1"/>
  <c r="AD35" i="24" s="1"/>
  <c r="E62" i="24"/>
  <c r="B61" i="24" s="1"/>
  <c r="D63" i="24"/>
  <c r="E61" i="23"/>
  <c r="B61" i="23" s="1"/>
  <c r="D62" i="23"/>
  <c r="B65" i="22"/>
  <c r="I44" i="23"/>
  <c r="H44" i="23" s="1"/>
  <c r="J44" i="23" s="1"/>
  <c r="D69" i="22" l="1"/>
  <c r="E68" i="22"/>
  <c r="D64" i="24"/>
  <c r="E63" i="24"/>
  <c r="B62" i="24" s="1"/>
  <c r="J47" i="24"/>
  <c r="B66" i="22"/>
  <c r="F45" i="23"/>
  <c r="K44" i="23"/>
  <c r="L44" i="23" s="1"/>
  <c r="E62" i="23"/>
  <c r="B62" i="23" s="1"/>
  <c r="D63" i="23"/>
  <c r="D70" i="22" l="1"/>
  <c r="E69" i="22"/>
  <c r="F48" i="24"/>
  <c r="K35" i="24"/>
  <c r="L35" i="24" s="1"/>
  <c r="D65" i="24"/>
  <c r="E64" i="24"/>
  <c r="B63" i="24" s="1"/>
  <c r="D64" i="23"/>
  <c r="E63" i="23"/>
  <c r="B63" i="23" s="1"/>
  <c r="I45" i="23"/>
  <c r="H45" i="23" s="1"/>
  <c r="AC33" i="23" s="1"/>
  <c r="AD38" i="23" s="1"/>
  <c r="B67" i="22"/>
  <c r="E70" i="22" l="1"/>
  <c r="D71" i="22"/>
  <c r="J45" i="23"/>
  <c r="F46" i="23" s="1"/>
  <c r="I48" i="24"/>
  <c r="H48" i="24" s="1"/>
  <c r="J48" i="24" s="1"/>
  <c r="E65" i="24"/>
  <c r="B64" i="24" s="1"/>
  <c r="D66" i="24"/>
  <c r="E64" i="23"/>
  <c r="B64" i="23" s="1"/>
  <c r="D65" i="23"/>
  <c r="B68" i="22"/>
  <c r="E71" i="22" l="1"/>
  <c r="D72" i="22"/>
  <c r="K33" i="23"/>
  <c r="L33" i="23" s="1"/>
  <c r="K45" i="23"/>
  <c r="L45" i="23" s="1"/>
  <c r="F49" i="24"/>
  <c r="K36" i="24"/>
  <c r="L36" i="24" s="1"/>
  <c r="E66" i="24"/>
  <c r="B65" i="24" s="1"/>
  <c r="D67" i="24"/>
  <c r="I46" i="23"/>
  <c r="H46" i="23" s="1"/>
  <c r="AD39" i="23" s="1"/>
  <c r="AC34" i="23" s="1"/>
  <c r="B69" i="22"/>
  <c r="D66" i="23"/>
  <c r="E65" i="23"/>
  <c r="B65" i="23" s="1"/>
  <c r="D73" i="22" l="1"/>
  <c r="E72" i="22"/>
  <c r="D68" i="24"/>
  <c r="E67" i="24"/>
  <c r="B66" i="24" s="1"/>
  <c r="I49" i="24"/>
  <c r="H49" i="24" s="1"/>
  <c r="J49" i="24" s="1"/>
  <c r="E66" i="23"/>
  <c r="B66" i="23" s="1"/>
  <c r="D67" i="23"/>
  <c r="J46" i="23"/>
  <c r="B70" i="22"/>
  <c r="D74" i="22" l="1"/>
  <c r="E73" i="22"/>
  <c r="F50" i="24"/>
  <c r="K37" i="24"/>
  <c r="L37" i="24" s="1"/>
  <c r="D69" i="24"/>
  <c r="E68" i="24"/>
  <c r="B67" i="24" s="1"/>
  <c r="D68" i="23"/>
  <c r="E67" i="23"/>
  <c r="B67" i="23" s="1"/>
  <c r="B71" i="22"/>
  <c r="F47" i="23"/>
  <c r="K46" i="23"/>
  <c r="L46" i="23" s="1"/>
  <c r="K34" i="23"/>
  <c r="L34" i="23" s="1"/>
  <c r="E74" i="22" l="1"/>
  <c r="D75" i="22"/>
  <c r="E69" i="24"/>
  <c r="B68" i="24" s="1"/>
  <c r="D70" i="24"/>
  <c r="I50" i="24"/>
  <c r="H50" i="24" s="1"/>
  <c r="J50" i="24" s="1"/>
  <c r="I47" i="23"/>
  <c r="H47" i="23" s="1"/>
  <c r="J47" i="23" s="1"/>
  <c r="B72" i="22"/>
  <c r="E68" i="23"/>
  <c r="B68" i="23" s="1"/>
  <c r="D69" i="23"/>
  <c r="E75" i="22" l="1"/>
  <c r="D76" i="22"/>
  <c r="F51" i="24"/>
  <c r="K38" i="24"/>
  <c r="L38" i="24" s="1"/>
  <c r="D71" i="24"/>
  <c r="E70" i="24"/>
  <c r="B69" i="24" s="1"/>
  <c r="K47" i="23"/>
  <c r="L47" i="23" s="1"/>
  <c r="K35" i="23"/>
  <c r="L35" i="23" s="1"/>
  <c r="B73" i="22"/>
  <c r="D70" i="23"/>
  <c r="E69" i="23"/>
  <c r="B69" i="23" s="1"/>
  <c r="D77" i="22" l="1"/>
  <c r="E76" i="22"/>
  <c r="I51" i="24"/>
  <c r="H51" i="24" s="1"/>
  <c r="J51" i="24" s="1"/>
  <c r="E71" i="24"/>
  <c r="B70" i="24" s="1"/>
  <c r="D72" i="24"/>
  <c r="E70" i="23"/>
  <c r="B70" i="23" s="1"/>
  <c r="D71" i="23"/>
  <c r="B74" i="22"/>
  <c r="D78" i="22" l="1"/>
  <c r="E77" i="22"/>
  <c r="F52" i="24"/>
  <c r="K39" i="24"/>
  <c r="L39" i="24" s="1"/>
  <c r="E72" i="24"/>
  <c r="B71" i="24" s="1"/>
  <c r="D73" i="24"/>
  <c r="D72" i="23"/>
  <c r="E71" i="23"/>
  <c r="B71" i="23" s="1"/>
  <c r="B75" i="22"/>
  <c r="E78" i="22" l="1"/>
  <c r="D79" i="22"/>
  <c r="D74" i="24"/>
  <c r="E73" i="24"/>
  <c r="B72" i="24" s="1"/>
  <c r="I52" i="24"/>
  <c r="H52" i="24" s="1"/>
  <c r="J52" i="24" s="1"/>
  <c r="B76" i="22"/>
  <c r="D73" i="23"/>
  <c r="E72" i="23"/>
  <c r="B72" i="23" s="1"/>
  <c r="E79" i="22" l="1"/>
  <c r="D80" i="22"/>
  <c r="F53" i="24"/>
  <c r="K40" i="24"/>
  <c r="L40" i="24" s="1"/>
  <c r="D75" i="24"/>
  <c r="E74" i="24"/>
  <c r="B73" i="24" s="1"/>
  <c r="B77" i="22"/>
  <c r="E73" i="23"/>
  <c r="B73" i="23" s="1"/>
  <c r="D74" i="23"/>
  <c r="D81" i="22" l="1"/>
  <c r="E80" i="22"/>
  <c r="I53" i="24"/>
  <c r="H53" i="24" s="1"/>
  <c r="J53" i="24" s="1"/>
  <c r="E75" i="24"/>
  <c r="B74" i="24" s="1"/>
  <c r="D76" i="24"/>
  <c r="B78" i="22"/>
  <c r="D75" i="23"/>
  <c r="E74" i="23"/>
  <c r="B74" i="23" s="1"/>
  <c r="D82" i="22" l="1"/>
  <c r="E81" i="22"/>
  <c r="D77" i="24"/>
  <c r="E76" i="24"/>
  <c r="B75" i="24" s="1"/>
  <c r="F54" i="24"/>
  <c r="K41" i="24"/>
  <c r="L41" i="24" s="1"/>
  <c r="E75" i="23"/>
  <c r="B75" i="23" s="1"/>
  <c r="D76" i="23"/>
  <c r="B79" i="22"/>
  <c r="E82" i="22" l="1"/>
  <c r="D83" i="22"/>
  <c r="I54" i="24"/>
  <c r="H54" i="24" s="1"/>
  <c r="J54" i="24" s="1"/>
  <c r="E77" i="24"/>
  <c r="B76" i="24" s="1"/>
  <c r="D78" i="24"/>
  <c r="D77" i="23"/>
  <c r="E76" i="23"/>
  <c r="B76" i="23" s="1"/>
  <c r="B80" i="22"/>
  <c r="E83" i="22" l="1"/>
  <c r="D84" i="22"/>
  <c r="D79" i="24"/>
  <c r="E78" i="24"/>
  <c r="B77" i="24" s="1"/>
  <c r="F55" i="24"/>
  <c r="K42" i="24"/>
  <c r="L42" i="24" s="1"/>
  <c r="E77" i="23"/>
  <c r="B77" i="23" s="1"/>
  <c r="D78" i="23"/>
  <c r="B81" i="22"/>
  <c r="D85" i="22" l="1"/>
  <c r="E84" i="22"/>
  <c r="I55" i="24"/>
  <c r="H55" i="24" s="1"/>
  <c r="J55" i="24" s="1"/>
  <c r="D80" i="24"/>
  <c r="E79" i="24"/>
  <c r="B78" i="24" s="1"/>
  <c r="E78" i="23"/>
  <c r="B78" i="23" s="1"/>
  <c r="D79" i="23"/>
  <c r="B82" i="22"/>
  <c r="D86" i="22" l="1"/>
  <c r="E85" i="22"/>
  <c r="F56" i="24"/>
  <c r="K43" i="24"/>
  <c r="L43" i="24" s="1"/>
  <c r="D81" i="24"/>
  <c r="E80" i="24"/>
  <c r="B79" i="24" s="1"/>
  <c r="D80" i="23"/>
  <c r="E79" i="23"/>
  <c r="B79" i="23" s="1"/>
  <c r="B83" i="22"/>
  <c r="E86" i="22" l="1"/>
  <c r="D87" i="22"/>
  <c r="I56" i="24"/>
  <c r="H56" i="24" s="1"/>
  <c r="J56" i="24" s="1"/>
  <c r="D82" i="24"/>
  <c r="E81" i="24"/>
  <c r="B80" i="24" s="1"/>
  <c r="B84" i="22"/>
  <c r="D81" i="23"/>
  <c r="E80" i="23"/>
  <c r="B80" i="23" s="1"/>
  <c r="D88" i="22" l="1"/>
  <c r="E87" i="22"/>
  <c r="D83" i="24"/>
  <c r="E82" i="24"/>
  <c r="B81" i="24" s="1"/>
  <c r="F57" i="24"/>
  <c r="K44" i="24"/>
  <c r="L44" i="24" s="1"/>
  <c r="B85" i="22"/>
  <c r="D82" i="23"/>
  <c r="E81" i="23"/>
  <c r="B81" i="23" s="1"/>
  <c r="D89" i="22" l="1"/>
  <c r="E88" i="22"/>
  <c r="I57" i="24"/>
  <c r="H57" i="24" s="1"/>
  <c r="J57" i="24" s="1"/>
  <c r="E83" i="24"/>
  <c r="B82" i="24" s="1"/>
  <c r="D84" i="24"/>
  <c r="D83" i="23"/>
  <c r="E82" i="23"/>
  <c r="B82" i="23" s="1"/>
  <c r="B86" i="22"/>
  <c r="D90" i="22" l="1"/>
  <c r="E89" i="22"/>
  <c r="F58" i="24"/>
  <c r="K45" i="24"/>
  <c r="L45" i="24" s="1"/>
  <c r="D85" i="24"/>
  <c r="E84" i="24"/>
  <c r="B83" i="24" s="1"/>
  <c r="B87" i="22"/>
  <c r="D84" i="23"/>
  <c r="E83" i="23"/>
  <c r="B83" i="23" s="1"/>
  <c r="E90" i="22" l="1"/>
  <c r="D91" i="22"/>
  <c r="I58" i="24"/>
  <c r="H58" i="24" s="1"/>
  <c r="J58" i="24" s="1"/>
  <c r="D86" i="24"/>
  <c r="E85" i="24"/>
  <c r="B84" i="24" s="1"/>
  <c r="B88" i="22"/>
  <c r="D85" i="23"/>
  <c r="E84" i="23"/>
  <c r="B84" i="23" s="1"/>
  <c r="E91" i="22" l="1"/>
  <c r="D92" i="22"/>
  <c r="F59" i="24"/>
  <c r="K46" i="24"/>
  <c r="L46" i="24" s="1"/>
  <c r="D87" i="24"/>
  <c r="E86" i="24"/>
  <c r="B85" i="24" s="1"/>
  <c r="D86" i="23"/>
  <c r="E85" i="23"/>
  <c r="B85" i="23" s="1"/>
  <c r="B89" i="22"/>
  <c r="D93" i="22" l="1"/>
  <c r="E92" i="22"/>
  <c r="E87" i="24"/>
  <c r="B86" i="24" s="1"/>
  <c r="D88" i="24"/>
  <c r="I59" i="24"/>
  <c r="H59" i="24" s="1"/>
  <c r="J59" i="24" s="1"/>
  <c r="B90" i="22"/>
  <c r="D87" i="23"/>
  <c r="E86" i="23"/>
  <c r="B86" i="23" s="1"/>
  <c r="D94" i="22" l="1"/>
  <c r="E93" i="22"/>
  <c r="F60" i="24"/>
  <c r="K47" i="24"/>
  <c r="L47" i="24" s="1"/>
  <c r="D89" i="24"/>
  <c r="E88" i="24"/>
  <c r="B87" i="24" s="1"/>
  <c r="B91" i="22"/>
  <c r="D88" i="23"/>
  <c r="E87" i="23"/>
  <c r="B87" i="23" s="1"/>
  <c r="E94" i="22" l="1"/>
  <c r="D95" i="22"/>
  <c r="I60" i="24"/>
  <c r="H60" i="24" s="1"/>
  <c r="J60" i="24" s="1"/>
  <c r="D90" i="24"/>
  <c r="E89" i="24"/>
  <c r="B88" i="24" s="1"/>
  <c r="D89" i="23"/>
  <c r="E88" i="23"/>
  <c r="B88" i="23" s="1"/>
  <c r="B92" i="22"/>
  <c r="E95" i="22" l="1"/>
  <c r="D96" i="22"/>
  <c r="D91" i="24"/>
  <c r="E90" i="24"/>
  <c r="B89" i="24" s="1"/>
  <c r="F61" i="24"/>
  <c r="K48" i="24"/>
  <c r="L48" i="24" s="1"/>
  <c r="B93" i="22"/>
  <c r="D90" i="23"/>
  <c r="E89" i="23"/>
  <c r="B89" i="23" s="1"/>
  <c r="D97" i="22" l="1"/>
  <c r="E96" i="22"/>
  <c r="I61" i="24"/>
  <c r="H61" i="24" s="1"/>
  <c r="J61" i="24" s="1"/>
  <c r="E91" i="24"/>
  <c r="B90" i="24" s="1"/>
  <c r="D92" i="24"/>
  <c r="B94" i="22"/>
  <c r="D91" i="23"/>
  <c r="E90" i="23"/>
  <c r="B90" i="23" s="1"/>
  <c r="D98" i="22" l="1"/>
  <c r="E97" i="22"/>
  <c r="F62" i="24"/>
  <c r="K49" i="24"/>
  <c r="L49" i="24" s="1"/>
  <c r="D93" i="24"/>
  <c r="E92" i="24"/>
  <c r="B91" i="24" s="1"/>
  <c r="B95" i="22"/>
  <c r="D92" i="23"/>
  <c r="E91" i="23"/>
  <c r="B91" i="23" s="1"/>
  <c r="E98" i="22" l="1"/>
  <c r="D99" i="22"/>
  <c r="I62" i="24"/>
  <c r="H62" i="24" s="1"/>
  <c r="J62" i="24" s="1"/>
  <c r="D94" i="24"/>
  <c r="E93" i="24"/>
  <c r="B92" i="24" s="1"/>
  <c r="B96" i="22"/>
  <c r="D93" i="23"/>
  <c r="E92" i="23"/>
  <c r="B92" i="23" s="1"/>
  <c r="E99" i="22" l="1"/>
  <c r="D100" i="22"/>
  <c r="F63" i="24"/>
  <c r="K50" i="24"/>
  <c r="L50" i="24" s="1"/>
  <c r="D95" i="24"/>
  <c r="E94" i="24"/>
  <c r="B93" i="24" s="1"/>
  <c r="D94" i="23"/>
  <c r="E93" i="23"/>
  <c r="B93" i="23" s="1"/>
  <c r="B97" i="22"/>
  <c r="D101" i="22" l="1"/>
  <c r="E100" i="22"/>
  <c r="D96" i="24"/>
  <c r="E95" i="24"/>
  <c r="B94" i="24" s="1"/>
  <c r="I63" i="24"/>
  <c r="H63" i="24" s="1"/>
  <c r="J63" i="24" s="1"/>
  <c r="B98" i="22"/>
  <c r="D95" i="23"/>
  <c r="E94" i="23"/>
  <c r="B94" i="23" s="1"/>
  <c r="D102" i="22" l="1"/>
  <c r="E101" i="22"/>
  <c r="F64" i="24"/>
  <c r="K51" i="24"/>
  <c r="L51" i="24" s="1"/>
  <c r="E96" i="24"/>
  <c r="B95" i="24" s="1"/>
  <c r="D97" i="24"/>
  <c r="B99" i="22"/>
  <c r="D96" i="23"/>
  <c r="E95" i="23"/>
  <c r="B95" i="23" s="1"/>
  <c r="E102" i="22" l="1"/>
  <c r="D103" i="22"/>
  <c r="D98" i="24"/>
  <c r="E97" i="24"/>
  <c r="B96" i="24" s="1"/>
  <c r="I64" i="24"/>
  <c r="H64" i="24" s="1"/>
  <c r="J64" i="24" s="1"/>
  <c r="B100" i="22"/>
  <c r="D97" i="23"/>
  <c r="E96" i="23"/>
  <c r="B96" i="23" s="1"/>
  <c r="E103" i="22" l="1"/>
  <c r="D104" i="22"/>
  <c r="F65" i="24"/>
  <c r="K52" i="24"/>
  <c r="L52" i="24" s="1"/>
  <c r="E98" i="24"/>
  <c r="B97" i="24" s="1"/>
  <c r="D99" i="24"/>
  <c r="D98" i="23"/>
  <c r="E97" i="23"/>
  <c r="B97" i="23" s="1"/>
  <c r="B101" i="22"/>
  <c r="D105" i="22" l="1"/>
  <c r="E104" i="22"/>
  <c r="D100" i="24"/>
  <c r="E99" i="24"/>
  <c r="B98" i="24" s="1"/>
  <c r="I65" i="24"/>
  <c r="H65" i="24" s="1"/>
  <c r="J65" i="24" s="1"/>
  <c r="B102" i="22"/>
  <c r="D99" i="23"/>
  <c r="E98" i="23"/>
  <c r="B98" i="23" s="1"/>
  <c r="D106" i="22" l="1"/>
  <c r="E105" i="22"/>
  <c r="F66" i="24"/>
  <c r="K53" i="24"/>
  <c r="L53" i="24" s="1"/>
  <c r="E100" i="24"/>
  <c r="B99" i="24" s="1"/>
  <c r="D101" i="24"/>
  <c r="B103" i="22"/>
  <c r="D100" i="23"/>
  <c r="E99" i="23"/>
  <c r="B99" i="23" s="1"/>
  <c r="E106" i="22" l="1"/>
  <c r="D107" i="22"/>
  <c r="D102" i="24"/>
  <c r="E101" i="24"/>
  <c r="B100" i="24" s="1"/>
  <c r="I66" i="24"/>
  <c r="H66" i="24" s="1"/>
  <c r="J66" i="24" s="1"/>
  <c r="D101" i="23"/>
  <c r="E100" i="23"/>
  <c r="B100" i="23" s="1"/>
  <c r="B104" i="22"/>
  <c r="D108" i="22" l="1"/>
  <c r="E107" i="22"/>
  <c r="F67" i="24"/>
  <c r="K54" i="24"/>
  <c r="L54" i="24" s="1"/>
  <c r="E102" i="24"/>
  <c r="B101" i="24" s="1"/>
  <c r="D103" i="24"/>
  <c r="B105" i="22"/>
  <c r="D102" i="23"/>
  <c r="E101" i="23"/>
  <c r="B101" i="23" s="1"/>
  <c r="D109" i="22" l="1"/>
  <c r="E108" i="22"/>
  <c r="D104" i="24"/>
  <c r="E103" i="24"/>
  <c r="B102" i="24" s="1"/>
  <c r="I67" i="24"/>
  <c r="H67" i="24" s="1"/>
  <c r="J67" i="24" s="1"/>
  <c r="D103" i="23"/>
  <c r="E102" i="23"/>
  <c r="B102" i="23" s="1"/>
  <c r="B106" i="22"/>
  <c r="D110" i="22" l="1"/>
  <c r="E109" i="22"/>
  <c r="F68" i="24"/>
  <c r="K55" i="24"/>
  <c r="L55" i="24" s="1"/>
  <c r="E104" i="24"/>
  <c r="B103" i="24" s="1"/>
  <c r="D105" i="24"/>
  <c r="B107" i="22"/>
  <c r="D104" i="23"/>
  <c r="E103" i="23"/>
  <c r="B103" i="23" s="1"/>
  <c r="E110" i="22" l="1"/>
  <c r="D111" i="22"/>
  <c r="D106" i="24"/>
  <c r="E105" i="24"/>
  <c r="B104" i="24" s="1"/>
  <c r="I68" i="24"/>
  <c r="H68" i="24" s="1"/>
  <c r="J68" i="24" s="1"/>
  <c r="D105" i="23"/>
  <c r="E104" i="23"/>
  <c r="B104" i="23" s="1"/>
  <c r="B108" i="22"/>
  <c r="E111" i="22" l="1"/>
  <c r="D112" i="22"/>
  <c r="F69" i="24"/>
  <c r="K56" i="24"/>
  <c r="L56" i="24" s="1"/>
  <c r="E106" i="24"/>
  <c r="B105" i="24" s="1"/>
  <c r="D107" i="24"/>
  <c r="B109" i="22"/>
  <c r="D106" i="23"/>
  <c r="E105" i="23"/>
  <c r="B105" i="23" s="1"/>
  <c r="D113" i="22" l="1"/>
  <c r="E112" i="22"/>
  <c r="D108" i="24"/>
  <c r="E107" i="24"/>
  <c r="B106" i="24" s="1"/>
  <c r="I69" i="24"/>
  <c r="H69" i="24" s="1"/>
  <c r="J69" i="24" s="1"/>
  <c r="D107" i="23"/>
  <c r="E106" i="23"/>
  <c r="B106" i="23" s="1"/>
  <c r="B110" i="22"/>
  <c r="D114" i="22" l="1"/>
  <c r="E113" i="22"/>
  <c r="F70" i="24"/>
  <c r="K57" i="24"/>
  <c r="L57" i="24" s="1"/>
  <c r="E108" i="24"/>
  <c r="B107" i="24" s="1"/>
  <c r="D109" i="24"/>
  <c r="D108" i="23"/>
  <c r="E107" i="23"/>
  <c r="B107" i="23" s="1"/>
  <c r="B111" i="22"/>
  <c r="E114" i="22" l="1"/>
  <c r="D115" i="22"/>
  <c r="D110" i="24"/>
  <c r="E109" i="24"/>
  <c r="B108" i="24" s="1"/>
  <c r="I70" i="24"/>
  <c r="H70" i="24" s="1"/>
  <c r="J70" i="24" s="1"/>
  <c r="B112" i="22"/>
  <c r="D109" i="23"/>
  <c r="E108" i="23"/>
  <c r="B108" i="23" s="1"/>
  <c r="E115" i="22" l="1"/>
  <c r="D116" i="22"/>
  <c r="F71" i="24"/>
  <c r="K58" i="24"/>
  <c r="L58" i="24" s="1"/>
  <c r="E110" i="24"/>
  <c r="B109" i="24" s="1"/>
  <c r="D111" i="24"/>
  <c r="D110" i="23"/>
  <c r="E109" i="23"/>
  <c r="B109" i="23" s="1"/>
  <c r="B113" i="22"/>
  <c r="D117" i="22" l="1"/>
  <c r="E116" i="22"/>
  <c r="I71" i="24"/>
  <c r="H71" i="24" s="1"/>
  <c r="J71" i="24" s="1"/>
  <c r="D112" i="24"/>
  <c r="E111" i="24"/>
  <c r="B110" i="24" s="1"/>
  <c r="B114" i="22"/>
  <c r="D111" i="23"/>
  <c r="E110" i="23"/>
  <c r="B110" i="23" s="1"/>
  <c r="D118" i="22" l="1"/>
  <c r="E117" i="22"/>
  <c r="F72" i="24"/>
  <c r="K59" i="24"/>
  <c r="L59" i="24" s="1"/>
  <c r="E112" i="24"/>
  <c r="B111" i="24" s="1"/>
  <c r="D113" i="24"/>
  <c r="D112" i="23"/>
  <c r="E111" i="23"/>
  <c r="B111" i="23" s="1"/>
  <c r="B115" i="22"/>
  <c r="E118" i="22" l="1"/>
  <c r="D119" i="22"/>
  <c r="D114" i="24"/>
  <c r="E113" i="24"/>
  <c r="B112" i="24" s="1"/>
  <c r="I72" i="24"/>
  <c r="H72" i="24" s="1"/>
  <c r="J72" i="24" s="1"/>
  <c r="B116" i="22"/>
  <c r="D113" i="23"/>
  <c r="E112" i="23"/>
  <c r="B112" i="23" s="1"/>
  <c r="E119" i="22" l="1"/>
  <c r="D120" i="22"/>
  <c r="F73" i="24"/>
  <c r="K60" i="24"/>
  <c r="L60" i="24" s="1"/>
  <c r="E114" i="24"/>
  <c r="B113" i="24" s="1"/>
  <c r="D115" i="24"/>
  <c r="D114" i="23"/>
  <c r="E113" i="23"/>
  <c r="B113" i="23" s="1"/>
  <c r="B117" i="22"/>
  <c r="D121" i="22" l="1"/>
  <c r="E120" i="22"/>
  <c r="D116" i="24"/>
  <c r="E115" i="24"/>
  <c r="B114" i="24" s="1"/>
  <c r="I73" i="24"/>
  <c r="H73" i="24" s="1"/>
  <c r="J73" i="24" s="1"/>
  <c r="B118" i="22"/>
  <c r="D115" i="23"/>
  <c r="E114" i="23"/>
  <c r="B114" i="23" s="1"/>
  <c r="D122" i="22" l="1"/>
  <c r="E121" i="22"/>
  <c r="F74" i="24"/>
  <c r="K61" i="24"/>
  <c r="L61" i="24" s="1"/>
  <c r="E116" i="24"/>
  <c r="B115" i="24" s="1"/>
  <c r="D117" i="24"/>
  <c r="B119" i="22"/>
  <c r="D116" i="23"/>
  <c r="E115" i="23"/>
  <c r="B115" i="23" s="1"/>
  <c r="E122" i="22" l="1"/>
  <c r="D123" i="22"/>
  <c r="D118" i="24"/>
  <c r="E117" i="24"/>
  <c r="B116" i="24" s="1"/>
  <c r="I74" i="24"/>
  <c r="H74" i="24" s="1"/>
  <c r="J74" i="24" s="1"/>
  <c r="B120" i="22"/>
  <c r="D117" i="23"/>
  <c r="E116" i="23"/>
  <c r="B116" i="23" s="1"/>
  <c r="D124" i="22" l="1"/>
  <c r="E123" i="22"/>
  <c r="F75" i="24"/>
  <c r="K62" i="24"/>
  <c r="L62" i="24" s="1"/>
  <c r="E118" i="24"/>
  <c r="B117" i="24" s="1"/>
  <c r="D119" i="24"/>
  <c r="E117" i="23"/>
  <c r="B117" i="23" s="1"/>
  <c r="D118" i="23"/>
  <c r="B121" i="22"/>
  <c r="D125" i="22" l="1"/>
  <c r="E124" i="22"/>
  <c r="E119" i="24"/>
  <c r="B118" i="24" s="1"/>
  <c r="D120" i="24"/>
  <c r="I75" i="24"/>
  <c r="H75" i="24" s="1"/>
  <c r="J75" i="24" s="1"/>
  <c r="D119" i="23"/>
  <c r="E118" i="23"/>
  <c r="B118" i="23" s="1"/>
  <c r="B122" i="22"/>
  <c r="D126" i="22" l="1"/>
  <c r="E125" i="22"/>
  <c r="F76" i="24"/>
  <c r="K63" i="24"/>
  <c r="L63" i="24" s="1"/>
  <c r="D121" i="24"/>
  <c r="E120" i="24"/>
  <c r="B119" i="24" s="1"/>
  <c r="B123" i="22"/>
  <c r="D120" i="23"/>
  <c r="E119" i="23"/>
  <c r="B119" i="23" s="1"/>
  <c r="E126" i="22" l="1"/>
  <c r="D127" i="22"/>
  <c r="I76" i="24"/>
  <c r="H76" i="24" s="1"/>
  <c r="J76" i="24" s="1"/>
  <c r="D122" i="24"/>
  <c r="E121" i="24"/>
  <c r="B120" i="24" s="1"/>
  <c r="B124" i="22"/>
  <c r="E120" i="23"/>
  <c r="B120" i="23" s="1"/>
  <c r="D121" i="23"/>
  <c r="E127" i="22" l="1"/>
  <c r="D128" i="22"/>
  <c r="F77" i="24"/>
  <c r="K64" i="24"/>
  <c r="L64" i="24" s="1"/>
  <c r="E122" i="24"/>
  <c r="B121" i="24" s="1"/>
  <c r="D123" i="24"/>
  <c r="B125" i="22"/>
  <c r="E121" i="23"/>
  <c r="B121" i="23" s="1"/>
  <c r="D122" i="23"/>
  <c r="D129" i="22" l="1"/>
  <c r="E128" i="22"/>
  <c r="E123" i="24"/>
  <c r="B122" i="24" s="1"/>
  <c r="D124" i="24"/>
  <c r="I77" i="24"/>
  <c r="H77" i="24" s="1"/>
  <c r="J77" i="24" s="1"/>
  <c r="D123" i="23"/>
  <c r="E122" i="23"/>
  <c r="B122" i="23" s="1"/>
  <c r="B126" i="22"/>
  <c r="D130" i="22" l="1"/>
  <c r="E129" i="22"/>
  <c r="F78" i="24"/>
  <c r="K65" i="24"/>
  <c r="L65" i="24" s="1"/>
  <c r="D125" i="24"/>
  <c r="E124" i="24"/>
  <c r="B123" i="24" s="1"/>
  <c r="B127" i="22"/>
  <c r="D124" i="23"/>
  <c r="E123" i="23"/>
  <c r="B123" i="23" s="1"/>
  <c r="E130" i="22" l="1"/>
  <c r="D131" i="22"/>
  <c r="D126" i="24"/>
  <c r="E125" i="24"/>
  <c r="B124" i="24" s="1"/>
  <c r="I78" i="24"/>
  <c r="H78" i="24" s="1"/>
  <c r="J78" i="24" s="1"/>
  <c r="E124" i="23"/>
  <c r="B124" i="23" s="1"/>
  <c r="D125" i="23"/>
  <c r="B128" i="22"/>
  <c r="D132" i="22" l="1"/>
  <c r="E131" i="22"/>
  <c r="F79" i="24"/>
  <c r="K66" i="24"/>
  <c r="L66" i="24" s="1"/>
  <c r="E126" i="24"/>
  <c r="B125" i="24" s="1"/>
  <c r="D127" i="24"/>
  <c r="E125" i="23"/>
  <c r="B125" i="23" s="1"/>
  <c r="D126" i="23"/>
  <c r="B129" i="22"/>
  <c r="D133" i="22" l="1"/>
  <c r="E132" i="22"/>
  <c r="E127" i="24"/>
  <c r="B126" i="24" s="1"/>
  <c r="D128" i="24"/>
  <c r="I79" i="24"/>
  <c r="H79" i="24" s="1"/>
  <c r="J79" i="24" s="1"/>
  <c r="D127" i="23"/>
  <c r="E126" i="23"/>
  <c r="B126" i="23" s="1"/>
  <c r="B130" i="22"/>
  <c r="D134" i="22" l="1"/>
  <c r="E133" i="22"/>
  <c r="F80" i="24"/>
  <c r="K67" i="24"/>
  <c r="L67" i="24" s="1"/>
  <c r="D129" i="24"/>
  <c r="E128" i="24"/>
  <c r="B127" i="24" s="1"/>
  <c r="B131" i="22"/>
  <c r="D128" i="23"/>
  <c r="E127" i="23"/>
  <c r="B127" i="23" s="1"/>
  <c r="E134" i="22" l="1"/>
  <c r="D135" i="22"/>
  <c r="I80" i="24"/>
  <c r="H80" i="24" s="1"/>
  <c r="J80" i="24" s="1"/>
  <c r="E129" i="24"/>
  <c r="B128" i="24" s="1"/>
  <c r="E128" i="23"/>
  <c r="B128" i="23" s="1"/>
  <c r="D129" i="23"/>
  <c r="B132" i="22"/>
  <c r="E135" i="22" l="1"/>
  <c r="D136" i="22"/>
  <c r="F81" i="24"/>
  <c r="K68" i="24"/>
  <c r="L68" i="24" s="1"/>
  <c r="B129" i="24"/>
  <c r="E129" i="23"/>
  <c r="B129" i="23" s="1"/>
  <c r="D130" i="23"/>
  <c r="B133" i="22"/>
  <c r="D137" i="22" l="1"/>
  <c r="E136" i="22"/>
  <c r="B130" i="24"/>
  <c r="I81" i="24"/>
  <c r="H81" i="24" s="1"/>
  <c r="J81" i="24" s="1"/>
  <c r="D131" i="23"/>
  <c r="E130" i="23"/>
  <c r="B130" i="23" s="1"/>
  <c r="B134" i="22"/>
  <c r="D138" i="22" l="1"/>
  <c r="E137" i="22"/>
  <c r="F82" i="24"/>
  <c r="K69" i="24"/>
  <c r="L69" i="24" s="1"/>
  <c r="B131" i="24"/>
  <c r="B135" i="22"/>
  <c r="D132" i="23"/>
  <c r="E131" i="23"/>
  <c r="B131" i="23" s="1"/>
  <c r="E138" i="22" l="1"/>
  <c r="D139" i="22"/>
  <c r="B132" i="24"/>
  <c r="I82" i="24"/>
  <c r="H82" i="24" s="1"/>
  <c r="J82" i="24" s="1"/>
  <c r="B136" i="22"/>
  <c r="E132" i="23"/>
  <c r="B132" i="23" s="1"/>
  <c r="D133" i="23"/>
  <c r="E139" i="22" l="1"/>
  <c r="D140" i="22"/>
  <c r="F83" i="24"/>
  <c r="K70" i="24"/>
  <c r="L70" i="24" s="1"/>
  <c r="B133" i="24"/>
  <c r="E133" i="23"/>
  <c r="B133" i="23" s="1"/>
  <c r="D134" i="23"/>
  <c r="B137" i="22"/>
  <c r="D141" i="22" l="1"/>
  <c r="E140" i="22"/>
  <c r="I83" i="24"/>
  <c r="H83" i="24" s="1"/>
  <c r="J83" i="24" s="1"/>
  <c r="B134" i="24"/>
  <c r="D135" i="23"/>
  <c r="E134" i="23"/>
  <c r="B134" i="23" s="1"/>
  <c r="B138" i="22"/>
  <c r="D142" i="22" l="1"/>
  <c r="E141" i="22"/>
  <c r="B135" i="24"/>
  <c r="F84" i="24"/>
  <c r="K71" i="24"/>
  <c r="L71" i="24" s="1"/>
  <c r="B139" i="22"/>
  <c r="D136" i="23"/>
  <c r="E135" i="23"/>
  <c r="B135" i="23" s="1"/>
  <c r="E142" i="22" l="1"/>
  <c r="D143" i="22"/>
  <c r="I84" i="24"/>
  <c r="H84" i="24" s="1"/>
  <c r="J84" i="24" s="1"/>
  <c r="B136" i="24"/>
  <c r="B140" i="22"/>
  <c r="E136" i="23"/>
  <c r="B136" i="23" s="1"/>
  <c r="D137" i="23"/>
  <c r="E143" i="22" l="1"/>
  <c r="D144" i="22"/>
  <c r="F85" i="24"/>
  <c r="K72" i="24"/>
  <c r="L72" i="24" s="1"/>
  <c r="B137" i="24"/>
  <c r="E137" i="23"/>
  <c r="B137" i="23" s="1"/>
  <c r="D138" i="23"/>
  <c r="B141" i="22"/>
  <c r="D145" i="22" l="1"/>
  <c r="E144" i="22"/>
  <c r="I85" i="24"/>
  <c r="H85" i="24" s="1"/>
  <c r="J85" i="24" s="1"/>
  <c r="B138" i="24"/>
  <c r="D139" i="23"/>
  <c r="E138" i="23"/>
  <c r="B138" i="23" s="1"/>
  <c r="B142" i="22"/>
  <c r="D146" i="22" l="1"/>
  <c r="E145" i="22"/>
  <c r="F86" i="24"/>
  <c r="K73" i="24"/>
  <c r="L73" i="24" s="1"/>
  <c r="B139" i="24"/>
  <c r="B143" i="22"/>
  <c r="D140" i="23"/>
  <c r="E139" i="23"/>
  <c r="B139" i="23" s="1"/>
  <c r="E146" i="22" l="1"/>
  <c r="D147" i="22"/>
  <c r="B140" i="24"/>
  <c r="I86" i="24"/>
  <c r="H86" i="24" s="1"/>
  <c r="J86" i="24" s="1"/>
  <c r="B144" i="22"/>
  <c r="E140" i="23"/>
  <c r="B140" i="23" s="1"/>
  <c r="D141" i="23"/>
  <c r="E147" i="22" l="1"/>
  <c r="D148" i="22"/>
  <c r="F87" i="24"/>
  <c r="K74" i="24"/>
  <c r="L74" i="24" s="1"/>
  <c r="B141" i="24"/>
  <c r="E141" i="23"/>
  <c r="B141" i="23" s="1"/>
  <c r="D142" i="23"/>
  <c r="B145" i="22"/>
  <c r="D149" i="22" l="1"/>
  <c r="E148" i="22"/>
  <c r="I87" i="24"/>
  <c r="H87" i="24" s="1"/>
  <c r="J87" i="24" s="1"/>
  <c r="B142" i="24"/>
  <c r="D143" i="23"/>
  <c r="E142" i="23"/>
  <c r="B142" i="23" s="1"/>
  <c r="B146" i="22"/>
  <c r="D150" i="22" l="1"/>
  <c r="E149" i="22"/>
  <c r="F88" i="24"/>
  <c r="K75" i="24"/>
  <c r="L75" i="24" s="1"/>
  <c r="B143" i="24"/>
  <c r="D144" i="23"/>
  <c r="E143" i="23"/>
  <c r="B143" i="23" s="1"/>
  <c r="B147" i="22"/>
  <c r="E150" i="22" l="1"/>
  <c r="D151" i="22"/>
  <c r="B144" i="24"/>
  <c r="I88" i="24"/>
  <c r="H88" i="24" s="1"/>
  <c r="J88" i="24" s="1"/>
  <c r="B148" i="22"/>
  <c r="E144" i="23"/>
  <c r="B144" i="23" s="1"/>
  <c r="D145" i="23"/>
  <c r="E151" i="22" l="1"/>
  <c r="D152" i="22"/>
  <c r="F89" i="24"/>
  <c r="K76" i="24"/>
  <c r="L76" i="24" s="1"/>
  <c r="B145" i="24"/>
  <c r="E145" i="23"/>
  <c r="B145" i="23" s="1"/>
  <c r="D146" i="23"/>
  <c r="B149" i="22"/>
  <c r="D153" i="22" l="1"/>
  <c r="E152" i="22"/>
  <c r="I89" i="24"/>
  <c r="H89" i="24" s="1"/>
  <c r="J89" i="24" s="1"/>
  <c r="B146" i="24"/>
  <c r="B150" i="22"/>
  <c r="D147" i="23"/>
  <c r="E146" i="23"/>
  <c r="B146" i="23" s="1"/>
  <c r="D154" i="22" l="1"/>
  <c r="E153" i="22"/>
  <c r="F90" i="24"/>
  <c r="K77" i="24"/>
  <c r="L77" i="24" s="1"/>
  <c r="B147" i="24"/>
  <c r="D148" i="23"/>
  <c r="E147" i="23"/>
  <c r="B147" i="23" s="1"/>
  <c r="B151" i="22"/>
  <c r="E154" i="22" l="1"/>
  <c r="D155" i="22"/>
  <c r="B148" i="24"/>
  <c r="I90" i="24"/>
  <c r="H90" i="24" s="1"/>
  <c r="J90" i="24" s="1"/>
  <c r="B152" i="22"/>
  <c r="E148" i="23"/>
  <c r="B148" i="23" s="1"/>
  <c r="D149" i="23"/>
  <c r="D156" i="22" l="1"/>
  <c r="E155" i="22"/>
  <c r="F91" i="24"/>
  <c r="K78" i="24"/>
  <c r="L78" i="24" s="1"/>
  <c r="B149" i="24"/>
  <c r="E149" i="23"/>
  <c r="B149" i="23" s="1"/>
  <c r="D150" i="23"/>
  <c r="B153" i="22"/>
  <c r="D157" i="22" l="1"/>
  <c r="E156" i="22"/>
  <c r="I91" i="24"/>
  <c r="H91" i="24" s="1"/>
  <c r="J91" i="24" s="1"/>
  <c r="B150" i="24"/>
  <c r="D151" i="23"/>
  <c r="E150" i="23"/>
  <c r="B150" i="23" s="1"/>
  <c r="B154" i="22"/>
  <c r="D158" i="22" l="1"/>
  <c r="E158" i="22" s="1"/>
  <c r="E157" i="22"/>
  <c r="F92" i="24"/>
  <c r="K79" i="24"/>
  <c r="L79" i="24" s="1"/>
  <c r="B152" i="24"/>
  <c r="B151" i="24"/>
  <c r="B155" i="22"/>
  <c r="D152" i="23"/>
  <c r="E152" i="23" s="1"/>
  <c r="B152" i="23" s="1"/>
  <c r="E151" i="23"/>
  <c r="B151" i="23" s="1"/>
  <c r="I92" i="24" l="1"/>
  <c r="H92" i="24" s="1"/>
  <c r="J92" i="24" s="1"/>
  <c r="B157" i="22"/>
  <c r="B156" i="22"/>
  <c r="F93" i="24" l="1"/>
  <c r="K80" i="24"/>
  <c r="L80" i="24" s="1"/>
  <c r="H38" i="17"/>
  <c r="AC43" i="17" s="1"/>
  <c r="T48" i="17" s="1"/>
  <c r="G38" i="17"/>
  <c r="AD73" i="17" s="1"/>
  <c r="F38" i="17"/>
  <c r="D38" i="17"/>
  <c r="F23" i="17"/>
  <c r="F13" i="17"/>
  <c r="AC79" i="17" l="1"/>
  <c r="X73" i="17" s="1"/>
  <c r="W92" i="17"/>
  <c r="W91" i="17"/>
  <c r="W64" i="17"/>
  <c r="I93" i="24"/>
  <c r="H93" i="24" s="1"/>
  <c r="J93" i="24" s="1"/>
  <c r="S73" i="17"/>
  <c r="Y73" i="17" s="1"/>
  <c r="N113" i="17"/>
  <c r="P113" i="17" s="1"/>
  <c r="N48" i="17"/>
  <c r="P48" i="17" s="1"/>
  <c r="D39" i="17"/>
  <c r="N39" i="17"/>
  <c r="P39" i="17" s="1"/>
  <c r="S54" i="17" s="1"/>
  <c r="Y54" i="17" s="1"/>
  <c r="J38" i="17"/>
  <c r="F39" i="17" s="1"/>
  <c r="N85" i="17"/>
  <c r="P85" i="17" s="1"/>
  <c r="N88" i="17"/>
  <c r="P88" i="17" s="1"/>
  <c r="N93" i="17"/>
  <c r="P93" i="17" s="1"/>
  <c r="N96" i="17"/>
  <c r="P96" i="17" s="1"/>
  <c r="N101" i="17"/>
  <c r="P101" i="17" s="1"/>
  <c r="N104" i="17"/>
  <c r="P104" i="17" s="1"/>
  <c r="N109" i="17"/>
  <c r="P109" i="17" s="1"/>
  <c r="N112" i="17"/>
  <c r="P112" i="17" s="1"/>
  <c r="N50" i="17"/>
  <c r="P50" i="17" s="1"/>
  <c r="N73" i="17"/>
  <c r="P73" i="17" s="1"/>
  <c r="N41" i="17"/>
  <c r="P41" i="17" s="1"/>
  <c r="N81" i="17"/>
  <c r="P81" i="17" s="1"/>
  <c r="N84" i="17"/>
  <c r="P84" i="17" s="1"/>
  <c r="N89" i="17"/>
  <c r="P89" i="17" s="1"/>
  <c r="N92" i="17"/>
  <c r="P92" i="17" s="1"/>
  <c r="N97" i="17"/>
  <c r="P97" i="17" s="1"/>
  <c r="N100" i="17"/>
  <c r="P100" i="17" s="1"/>
  <c r="N105" i="17"/>
  <c r="P105" i="17" s="1"/>
  <c r="N108" i="17"/>
  <c r="P108" i="17" s="1"/>
  <c r="T73" i="17"/>
  <c r="S79" i="17" s="1"/>
  <c r="T79" i="17" s="1"/>
  <c r="X79" i="17" s="1"/>
  <c r="I38" i="17"/>
  <c r="AD38" i="17"/>
  <c r="X38" i="17" s="1"/>
  <c r="N44" i="17"/>
  <c r="N66" i="17"/>
  <c r="N154" i="17"/>
  <c r="N150" i="17"/>
  <c r="N146" i="17"/>
  <c r="N142" i="17"/>
  <c r="N138" i="17"/>
  <c r="N134" i="17"/>
  <c r="N130" i="17"/>
  <c r="N157" i="17"/>
  <c r="N153" i="17"/>
  <c r="N149" i="17"/>
  <c r="N145" i="17"/>
  <c r="N141" i="17"/>
  <c r="N137" i="17"/>
  <c r="N133" i="17"/>
  <c r="N126" i="17"/>
  <c r="N122" i="17"/>
  <c r="N118" i="17"/>
  <c r="N129" i="17"/>
  <c r="N125" i="17"/>
  <c r="N121" i="17"/>
  <c r="N117" i="17"/>
  <c r="N156" i="17"/>
  <c r="N155" i="17"/>
  <c r="N152" i="17"/>
  <c r="N151" i="17"/>
  <c r="N148" i="17"/>
  <c r="N147" i="17"/>
  <c r="N144" i="17"/>
  <c r="N143" i="17"/>
  <c r="N140" i="17"/>
  <c r="N139" i="17"/>
  <c r="N136" i="17"/>
  <c r="N135" i="17"/>
  <c r="N132" i="17"/>
  <c r="N131" i="17"/>
  <c r="N111" i="17"/>
  <c r="N107" i="17"/>
  <c r="N103" i="17"/>
  <c r="N99" i="17"/>
  <c r="N95" i="17"/>
  <c r="N91" i="17"/>
  <c r="N87" i="17"/>
  <c r="N83" i="17"/>
  <c r="N79" i="17"/>
  <c r="N115" i="17"/>
  <c r="N114" i="17"/>
  <c r="N110" i="17"/>
  <c r="N106" i="17"/>
  <c r="N102" i="17"/>
  <c r="N98" i="17"/>
  <c r="N94" i="17"/>
  <c r="N90" i="17"/>
  <c r="N86" i="17"/>
  <c r="N82" i="17"/>
  <c r="N128" i="17"/>
  <c r="N127" i="17"/>
  <c r="N124" i="17"/>
  <c r="N123" i="17"/>
  <c r="N120" i="17"/>
  <c r="N119" i="17"/>
  <c r="N116" i="17"/>
  <c r="N80" i="17"/>
  <c r="N76" i="17"/>
  <c r="N69" i="17"/>
  <c r="N67" i="17"/>
  <c r="N63" i="17"/>
  <c r="N59" i="17"/>
  <c r="N55" i="17"/>
  <c r="N49" i="17"/>
  <c r="N52" i="17"/>
  <c r="N56" i="17"/>
  <c r="N60" i="17"/>
  <c r="N64" i="17"/>
  <c r="N70" i="17"/>
  <c r="N77" i="17"/>
  <c r="N42" i="17"/>
  <c r="N45" i="17"/>
  <c r="N51" i="17"/>
  <c r="N54" i="17"/>
  <c r="N57" i="17"/>
  <c r="N61" i="17"/>
  <c r="N65" i="17"/>
  <c r="N71" i="17"/>
  <c r="N75" i="17"/>
  <c r="N43" i="17"/>
  <c r="N46" i="17"/>
  <c r="E38" i="17"/>
  <c r="W65" i="17" s="1"/>
  <c r="N38" i="17"/>
  <c r="P38" i="17" s="1"/>
  <c r="S53" i="17" s="1"/>
  <c r="N40" i="17"/>
  <c r="N47" i="17"/>
  <c r="N53" i="17"/>
  <c r="N58" i="17"/>
  <c r="N62" i="17"/>
  <c r="N68" i="17"/>
  <c r="N72" i="17"/>
  <c r="N74" i="17"/>
  <c r="N78" i="17"/>
  <c r="F94" i="24" l="1"/>
  <c r="K81" i="24"/>
  <c r="L81" i="24" s="1"/>
  <c r="E39" i="17"/>
  <c r="D40" i="17"/>
  <c r="D41" i="17" s="1"/>
  <c r="P40" i="17"/>
  <c r="P65" i="17"/>
  <c r="P70" i="17"/>
  <c r="P52" i="17"/>
  <c r="P80" i="17"/>
  <c r="P82" i="17"/>
  <c r="P114" i="17"/>
  <c r="P103" i="17"/>
  <c r="P140" i="17"/>
  <c r="P156" i="17"/>
  <c r="P133" i="17"/>
  <c r="P134" i="17"/>
  <c r="P66" i="17"/>
  <c r="S38" i="17"/>
  <c r="Y38" i="17" s="1"/>
  <c r="S80" i="17"/>
  <c r="P45" i="17"/>
  <c r="P67" i="17"/>
  <c r="P116" i="17"/>
  <c r="P86" i="17"/>
  <c r="P115" i="17"/>
  <c r="P107" i="17"/>
  <c r="P143" i="17"/>
  <c r="P151" i="17"/>
  <c r="P118" i="17"/>
  <c r="P137" i="17"/>
  <c r="P153" i="17"/>
  <c r="P154" i="17"/>
  <c r="H39" i="17"/>
  <c r="J39" i="17" s="1"/>
  <c r="Y48" i="17"/>
  <c r="B38" i="17"/>
  <c r="P75" i="17"/>
  <c r="P57" i="17"/>
  <c r="P42" i="17"/>
  <c r="P64" i="17"/>
  <c r="P56" i="17"/>
  <c r="P55" i="17"/>
  <c r="P69" i="17"/>
  <c r="P119" i="17"/>
  <c r="P127" i="17"/>
  <c r="P90" i="17"/>
  <c r="P106" i="17"/>
  <c r="P79" i="17"/>
  <c r="P95" i="17"/>
  <c r="P111" i="17"/>
  <c r="P136" i="17"/>
  <c r="P144" i="17"/>
  <c r="P152" i="17"/>
  <c r="P121" i="17"/>
  <c r="P122" i="17"/>
  <c r="P141" i="17"/>
  <c r="P157" i="17"/>
  <c r="P142" i="17"/>
  <c r="P44" i="17"/>
  <c r="P62" i="17"/>
  <c r="P46" i="17"/>
  <c r="P51" i="17"/>
  <c r="P60" i="17"/>
  <c r="P63" i="17"/>
  <c r="P123" i="17"/>
  <c r="P98" i="17"/>
  <c r="P87" i="17"/>
  <c r="P132" i="17"/>
  <c r="P148" i="17"/>
  <c r="P129" i="17"/>
  <c r="P149" i="17"/>
  <c r="P150" i="17"/>
  <c r="I39" i="17"/>
  <c r="P74" i="17"/>
  <c r="P58" i="17"/>
  <c r="P43" i="17"/>
  <c r="P61" i="17"/>
  <c r="P49" i="17"/>
  <c r="P124" i="17"/>
  <c r="P102" i="17"/>
  <c r="P91" i="17"/>
  <c r="P135" i="17"/>
  <c r="P117" i="17"/>
  <c r="P138" i="17"/>
  <c r="P72" i="17"/>
  <c r="P53" i="17"/>
  <c r="P78" i="17"/>
  <c r="P68" i="17"/>
  <c r="P47" i="17"/>
  <c r="P71" i="17"/>
  <c r="P54" i="17"/>
  <c r="P77" i="17"/>
  <c r="P59" i="17"/>
  <c r="P76" i="17"/>
  <c r="P120" i="17"/>
  <c r="P128" i="17"/>
  <c r="P94" i="17"/>
  <c r="P110" i="17"/>
  <c r="P83" i="17"/>
  <c r="P99" i="17"/>
  <c r="P131" i="17"/>
  <c r="P139" i="17"/>
  <c r="P147" i="17"/>
  <c r="P155" i="17"/>
  <c r="P125" i="17"/>
  <c r="P126" i="17"/>
  <c r="P145" i="17"/>
  <c r="P130" i="17"/>
  <c r="P146" i="17"/>
  <c r="Y79" i="17" l="1"/>
  <c r="Y80" i="17" s="1"/>
  <c r="S81" i="17"/>
  <c r="I94" i="24"/>
  <c r="H94" i="24" s="1"/>
  <c r="J94" i="24" s="1"/>
  <c r="B39" i="17"/>
  <c r="E40" i="17"/>
  <c r="B40" i="17" s="1"/>
  <c r="Y53" i="17"/>
  <c r="O38" i="17"/>
  <c r="O39" i="17" s="1"/>
  <c r="O40" i="17" s="1"/>
  <c r="O41" i="17" s="1"/>
  <c r="O42" i="17" s="1"/>
  <c r="O43" i="17" s="1"/>
  <c r="O44" i="17" s="1"/>
  <c r="O45" i="17" s="1"/>
  <c r="O46" i="17" s="1"/>
  <c r="O47" i="17" s="1"/>
  <c r="O48" i="17" s="1"/>
  <c r="O49" i="17" s="1"/>
  <c r="O50" i="17" s="1"/>
  <c r="O51" i="17" s="1"/>
  <c r="O52" i="17" s="1"/>
  <c r="O53" i="17" s="1"/>
  <c r="O54" i="17" s="1"/>
  <c r="O55" i="17" s="1"/>
  <c r="O56" i="17" s="1"/>
  <c r="O57" i="17" s="1"/>
  <c r="O58" i="17" s="1"/>
  <c r="O59" i="17" s="1"/>
  <c r="O60" i="17" s="1"/>
  <c r="O61" i="17" s="1"/>
  <c r="O62" i="17" s="1"/>
  <c r="O63" i="17" s="1"/>
  <c r="O64" i="17" s="1"/>
  <c r="O65" i="17" s="1"/>
  <c r="O66" i="17" s="1"/>
  <c r="O67" i="17" s="1"/>
  <c r="O68" i="17" s="1"/>
  <c r="O69" i="17" s="1"/>
  <c r="O70" i="17" s="1"/>
  <c r="O71" i="17" s="1"/>
  <c r="O72" i="17" s="1"/>
  <c r="O73" i="17" s="1"/>
  <c r="O74" i="17" s="1"/>
  <c r="O75" i="17" s="1"/>
  <c r="O76" i="17" s="1"/>
  <c r="O77" i="17" s="1"/>
  <c r="O78" i="17" s="1"/>
  <c r="O79" i="17" s="1"/>
  <c r="O80" i="17" s="1"/>
  <c r="O81" i="17" s="1"/>
  <c r="O82" i="17" s="1"/>
  <c r="O83" i="17" s="1"/>
  <c r="O84" i="17" s="1"/>
  <c r="O85" i="17" s="1"/>
  <c r="O86" i="17" s="1"/>
  <c r="O87" i="17" s="1"/>
  <c r="O88" i="17" s="1"/>
  <c r="O89" i="17" s="1"/>
  <c r="O90" i="17" s="1"/>
  <c r="O91" i="17" s="1"/>
  <c r="O92" i="17" s="1"/>
  <c r="O93" i="17" s="1"/>
  <c r="O94" i="17" s="1"/>
  <c r="O95" i="17" s="1"/>
  <c r="O96" i="17" s="1"/>
  <c r="O97" i="17" s="1"/>
  <c r="O98" i="17" s="1"/>
  <c r="O99" i="17" s="1"/>
  <c r="O100" i="17" s="1"/>
  <c r="O101" i="17" s="1"/>
  <c r="O102" i="17" s="1"/>
  <c r="O103" i="17" s="1"/>
  <c r="O104" i="17" s="1"/>
  <c r="O105" i="17" s="1"/>
  <c r="O106" i="17" s="1"/>
  <c r="O107" i="17" s="1"/>
  <c r="O108" i="17" s="1"/>
  <c r="O109" i="17" s="1"/>
  <c r="O110" i="17" s="1"/>
  <c r="O111" i="17" s="1"/>
  <c r="O112" i="17" s="1"/>
  <c r="O113" i="17" s="1"/>
  <c r="O114" i="17" s="1"/>
  <c r="O115" i="17" s="1"/>
  <c r="O116" i="17" s="1"/>
  <c r="O117" i="17" s="1"/>
  <c r="O118" i="17" s="1"/>
  <c r="O119" i="17" s="1"/>
  <c r="O120" i="17" s="1"/>
  <c r="O121" i="17" s="1"/>
  <c r="O122" i="17" s="1"/>
  <c r="O123" i="17" s="1"/>
  <c r="O124" i="17" s="1"/>
  <c r="O125" i="17" s="1"/>
  <c r="O126" i="17" s="1"/>
  <c r="O127" i="17" s="1"/>
  <c r="O128" i="17" s="1"/>
  <c r="O129" i="17" s="1"/>
  <c r="O130" i="17" s="1"/>
  <c r="O131" i="17" s="1"/>
  <c r="O132" i="17" s="1"/>
  <c r="O133" i="17" s="1"/>
  <c r="O134" i="17" s="1"/>
  <c r="O135" i="17" s="1"/>
  <c r="O136" i="17" s="1"/>
  <c r="O137" i="17" s="1"/>
  <c r="O138" i="17" s="1"/>
  <c r="O139" i="17" s="1"/>
  <c r="O140" i="17" s="1"/>
  <c r="O141" i="17" s="1"/>
  <c r="O142" i="17" s="1"/>
  <c r="O143" i="17" s="1"/>
  <c r="O144" i="17" s="1"/>
  <c r="O145" i="17" s="1"/>
  <c r="O146" i="17" s="1"/>
  <c r="O147" i="17" s="1"/>
  <c r="O148" i="17" s="1"/>
  <c r="O149" i="17" s="1"/>
  <c r="O150" i="17" s="1"/>
  <c r="O151" i="17" s="1"/>
  <c r="O152" i="17" s="1"/>
  <c r="O153" i="17" s="1"/>
  <c r="O154" i="17" s="1"/>
  <c r="O155" i="17" s="1"/>
  <c r="O156" i="17" s="1"/>
  <c r="O157" i="17" s="1"/>
  <c r="H40" i="17"/>
  <c r="E41" i="17"/>
  <c r="B41" i="17" s="1"/>
  <c r="D42" i="17"/>
  <c r="F40" i="17"/>
  <c r="F95" i="24" l="1"/>
  <c r="K82" i="24"/>
  <c r="L82" i="24" s="1"/>
  <c r="D43" i="17"/>
  <c r="E42" i="17"/>
  <c r="B42" i="17" s="1"/>
  <c r="I40" i="17"/>
  <c r="H41" i="17" s="1"/>
  <c r="J40" i="17"/>
  <c r="I95" i="24" l="1"/>
  <c r="H95" i="24" s="1"/>
  <c r="J95" i="24" s="1"/>
  <c r="D44" i="17"/>
  <c r="E43" i="17"/>
  <c r="B43" i="17" s="1"/>
  <c r="F41" i="17"/>
  <c r="F96" i="24" l="1"/>
  <c r="K83" i="24"/>
  <c r="L83" i="24" s="1"/>
  <c r="E44" i="17"/>
  <c r="B44" i="17" s="1"/>
  <c r="D45" i="17"/>
  <c r="J41" i="17"/>
  <c r="I41" i="17"/>
  <c r="H42" i="17" s="1"/>
  <c r="I96" i="24" l="1"/>
  <c r="H96" i="24" s="1"/>
  <c r="J96" i="24" s="1"/>
  <c r="F42" i="17"/>
  <c r="D46" i="17"/>
  <c r="E45" i="17"/>
  <c r="B45" i="17" s="1"/>
  <c r="F97" i="24" l="1"/>
  <c r="K84" i="24"/>
  <c r="L84" i="24" s="1"/>
  <c r="E46" i="17"/>
  <c r="B46" i="17" s="1"/>
  <c r="D47" i="17"/>
  <c r="J42" i="17"/>
  <c r="I42" i="17"/>
  <c r="H43" i="17" s="1"/>
  <c r="I97" i="24" l="1"/>
  <c r="H97" i="24" s="1"/>
  <c r="J97" i="24" s="1"/>
  <c r="F43" i="17"/>
  <c r="D48" i="17"/>
  <c r="E47" i="17"/>
  <c r="B47" i="17" s="1"/>
  <c r="F98" i="24" l="1"/>
  <c r="K85" i="24"/>
  <c r="L85" i="24" s="1"/>
  <c r="D49" i="17"/>
  <c r="E48" i="17"/>
  <c r="B48" i="17" s="1"/>
  <c r="J43" i="17"/>
  <c r="I43" i="17"/>
  <c r="H44" i="17" s="1"/>
  <c r="I98" i="24" l="1"/>
  <c r="H98" i="24" s="1"/>
  <c r="J98" i="24" s="1"/>
  <c r="F44" i="17"/>
  <c r="D50" i="17"/>
  <c r="E49" i="17"/>
  <c r="B49" i="17" s="1"/>
  <c r="F99" i="24" l="1"/>
  <c r="K86" i="24"/>
  <c r="L86" i="24" s="1"/>
  <c r="E50" i="17"/>
  <c r="B50" i="17" s="1"/>
  <c r="D51" i="17"/>
  <c r="J44" i="17"/>
  <c r="I44" i="17"/>
  <c r="H45" i="17" s="1"/>
  <c r="I99" i="24" l="1"/>
  <c r="H99" i="24" s="1"/>
  <c r="J99" i="24" s="1"/>
  <c r="F45" i="17"/>
  <c r="D52" i="17"/>
  <c r="E51" i="17"/>
  <c r="B51" i="17" s="1"/>
  <c r="F100" i="24" l="1"/>
  <c r="K87" i="24"/>
  <c r="L87" i="24" s="1"/>
  <c r="D53" i="17"/>
  <c r="E52" i="17"/>
  <c r="B52" i="17" s="1"/>
  <c r="J45" i="17"/>
  <c r="I45" i="17"/>
  <c r="H46" i="17" s="1"/>
  <c r="I100" i="24" l="1"/>
  <c r="H100" i="24" s="1"/>
  <c r="J100" i="24" s="1"/>
  <c r="F46" i="17"/>
  <c r="E53" i="17"/>
  <c r="B53" i="17" s="1"/>
  <c r="D54" i="17"/>
  <c r="F101" i="24" l="1"/>
  <c r="K88" i="24"/>
  <c r="L88" i="24" s="1"/>
  <c r="D55" i="17"/>
  <c r="E54" i="17"/>
  <c r="B54" i="17" s="1"/>
  <c r="J46" i="17"/>
  <c r="I46" i="17"/>
  <c r="H47" i="17" s="1"/>
  <c r="I101" i="24" l="1"/>
  <c r="H101" i="24" s="1"/>
  <c r="J101" i="24" s="1"/>
  <c r="F47" i="17"/>
  <c r="D56" i="17"/>
  <c r="E55" i="17"/>
  <c r="B55" i="17" s="1"/>
  <c r="F102" i="24" l="1"/>
  <c r="K89" i="24"/>
  <c r="L89" i="24" s="1"/>
  <c r="D57" i="17"/>
  <c r="E56" i="17"/>
  <c r="B56" i="17" s="1"/>
  <c r="I47" i="17"/>
  <c r="H48" i="17" s="1"/>
  <c r="J47" i="17"/>
  <c r="I102" i="24" l="1"/>
  <c r="H102" i="24" s="1"/>
  <c r="J102" i="24" s="1"/>
  <c r="F48" i="17"/>
  <c r="E57" i="17"/>
  <c r="B57" i="17" s="1"/>
  <c r="D58" i="17"/>
  <c r="F103" i="24" l="1"/>
  <c r="K90" i="24"/>
  <c r="L90" i="24" s="1"/>
  <c r="J48" i="17"/>
  <c r="I48" i="17"/>
  <c r="H49" i="17" s="1"/>
  <c r="E58" i="17"/>
  <c r="B58" i="17" s="1"/>
  <c r="D59" i="17"/>
  <c r="I103" i="24" l="1"/>
  <c r="H103" i="24" s="1"/>
  <c r="J103" i="24" s="1"/>
  <c r="D60" i="17"/>
  <c r="E59" i="17"/>
  <c r="B59" i="17" s="1"/>
  <c r="F49" i="17"/>
  <c r="F104" i="24" l="1"/>
  <c r="K91" i="24"/>
  <c r="L91" i="24" s="1"/>
  <c r="J49" i="17"/>
  <c r="I49" i="17"/>
  <c r="H50" i="17" s="1"/>
  <c r="AC38" i="17" s="1"/>
  <c r="AD43" i="17" s="1"/>
  <c r="D61" i="17"/>
  <c r="E60" i="17"/>
  <c r="B60" i="17" s="1"/>
  <c r="I104" i="24" l="1"/>
  <c r="H104" i="24" s="1"/>
  <c r="J104" i="24" s="1"/>
  <c r="E61" i="17"/>
  <c r="B61" i="17" s="1"/>
  <c r="D62" i="17"/>
  <c r="F50" i="17"/>
  <c r="F105" i="24" l="1"/>
  <c r="K92" i="24"/>
  <c r="L92" i="24" s="1"/>
  <c r="J50" i="17"/>
  <c r="I50" i="17"/>
  <c r="H51" i="17" s="1"/>
  <c r="E62" i="17"/>
  <c r="B62" i="17" s="1"/>
  <c r="D63" i="17"/>
  <c r="I105" i="24" l="1"/>
  <c r="H105" i="24" s="1"/>
  <c r="J105" i="24" s="1"/>
  <c r="D64" i="17"/>
  <c r="E63" i="17"/>
  <c r="B63" i="17" s="1"/>
  <c r="F51" i="17"/>
  <c r="K38" i="17"/>
  <c r="L38" i="17" s="1"/>
  <c r="F106" i="24" l="1"/>
  <c r="K93" i="24"/>
  <c r="L93" i="24" s="1"/>
  <c r="I51" i="17"/>
  <c r="J51" i="17"/>
  <c r="D65" i="17"/>
  <c r="E64" i="17"/>
  <c r="B64" i="17" s="1"/>
  <c r="I106" i="24" l="1"/>
  <c r="H106" i="24" s="1"/>
  <c r="J106" i="24" s="1"/>
  <c r="D66" i="17"/>
  <c r="E65" i="17"/>
  <c r="B65" i="17" s="1"/>
  <c r="K39" i="17"/>
  <c r="L39" i="17" s="1"/>
  <c r="F107" i="24" l="1"/>
  <c r="K94" i="24"/>
  <c r="L94" i="24" s="1"/>
  <c r="D67" i="17"/>
  <c r="E66" i="17"/>
  <c r="B66" i="17" s="1"/>
  <c r="I107" i="24" l="1"/>
  <c r="H107" i="24" s="1"/>
  <c r="J107" i="24" s="1"/>
  <c r="E67" i="17"/>
  <c r="B67" i="17" s="1"/>
  <c r="D68" i="17"/>
  <c r="K40" i="17"/>
  <c r="L40" i="17" s="1"/>
  <c r="F108" i="24" l="1"/>
  <c r="K95" i="24"/>
  <c r="L95" i="24" s="1"/>
  <c r="E68" i="17"/>
  <c r="B68" i="17" s="1"/>
  <c r="D69" i="17"/>
  <c r="I108" i="24" l="1"/>
  <c r="H108" i="24" s="1"/>
  <c r="J108" i="24" s="1"/>
  <c r="K41" i="17"/>
  <c r="L41" i="17" s="1"/>
  <c r="D70" i="17"/>
  <c r="E69" i="17"/>
  <c r="B69" i="17" s="1"/>
  <c r="F109" i="24" l="1"/>
  <c r="K96" i="24"/>
  <c r="L96" i="24" s="1"/>
  <c r="D71" i="17"/>
  <c r="E70" i="17"/>
  <c r="B70" i="17" s="1"/>
  <c r="I109" i="24" l="1"/>
  <c r="H109" i="24" s="1"/>
  <c r="J109" i="24" s="1"/>
  <c r="K42" i="17"/>
  <c r="L42" i="17" s="1"/>
  <c r="E71" i="17"/>
  <c r="B71" i="17" s="1"/>
  <c r="D72" i="17"/>
  <c r="F110" i="24" l="1"/>
  <c r="K97" i="24"/>
  <c r="L97" i="24" s="1"/>
  <c r="D73" i="17"/>
  <c r="E72" i="17"/>
  <c r="B72" i="17" s="1"/>
  <c r="I110" i="24" l="1"/>
  <c r="H110" i="24" s="1"/>
  <c r="J110" i="24" s="1"/>
  <c r="K43" i="17"/>
  <c r="L43" i="17" s="1"/>
  <c r="D74" i="17"/>
  <c r="E73" i="17"/>
  <c r="B73" i="17" s="1"/>
  <c r="F111" i="24" l="1"/>
  <c r="K98" i="24"/>
  <c r="L98" i="24" s="1"/>
  <c r="D75" i="17"/>
  <c r="E74" i="17"/>
  <c r="B74" i="17" s="1"/>
  <c r="I111" i="24" l="1"/>
  <c r="H111" i="24" s="1"/>
  <c r="J111" i="24" s="1"/>
  <c r="E75" i="17"/>
  <c r="B75" i="17" s="1"/>
  <c r="D76" i="17"/>
  <c r="K44" i="17"/>
  <c r="L44" i="17" s="1"/>
  <c r="F112" i="24" l="1"/>
  <c r="K99" i="24"/>
  <c r="L99" i="24" s="1"/>
  <c r="D77" i="17"/>
  <c r="E76" i="17"/>
  <c r="B76" i="17" s="1"/>
  <c r="I112" i="24" l="1"/>
  <c r="H112" i="24" s="1"/>
  <c r="J112" i="24" s="1"/>
  <c r="E77" i="17"/>
  <c r="B77" i="17" s="1"/>
  <c r="D78" i="17"/>
  <c r="K45" i="17"/>
  <c r="L45" i="17" s="1"/>
  <c r="F113" i="24" l="1"/>
  <c r="K100" i="24"/>
  <c r="L100" i="24" s="1"/>
  <c r="D79" i="17"/>
  <c r="E78" i="17"/>
  <c r="B78" i="17" s="1"/>
  <c r="I113" i="24" l="1"/>
  <c r="H113" i="24" s="1"/>
  <c r="J113" i="24" s="1"/>
  <c r="D80" i="17"/>
  <c r="E79" i="17"/>
  <c r="B79" i="17" s="1"/>
  <c r="K46" i="17"/>
  <c r="L46" i="17" s="1"/>
  <c r="F114" i="24" l="1"/>
  <c r="K101" i="24"/>
  <c r="L101" i="24" s="1"/>
  <c r="D81" i="17"/>
  <c r="E80" i="17"/>
  <c r="B80" i="17" s="1"/>
  <c r="I114" i="24" l="1"/>
  <c r="H114" i="24" s="1"/>
  <c r="J114" i="24" s="1"/>
  <c r="D82" i="17"/>
  <c r="E81" i="17"/>
  <c r="B81" i="17" s="1"/>
  <c r="K47" i="17"/>
  <c r="L47" i="17" s="1"/>
  <c r="F115" i="24" l="1"/>
  <c r="K102" i="24"/>
  <c r="L102" i="24" s="1"/>
  <c r="D83" i="17"/>
  <c r="E82" i="17"/>
  <c r="B82" i="17" s="1"/>
  <c r="I115" i="24" l="1"/>
  <c r="H115" i="24" s="1"/>
  <c r="J115" i="24" s="1"/>
  <c r="D84" i="17"/>
  <c r="E83" i="17"/>
  <c r="B83" i="17" s="1"/>
  <c r="K48" i="17"/>
  <c r="L48" i="17" s="1"/>
  <c r="F116" i="24" l="1"/>
  <c r="K103" i="24"/>
  <c r="L103" i="24" s="1"/>
  <c r="D85" i="17"/>
  <c r="E84" i="17"/>
  <c r="B84" i="17" s="1"/>
  <c r="I116" i="24" l="1"/>
  <c r="H116" i="24" s="1"/>
  <c r="J116" i="24" s="1"/>
  <c r="D86" i="17"/>
  <c r="E85" i="17"/>
  <c r="B85" i="17" s="1"/>
  <c r="K49" i="17"/>
  <c r="L49" i="17" s="1"/>
  <c r="F117" i="24" l="1"/>
  <c r="K104" i="24"/>
  <c r="L104" i="24" s="1"/>
  <c r="D87" i="17"/>
  <c r="E86" i="17"/>
  <c r="B86" i="17" s="1"/>
  <c r="I117" i="24" l="1"/>
  <c r="H117" i="24" s="1"/>
  <c r="J117" i="24" s="1"/>
  <c r="F118" i="24" s="1"/>
  <c r="I118" i="24" s="1"/>
  <c r="H118" i="24" s="1"/>
  <c r="J118" i="24" s="1"/>
  <c r="D88" i="17"/>
  <c r="E87" i="17"/>
  <c r="B87" i="17" s="1"/>
  <c r="K50" i="17"/>
  <c r="L50" i="17" s="1"/>
  <c r="F119" i="24" l="1"/>
  <c r="I119" i="24" s="1"/>
  <c r="H119" i="24" s="1"/>
  <c r="J119" i="24" s="1"/>
  <c r="K118" i="24"/>
  <c r="L118" i="24" s="1"/>
  <c r="K106" i="24"/>
  <c r="L106" i="24" s="1"/>
  <c r="K105" i="24"/>
  <c r="L105" i="24" s="1"/>
  <c r="D89" i="17"/>
  <c r="E88" i="17"/>
  <c r="B88" i="17" s="1"/>
  <c r="K119" i="24" l="1"/>
  <c r="L119" i="24" s="1"/>
  <c r="F120" i="24"/>
  <c r="I120" i="24" s="1"/>
  <c r="H120" i="24" s="1"/>
  <c r="J120" i="24" s="1"/>
  <c r="K107" i="24"/>
  <c r="L107" i="24" s="1"/>
  <c r="D90" i="17"/>
  <c r="E89" i="17"/>
  <c r="B89" i="17" s="1"/>
  <c r="K51" i="17"/>
  <c r="L51" i="17" s="1"/>
  <c r="F121" i="24" l="1"/>
  <c r="I121" i="24" s="1"/>
  <c r="H121" i="24" s="1"/>
  <c r="J121" i="24" s="1"/>
  <c r="K120" i="24"/>
  <c r="L120" i="24" s="1"/>
  <c r="K108" i="24"/>
  <c r="L108" i="24" s="1"/>
  <c r="D91" i="17"/>
  <c r="E90" i="17"/>
  <c r="B90" i="17" s="1"/>
  <c r="K121" i="24" l="1"/>
  <c r="L121" i="24" s="1"/>
  <c r="F122" i="24"/>
  <c r="K109" i="24"/>
  <c r="L109" i="24" s="1"/>
  <c r="D92" i="17"/>
  <c r="E91" i="17"/>
  <c r="B91" i="17" s="1"/>
  <c r="I122" i="24" l="1"/>
  <c r="H122" i="24" s="1"/>
  <c r="J122" i="24" s="1"/>
  <c r="D93" i="17"/>
  <c r="E92" i="17"/>
  <c r="B92" i="17" s="1"/>
  <c r="K122" i="24" l="1"/>
  <c r="L122" i="24" s="1"/>
  <c r="F123" i="24"/>
  <c r="K110" i="24"/>
  <c r="L110" i="24" s="1"/>
  <c r="D94" i="17"/>
  <c r="E93" i="17"/>
  <c r="B93" i="17" s="1"/>
  <c r="I123" i="24" l="1"/>
  <c r="H123" i="24" s="1"/>
  <c r="J123" i="24" s="1"/>
  <c r="D95" i="17"/>
  <c r="E94" i="17"/>
  <c r="B94" i="17" s="1"/>
  <c r="K123" i="24" l="1"/>
  <c r="L123" i="24" s="1"/>
  <c r="F124" i="24"/>
  <c r="I124" i="24" s="1"/>
  <c r="H124" i="24" s="1"/>
  <c r="J124" i="24" s="1"/>
  <c r="K111" i="24"/>
  <c r="L111" i="24" s="1"/>
  <c r="D96" i="17"/>
  <c r="E95" i="17"/>
  <c r="B95" i="17" s="1"/>
  <c r="F125" i="24" l="1"/>
  <c r="I125" i="24" s="1"/>
  <c r="H125" i="24" s="1"/>
  <c r="J125" i="24" s="1"/>
  <c r="K124" i="24"/>
  <c r="L124" i="24" s="1"/>
  <c r="K112" i="24"/>
  <c r="L112" i="24" s="1"/>
  <c r="D97" i="17"/>
  <c r="E96" i="17"/>
  <c r="B96" i="17" s="1"/>
  <c r="F126" i="24" l="1"/>
  <c r="I126" i="24" s="1"/>
  <c r="H126" i="24" s="1"/>
  <c r="J126" i="24" s="1"/>
  <c r="K125" i="24"/>
  <c r="L125" i="24" s="1"/>
  <c r="K113" i="24"/>
  <c r="L113" i="24" s="1"/>
  <c r="D98" i="17"/>
  <c r="E97" i="17"/>
  <c r="B97" i="17" s="1"/>
  <c r="F127" i="24" l="1"/>
  <c r="I127" i="24" s="1"/>
  <c r="H127" i="24" s="1"/>
  <c r="J127" i="24" s="1"/>
  <c r="K126" i="24"/>
  <c r="L126" i="24" s="1"/>
  <c r="K114" i="24"/>
  <c r="L114" i="24" s="1"/>
  <c r="D99" i="17"/>
  <c r="E98" i="17"/>
  <c r="B98" i="17" s="1"/>
  <c r="F128" i="24" l="1"/>
  <c r="I128" i="24" s="1"/>
  <c r="H128" i="24" s="1"/>
  <c r="J128" i="24" s="1"/>
  <c r="K127" i="24"/>
  <c r="L127" i="24" s="1"/>
  <c r="K115" i="24"/>
  <c r="L115" i="24" s="1"/>
  <c r="D100" i="17"/>
  <c r="E99" i="17"/>
  <c r="B99" i="17" s="1"/>
  <c r="K128" i="24" l="1"/>
  <c r="L128" i="24" s="1"/>
  <c r="F129" i="24"/>
  <c r="I129" i="24" s="1"/>
  <c r="H129" i="24" s="1"/>
  <c r="J129" i="24" s="1"/>
  <c r="K116" i="24"/>
  <c r="L116" i="24" s="1"/>
  <c r="D101" i="17"/>
  <c r="E100" i="17"/>
  <c r="B100" i="17" s="1"/>
  <c r="K129" i="24" l="1"/>
  <c r="L129" i="24" s="1"/>
  <c r="K117" i="24"/>
  <c r="L117" i="24" s="1"/>
  <c r="D102" i="17"/>
  <c r="E101" i="17"/>
  <c r="B101" i="17" s="1"/>
  <c r="D103" i="17" l="1"/>
  <c r="E102" i="17"/>
  <c r="B102" i="17" s="1"/>
  <c r="D104" i="17" l="1"/>
  <c r="E103" i="17"/>
  <c r="B103" i="17" s="1"/>
  <c r="D105" i="17" l="1"/>
  <c r="E104" i="17"/>
  <c r="B104" i="17" s="1"/>
  <c r="D106" i="17" l="1"/>
  <c r="E105" i="17"/>
  <c r="B105" i="17" s="1"/>
  <c r="D107" i="17" l="1"/>
  <c r="E106" i="17"/>
  <c r="B106" i="17" s="1"/>
  <c r="D108" i="17" l="1"/>
  <c r="E107" i="17"/>
  <c r="B107" i="17" s="1"/>
  <c r="D109" i="17" l="1"/>
  <c r="E108" i="17"/>
  <c r="B108" i="17" s="1"/>
  <c r="D110" i="17" l="1"/>
  <c r="E109" i="17"/>
  <c r="B109" i="17" s="1"/>
  <c r="D111" i="17" l="1"/>
  <c r="E110" i="17"/>
  <c r="B110" i="17" s="1"/>
  <c r="D112" i="17" l="1"/>
  <c r="E111" i="17"/>
  <c r="B111" i="17" s="1"/>
  <c r="D113" i="17" l="1"/>
  <c r="E112" i="17"/>
  <c r="B112" i="17" s="1"/>
  <c r="D114" i="17" l="1"/>
  <c r="E113" i="17"/>
  <c r="B113" i="17" s="1"/>
  <c r="D115" i="17" l="1"/>
  <c r="E114" i="17"/>
  <c r="B114" i="17" s="1"/>
  <c r="E115" i="17" l="1"/>
  <c r="B115" i="17" s="1"/>
  <c r="D116" i="17"/>
  <c r="D117" i="17" l="1"/>
  <c r="E116" i="17"/>
  <c r="B116" i="17" s="1"/>
  <c r="D118" i="17" l="1"/>
  <c r="E117" i="17"/>
  <c r="B117" i="17" s="1"/>
  <c r="D119" i="17" l="1"/>
  <c r="E118" i="17"/>
  <c r="B118" i="17" s="1"/>
  <c r="D120" i="17" l="1"/>
  <c r="E119" i="17"/>
  <c r="B119" i="17" s="1"/>
  <c r="D121" i="17" l="1"/>
  <c r="E120" i="17"/>
  <c r="B120" i="17" s="1"/>
  <c r="D122" i="17" l="1"/>
  <c r="E121" i="17"/>
  <c r="B121" i="17" s="1"/>
  <c r="D123" i="17" l="1"/>
  <c r="E122" i="17"/>
  <c r="B122" i="17" s="1"/>
  <c r="D124" i="17" l="1"/>
  <c r="E123" i="17"/>
  <c r="B123" i="17" s="1"/>
  <c r="D125" i="17" l="1"/>
  <c r="E124" i="17"/>
  <c r="B124" i="17" s="1"/>
  <c r="D126" i="17" l="1"/>
  <c r="E125" i="17"/>
  <c r="B125" i="17" s="1"/>
  <c r="D127" i="17" l="1"/>
  <c r="E126" i="17"/>
  <c r="B126" i="17" s="1"/>
  <c r="D128" i="17" l="1"/>
  <c r="E127" i="17"/>
  <c r="B127" i="17" s="1"/>
  <c r="D129" i="17" l="1"/>
  <c r="E128" i="17"/>
  <c r="B128" i="17" s="1"/>
  <c r="D130" i="17" l="1"/>
  <c r="E129" i="17"/>
  <c r="B129" i="17" s="1"/>
  <c r="D131" i="17" l="1"/>
  <c r="E130" i="17"/>
  <c r="B130" i="17" s="1"/>
  <c r="E131" i="17" l="1"/>
  <c r="B131" i="17" s="1"/>
  <c r="D132" i="17"/>
  <c r="E132" i="17" l="1"/>
  <c r="B132" i="17" s="1"/>
  <c r="D133" i="17"/>
  <c r="D134" i="17" l="1"/>
  <c r="E133" i="17"/>
  <c r="B133" i="17" s="1"/>
  <c r="D135" i="17" l="1"/>
  <c r="E134" i="17"/>
  <c r="B134" i="17" s="1"/>
  <c r="E135" i="17" l="1"/>
  <c r="B135" i="17" s="1"/>
  <c r="D136" i="17"/>
  <c r="E136" i="17" l="1"/>
  <c r="B136" i="17" s="1"/>
  <c r="D137" i="17"/>
  <c r="D138" i="17" l="1"/>
  <c r="E137" i="17"/>
  <c r="B137" i="17" s="1"/>
  <c r="D139" i="17" l="1"/>
  <c r="E138" i="17"/>
  <c r="B138" i="17" s="1"/>
  <c r="E139" i="17" l="1"/>
  <c r="B139" i="17" s="1"/>
  <c r="D140" i="17"/>
  <c r="E140" i="17" l="1"/>
  <c r="B140" i="17" s="1"/>
  <c r="D141" i="17"/>
  <c r="D142" i="17" l="1"/>
  <c r="E141" i="17"/>
  <c r="B141" i="17" s="1"/>
  <c r="D143" i="17" l="1"/>
  <c r="E142" i="17"/>
  <c r="B142" i="17" s="1"/>
  <c r="E143" i="17" l="1"/>
  <c r="B143" i="17" s="1"/>
  <c r="D144" i="17"/>
  <c r="E144" i="17" l="1"/>
  <c r="B144" i="17" s="1"/>
  <c r="D145" i="17"/>
  <c r="D146" i="17" l="1"/>
  <c r="E145" i="17"/>
  <c r="B145" i="17" s="1"/>
  <c r="D147" i="17" l="1"/>
  <c r="E146" i="17"/>
  <c r="B146" i="17" s="1"/>
  <c r="E147" i="17" l="1"/>
  <c r="B147" i="17" s="1"/>
  <c r="D148" i="17"/>
  <c r="E148" i="17" l="1"/>
  <c r="B148" i="17" s="1"/>
  <c r="D149" i="17"/>
  <c r="D150" i="17" l="1"/>
  <c r="E149" i="17"/>
  <c r="B149" i="17" s="1"/>
  <c r="D151" i="17" l="1"/>
  <c r="E150" i="17"/>
  <c r="B150" i="17" s="1"/>
  <c r="E151" i="17" l="1"/>
  <c r="B151" i="17" s="1"/>
  <c r="D152" i="17"/>
  <c r="E152" i="17" l="1"/>
  <c r="B152" i="17" s="1"/>
  <c r="D153" i="17"/>
  <c r="D154" i="17" l="1"/>
  <c r="E153" i="17"/>
  <c r="B153" i="17" s="1"/>
  <c r="D155" i="17" l="1"/>
  <c r="E154" i="17"/>
  <c r="B154" i="17" s="1"/>
  <c r="E155" i="17" l="1"/>
  <c r="B155" i="17" s="1"/>
  <c r="D156" i="17"/>
  <c r="E156" i="17" l="1"/>
  <c r="B156" i="17" s="1"/>
  <c r="D157" i="17"/>
  <c r="E157" i="17" s="1"/>
  <c r="B157" i="17" s="1"/>
</calcChain>
</file>

<file path=xl/sharedStrings.xml><?xml version="1.0" encoding="utf-8"?>
<sst xmlns="http://schemas.openxmlformats.org/spreadsheetml/2006/main" count="5929" uniqueCount="1387">
  <si>
    <t>Introduction</t>
  </si>
  <si>
    <t>The examples provided in this file were scenarios performed during User Acceptance Testing in S4 HANA Q40. The scenario results have been copied from SAP HANA Q40 to the SAP training system.</t>
  </si>
  <si>
    <t>As Lease Accounting is a centralised process managed in BSC Manchester by the Lease Accounting Team and postings are initiated by Nakisa, there are no testing scenarios that can be reperformed end-to-end locally by markets.</t>
  </si>
  <si>
    <t>Entities may however use the data in this file to extract and recheck the results of UAT to understand how postings were made under each scenario and accounting approach.</t>
  </si>
  <si>
    <t>If you have questions, please consult your S4 Power User to understand what was performed and validated during testing</t>
  </si>
  <si>
    <t xml:space="preserve">For an explanation of the changes to the Lease Accounting Process under S4 (e.g. accounting approach treatment in STAT and TAX ledgers, Tax Perm Tagging for Leasing etc., please refer to the powerpoint training presentation. </t>
  </si>
  <si>
    <t>Please find details below explaining the data content on each tab and how to use it:</t>
  </si>
  <si>
    <t>SOURCE DATA</t>
  </si>
  <si>
    <t>Entity Accounting Approach:</t>
  </si>
  <si>
    <t>On this tab you can check the applicable accounting approach for the IFRS, STAT and TAX ledgers for each entity</t>
  </si>
  <si>
    <t>Scenarios:</t>
  </si>
  <si>
    <t>This tab provides you with information for all the scenarios by stages. You can check the sceanrio inputs (such as dates, currencies, contract terms etc.) for PR/PO creation, invoice/invoice plan creation and Nakisa Contract data.</t>
  </si>
  <si>
    <t>PO numbers:</t>
  </si>
  <si>
    <t>On this tab you can check PO numbers, Cost centers, Profit centers, Vendor Number and Contract currency for each entity for each scenario.</t>
  </si>
  <si>
    <t>Asset numbers:</t>
  </si>
  <si>
    <t xml:space="preserve">On this tab you can see asset numbers relating to capitalised contracts for each entity by sceanrio </t>
  </si>
  <si>
    <t>SAP TRANSACTION GUIDANCE</t>
  </si>
  <si>
    <t>On this tab you will find some common SAP transactions with guidance on how to extract the lease postings for validation</t>
  </si>
  <si>
    <t>SCENARIOS</t>
  </si>
  <si>
    <t>UAT Test Scripts:</t>
  </si>
  <si>
    <t>On this tab you will find the test scripts executed by UAT Power Users in Q40. They share common steps across scenarios however also contain unique steps specific to each scenario. LAT test step detail has been excluded as it is not relevant for entities. You may follow these steps as guidance on how to recheck what was performed during UAT</t>
  </si>
  <si>
    <t>Scenario Results (1 to 7)</t>
  </si>
  <si>
    <t>On these tabs you can see all the postings and contract terms related to each scenario for each accounting approach (IFRS 16, STAT, TAX).</t>
  </si>
  <si>
    <t>MASTER DATA</t>
  </si>
  <si>
    <t>Material groups:</t>
  </si>
  <si>
    <t>On this tab you can see fixed and variable material groups for leasing with related GL accounts.</t>
  </si>
  <si>
    <t>Asset class:</t>
  </si>
  <si>
    <t>On this tab you can see asset classes with related GL accounts and other information.</t>
  </si>
  <si>
    <t>Accrual types:</t>
  </si>
  <si>
    <t>On this tab you can see accrual types with related information.</t>
  </si>
  <si>
    <t>IR approach:</t>
  </si>
  <si>
    <t>On this tab you can see relevant P&amp;L account where cost will be recognized based on the material group in the PO.</t>
  </si>
  <si>
    <t>Doc types:</t>
  </si>
  <si>
    <t>On this tab you can explore different document types.</t>
  </si>
  <si>
    <t>Transaction types</t>
  </si>
  <si>
    <t>On this tab you can explore different transaction types.</t>
  </si>
  <si>
    <t>Clearing</t>
  </si>
  <si>
    <t>On this tab you can find the accounts that will be cleared by Lease Accounting Team</t>
  </si>
  <si>
    <t>GL accounts</t>
  </si>
  <si>
    <t>On this tab you can explore different GL accounts used for leasing. This tab also includes the P&amp;L accounts where TPT IDs will posted if applicable</t>
  </si>
  <si>
    <t>Final Entity Configuration - S4 P40</t>
  </si>
  <si>
    <t>Entity number</t>
  </si>
  <si>
    <t>IFRS Ledger Approach</t>
  </si>
  <si>
    <t>Statutory Ledger Approach</t>
  </si>
  <si>
    <t>Tax Ledger Approach</t>
  </si>
  <si>
    <t>Country</t>
  </si>
  <si>
    <t>IFRS 16</t>
  </si>
  <si>
    <t>Accrual</t>
  </si>
  <si>
    <t>USA</t>
  </si>
  <si>
    <t>Switzerland</t>
  </si>
  <si>
    <t>Cyprus</t>
  </si>
  <si>
    <t>Germany</t>
  </si>
  <si>
    <t>France</t>
  </si>
  <si>
    <t>Netherlands</t>
  </si>
  <si>
    <t>Greece</t>
  </si>
  <si>
    <t>Canada</t>
  </si>
  <si>
    <t>Malaysia</t>
  </si>
  <si>
    <t>Hong Kong</t>
  </si>
  <si>
    <t>Italy</t>
  </si>
  <si>
    <t>Czech Republic</t>
  </si>
  <si>
    <t>IR</t>
  </si>
  <si>
    <t>Turkey</t>
  </si>
  <si>
    <t>Romania</t>
  </si>
  <si>
    <t>Russian Fed.</t>
  </si>
  <si>
    <t>Ukraine</t>
  </si>
  <si>
    <t>Tanzania</t>
  </si>
  <si>
    <t>Tunisia</t>
  </si>
  <si>
    <t>Spain</t>
  </si>
  <si>
    <t>South Africa</t>
  </si>
  <si>
    <t>Taiwan</t>
  </si>
  <si>
    <t>Korea</t>
  </si>
  <si>
    <t>Thailand</t>
  </si>
  <si>
    <t>Singapore</t>
  </si>
  <si>
    <t>Philippines</t>
  </si>
  <si>
    <t>Jordan</t>
  </si>
  <si>
    <t>Vietnam</t>
  </si>
  <si>
    <t>England</t>
  </si>
  <si>
    <t>Belgium</t>
  </si>
  <si>
    <t>Serbia</t>
  </si>
  <si>
    <t>Nigeria</t>
  </si>
  <si>
    <t>Belarus</t>
  </si>
  <si>
    <t>Malawi</t>
  </si>
  <si>
    <t>Zambia</t>
  </si>
  <si>
    <t>Brazil</t>
  </si>
  <si>
    <t>Croatia</t>
  </si>
  <si>
    <t>Morocco</t>
  </si>
  <si>
    <t>Georgia</t>
  </si>
  <si>
    <t>Armenia</t>
  </si>
  <si>
    <t>Lithuania</t>
  </si>
  <si>
    <t>Lebanon</t>
  </si>
  <si>
    <t>China</t>
  </si>
  <si>
    <t>Luxembourg</t>
  </si>
  <si>
    <t>United Kingdom</t>
  </si>
  <si>
    <t>Ireland</t>
  </si>
  <si>
    <t>Kazakhstan</t>
  </si>
  <si>
    <t>Portugal</t>
  </si>
  <si>
    <t>Poland</t>
  </si>
  <si>
    <t>Sweden</t>
  </si>
  <si>
    <t>Austria</t>
  </si>
  <si>
    <t>Denmark</t>
  </si>
  <si>
    <t>Slovakia</t>
  </si>
  <si>
    <t>Hungary</t>
  </si>
  <si>
    <t>Nakisa Purchase Order / Invoice Creation Details</t>
  </si>
  <si>
    <t>1 - Capitalised Contract</t>
  </si>
  <si>
    <t>2 - Low Value Contract</t>
  </si>
  <si>
    <t>3 - Short Term Contract</t>
  </si>
  <si>
    <t>PR/PO Creation</t>
  </si>
  <si>
    <t>PR/PO Creation (Framework Order / Invoice Plan)</t>
  </si>
  <si>
    <t>PR/PO Creation (Non-recoverable VAT)</t>
  </si>
  <si>
    <t>Material Group Name:</t>
  </si>
  <si>
    <t>LeaseVehicleFixCo/ND</t>
  </si>
  <si>
    <t>Material Group No:</t>
  </si>
  <si>
    <t>Vendor:</t>
  </si>
  <si>
    <t>Any related to Leasing</t>
  </si>
  <si>
    <t>Cost center:</t>
  </si>
  <si>
    <t>Tax code:</t>
  </si>
  <si>
    <r>
      <t>Any</t>
    </r>
    <r>
      <rPr>
        <b/>
        <sz val="10"/>
        <color rgb="FFFF0000"/>
        <rFont val="Calibri"/>
        <family val="2"/>
        <scheme val="minor"/>
      </rPr>
      <t xml:space="preserve"> fully recoverable VAT</t>
    </r>
    <r>
      <rPr>
        <sz val="10"/>
        <color rgb="FFFF0000"/>
        <rFont val="Calibri"/>
        <family val="2"/>
        <charset val="161"/>
        <scheme val="minor"/>
      </rPr>
      <t xml:space="preserve"> tax code</t>
    </r>
  </si>
  <si>
    <r>
      <t>Any</t>
    </r>
    <r>
      <rPr>
        <b/>
        <sz val="10"/>
        <color rgb="FFFF0000"/>
        <rFont val="Calibri"/>
        <family val="2"/>
        <scheme val="minor"/>
      </rPr>
      <t xml:space="preserve"> non-recoverable VAT</t>
    </r>
    <r>
      <rPr>
        <sz val="10"/>
        <color rgb="FFFF0000"/>
        <rFont val="Calibri"/>
        <family val="2"/>
        <charset val="161"/>
        <scheme val="minor"/>
      </rPr>
      <t xml:space="preserve"> tax code</t>
    </r>
  </si>
  <si>
    <t>Currency:</t>
  </si>
  <si>
    <t>Local currency (LC1)</t>
  </si>
  <si>
    <t>Quantity:</t>
  </si>
  <si>
    <t>24 months</t>
  </si>
  <si>
    <t>Price (ex. VAT):</t>
  </si>
  <si>
    <t>Invoice Creation (AP)</t>
  </si>
  <si>
    <t>Invoice Plan - No AP invoicing</t>
  </si>
  <si>
    <t>Invoice 1 Date:</t>
  </si>
  <si>
    <t>Invoice 1 Qty:</t>
  </si>
  <si>
    <t>Invoice 1 Price (ex. VAT):</t>
  </si>
  <si>
    <t>Invoice 1 PO:</t>
  </si>
  <si>
    <t>See PO numbers tab</t>
  </si>
  <si>
    <t>N/A</t>
  </si>
  <si>
    <t>Invoice 2 Date:</t>
  </si>
  <si>
    <t>Invoice 2 Qty:</t>
  </si>
  <si>
    <t>Invoice 2 Price (ex. VAT):</t>
  </si>
  <si>
    <t>Invoice 2 PO:</t>
  </si>
  <si>
    <t>Nakisa Contract Data</t>
  </si>
  <si>
    <t>Annual interest rate</t>
  </si>
  <si>
    <t>Lease payment per period</t>
  </si>
  <si>
    <t>5000 + non-recoverable VAT</t>
  </si>
  <si>
    <t>Payment frequency</t>
  </si>
  <si>
    <t>Monthly</t>
  </si>
  <si>
    <t>Payment timing</t>
  </si>
  <si>
    <t>Advance</t>
  </si>
  <si>
    <t>First payment Date</t>
  </si>
  <si>
    <t>Lease term (months)</t>
  </si>
  <si>
    <t>Lease start date</t>
  </si>
  <si>
    <t>Lease end date</t>
  </si>
  <si>
    <t>4 - Prepaid Contract</t>
  </si>
  <si>
    <t>5 - Contract Extension</t>
  </si>
  <si>
    <t>6 - Contract Termination</t>
  </si>
  <si>
    <t>Fully Prepaid</t>
  </si>
  <si>
    <t>Arrears</t>
  </si>
  <si>
    <t>84 + 12 (extension)</t>
  </si>
  <si>
    <t>End date after extension</t>
  </si>
  <si>
    <t>Termination date</t>
  </si>
  <si>
    <t>7 - Capitalised contract - foreign currency</t>
  </si>
  <si>
    <t>Any Foreign Currency Vendor related to Leasing</t>
  </si>
  <si>
    <t>Any currency other than local currency (LC1). If you do not have any foreign currency vendors, please state this in HPALM and use a local currency vendor</t>
  </si>
  <si>
    <t>See PO tab</t>
  </si>
  <si>
    <t>PO Number</t>
  </si>
  <si>
    <t>Cost Center</t>
  </si>
  <si>
    <t>Profit Center</t>
  </si>
  <si>
    <t>Vendor No.</t>
  </si>
  <si>
    <t>Contract currency (DC)</t>
  </si>
  <si>
    <t>0000039351</t>
  </si>
  <si>
    <t>G043</t>
  </si>
  <si>
    <t>119862</t>
  </si>
  <si>
    <t>USD</t>
  </si>
  <si>
    <t>0000014100</t>
  </si>
  <si>
    <t>CH00</t>
  </si>
  <si>
    <t>123019</t>
  </si>
  <si>
    <t>CHF</t>
  </si>
  <si>
    <t>0000014302</t>
  </si>
  <si>
    <t>CHP1</t>
  </si>
  <si>
    <t>56851</t>
  </si>
  <si>
    <t>0000023147</t>
  </si>
  <si>
    <t>CY00</t>
  </si>
  <si>
    <t>EUR</t>
  </si>
  <si>
    <t>0000022310</t>
  </si>
  <si>
    <t>DE00</t>
  </si>
  <si>
    <t>41106</t>
  </si>
  <si>
    <t>0000022464</t>
  </si>
  <si>
    <t>18213</t>
  </si>
  <si>
    <t>169884</t>
  </si>
  <si>
    <t>0000022072</t>
  </si>
  <si>
    <t>DEP1</t>
  </si>
  <si>
    <t>202972</t>
  </si>
  <si>
    <t>17198</t>
  </si>
  <si>
    <t>152344</t>
  </si>
  <si>
    <t>36823</t>
  </si>
  <si>
    <t>0000012506</t>
  </si>
  <si>
    <t>FR00</t>
  </si>
  <si>
    <t>248244</t>
  </si>
  <si>
    <t>0000012307</t>
  </si>
  <si>
    <t>0000010203</t>
  </si>
  <si>
    <t>NL00</t>
  </si>
  <si>
    <t>210725</t>
  </si>
  <si>
    <t>0000010201</t>
  </si>
  <si>
    <t>23588</t>
  </si>
  <si>
    <t>0000034001</t>
  </si>
  <si>
    <t>GR00</t>
  </si>
  <si>
    <t>131553</t>
  </si>
  <si>
    <t>233392</t>
  </si>
  <si>
    <t>235849</t>
  </si>
  <si>
    <t>0000038740</t>
  </si>
  <si>
    <t>CA00</t>
  </si>
  <si>
    <t>257180</t>
  </si>
  <si>
    <t>CAD</t>
  </si>
  <si>
    <t>166279</t>
  </si>
  <si>
    <t>0000036714</t>
  </si>
  <si>
    <t>MY00</t>
  </si>
  <si>
    <t>97783</t>
  </si>
  <si>
    <t>MYR</t>
  </si>
  <si>
    <t>0000036802</t>
  </si>
  <si>
    <t>M015</t>
  </si>
  <si>
    <t>0000036715</t>
  </si>
  <si>
    <t>281416</t>
  </si>
  <si>
    <t>280733</t>
  </si>
  <si>
    <t>176689</t>
  </si>
  <si>
    <t>257030</t>
  </si>
  <si>
    <t>0000036712</t>
  </si>
  <si>
    <t>156446</t>
  </si>
  <si>
    <t>0000035961</t>
  </si>
  <si>
    <t>279849</t>
  </si>
  <si>
    <t>0000035962</t>
  </si>
  <si>
    <t>82155</t>
  </si>
  <si>
    <t>HKD</t>
  </si>
  <si>
    <t>0000012710</t>
  </si>
  <si>
    <t>IT00</t>
  </si>
  <si>
    <t>267241</t>
  </si>
  <si>
    <t>0000012760</t>
  </si>
  <si>
    <t>24648</t>
  </si>
  <si>
    <t>144948</t>
  </si>
  <si>
    <t>280993</t>
  </si>
  <si>
    <t>0000012770</t>
  </si>
  <si>
    <t>24522</t>
  </si>
  <si>
    <t>162271</t>
  </si>
  <si>
    <t>0000011822</t>
  </si>
  <si>
    <t>CZ00</t>
  </si>
  <si>
    <t>233854</t>
  </si>
  <si>
    <t>CZK</t>
  </si>
  <si>
    <t>0000011803</t>
  </si>
  <si>
    <t>21846</t>
  </si>
  <si>
    <t>21871</t>
  </si>
  <si>
    <t>221565</t>
  </si>
  <si>
    <t>0000013102</t>
  </si>
  <si>
    <t>TRP1</t>
  </si>
  <si>
    <t>10558</t>
  </si>
  <si>
    <t>TRY</t>
  </si>
  <si>
    <t>10041</t>
  </si>
  <si>
    <t>108309</t>
  </si>
  <si>
    <t>10044</t>
  </si>
  <si>
    <t>10764</t>
  </si>
  <si>
    <t>0000013011</t>
  </si>
  <si>
    <t>TR00</t>
  </si>
  <si>
    <t>288597</t>
  </si>
  <si>
    <t>0000028711</t>
  </si>
  <si>
    <t>ROP1</t>
  </si>
  <si>
    <t>60156</t>
  </si>
  <si>
    <t>RON</t>
  </si>
  <si>
    <t>0000029010</t>
  </si>
  <si>
    <t>RO00</t>
  </si>
  <si>
    <t>288501</t>
  </si>
  <si>
    <t>203434</t>
  </si>
  <si>
    <t>0000026032</t>
  </si>
  <si>
    <t>RUP1</t>
  </si>
  <si>
    <t>257867</t>
  </si>
  <si>
    <t>RUB</t>
  </si>
  <si>
    <t>0000026010</t>
  </si>
  <si>
    <t>236236</t>
  </si>
  <si>
    <t>0000026042</t>
  </si>
  <si>
    <t>264646</t>
  </si>
  <si>
    <t>0000026050</t>
  </si>
  <si>
    <t>266516</t>
  </si>
  <si>
    <t>0000026168</t>
  </si>
  <si>
    <t>168869</t>
  </si>
  <si>
    <t>266786</t>
  </si>
  <si>
    <t>0000025007</t>
  </si>
  <si>
    <t>RU00</t>
  </si>
  <si>
    <t>183826</t>
  </si>
  <si>
    <t>0000025006</t>
  </si>
  <si>
    <t>185501</t>
  </si>
  <si>
    <t>0000025047</t>
  </si>
  <si>
    <t>129896</t>
  </si>
  <si>
    <t>0000025024</t>
  </si>
  <si>
    <t>143499</t>
  </si>
  <si>
    <t>0000025009</t>
  </si>
  <si>
    <t>197929</t>
  </si>
  <si>
    <t>282807</t>
  </si>
  <si>
    <t>0000025000</t>
  </si>
  <si>
    <t>129228</t>
  </si>
  <si>
    <t>0000030006</t>
  </si>
  <si>
    <t>UAP1</t>
  </si>
  <si>
    <t>262530</t>
  </si>
  <si>
    <t>UAH</t>
  </si>
  <si>
    <t>0000030036</t>
  </si>
  <si>
    <t>0000031001</t>
  </si>
  <si>
    <t>UA00</t>
  </si>
  <si>
    <t>202190</t>
  </si>
  <si>
    <t>272878</t>
  </si>
  <si>
    <t>272882</t>
  </si>
  <si>
    <t>0000031067</t>
  </si>
  <si>
    <t>275868</t>
  </si>
  <si>
    <t>0000031054</t>
  </si>
  <si>
    <t>197298</t>
  </si>
  <si>
    <t>238361</t>
  </si>
  <si>
    <t>184610</t>
  </si>
  <si>
    <t>0000046030</t>
  </si>
  <si>
    <t>F020</t>
  </si>
  <si>
    <t>43507</t>
  </si>
  <si>
    <t>10036</t>
  </si>
  <si>
    <t>105558</t>
  </si>
  <si>
    <t>11360</t>
  </si>
  <si>
    <t>202913</t>
  </si>
  <si>
    <t>0000028015</t>
  </si>
  <si>
    <t>TZ00</t>
  </si>
  <si>
    <t>TZS</t>
  </si>
  <si>
    <t>0000028009</t>
  </si>
  <si>
    <t>0000028107</t>
  </si>
  <si>
    <t>0000028058</t>
  </si>
  <si>
    <t>0000040304</t>
  </si>
  <si>
    <t>TN00</t>
  </si>
  <si>
    <t>TND</t>
  </si>
  <si>
    <t>0000040300</t>
  </si>
  <si>
    <t>0000013701</t>
  </si>
  <si>
    <t>ES00</t>
  </si>
  <si>
    <t>136243</t>
  </si>
  <si>
    <t>273179</t>
  </si>
  <si>
    <t>0000013810</t>
  </si>
  <si>
    <t>IC00</t>
  </si>
  <si>
    <t>26048</t>
  </si>
  <si>
    <t>248388</t>
  </si>
  <si>
    <t>158284</t>
  </si>
  <si>
    <t>114319</t>
  </si>
  <si>
    <t>0000027013</t>
  </si>
  <si>
    <t>ZA00</t>
  </si>
  <si>
    <t>256855</t>
  </si>
  <si>
    <t>ZAR</t>
  </si>
  <si>
    <t>280364</t>
  </si>
  <si>
    <t>261396</t>
  </si>
  <si>
    <t>272820</t>
  </si>
  <si>
    <t>251084</t>
  </si>
  <si>
    <t>0000011471</t>
  </si>
  <si>
    <t>G003</t>
  </si>
  <si>
    <t>37061</t>
  </si>
  <si>
    <t>0000035214</t>
  </si>
  <si>
    <t>TW00</t>
  </si>
  <si>
    <t>81794</t>
  </si>
  <si>
    <t>TWD</t>
  </si>
  <si>
    <t>0000035215</t>
  </si>
  <si>
    <t>195316</t>
  </si>
  <si>
    <t>0000035210</t>
  </si>
  <si>
    <t>81837</t>
  </si>
  <si>
    <t>0000035216</t>
  </si>
  <si>
    <t>252552</t>
  </si>
  <si>
    <t>151915</t>
  </si>
  <si>
    <t>36335</t>
  </si>
  <si>
    <t>0000034501</t>
  </si>
  <si>
    <t>KR00</t>
  </si>
  <si>
    <t>161411</t>
  </si>
  <si>
    <t>KRW</t>
  </si>
  <si>
    <t>254514</t>
  </si>
  <si>
    <t>284227</t>
  </si>
  <si>
    <t>284225</t>
  </si>
  <si>
    <t>284843</t>
  </si>
  <si>
    <t>85372</t>
  </si>
  <si>
    <t>0000039486</t>
  </si>
  <si>
    <t>US00</t>
  </si>
  <si>
    <t>277823</t>
  </si>
  <si>
    <t>0000038125</t>
  </si>
  <si>
    <t>TH00</t>
  </si>
  <si>
    <t>267944</t>
  </si>
  <si>
    <t>THB</t>
  </si>
  <si>
    <t>0000038106</t>
  </si>
  <si>
    <t>259647</t>
  </si>
  <si>
    <t>0000038110</t>
  </si>
  <si>
    <t>246824</t>
  </si>
  <si>
    <t>0000039900</t>
  </si>
  <si>
    <t>D003</t>
  </si>
  <si>
    <t>35777</t>
  </si>
  <si>
    <t>244857</t>
  </si>
  <si>
    <t>280671</t>
  </si>
  <si>
    <t>0000037515</t>
  </si>
  <si>
    <t>SG00</t>
  </si>
  <si>
    <t>235693</t>
  </si>
  <si>
    <t>SGD</t>
  </si>
  <si>
    <t>271443</t>
  </si>
  <si>
    <t>248848</t>
  </si>
  <si>
    <t>270380</t>
  </si>
  <si>
    <t>261883</t>
  </si>
  <si>
    <t>128149</t>
  </si>
  <si>
    <t>233668</t>
  </si>
  <si>
    <t>0000038406</t>
  </si>
  <si>
    <t>PH00</t>
  </si>
  <si>
    <t>226160</t>
  </si>
  <si>
    <t>PHP</t>
  </si>
  <si>
    <t>256115</t>
  </si>
  <si>
    <t>19323</t>
  </si>
  <si>
    <t>0000048812</t>
  </si>
  <si>
    <t>JO00</t>
  </si>
  <si>
    <t>267031</t>
  </si>
  <si>
    <t>JOD</t>
  </si>
  <si>
    <t>258174</t>
  </si>
  <si>
    <t>0000038505</t>
  </si>
  <si>
    <t>VN00</t>
  </si>
  <si>
    <t>235510</t>
  </si>
  <si>
    <t>VND</t>
  </si>
  <si>
    <t>0000023821</t>
  </si>
  <si>
    <t>263180</t>
  </si>
  <si>
    <t>GBP</t>
  </si>
  <si>
    <t>0000037366</t>
  </si>
  <si>
    <t>F002</t>
  </si>
  <si>
    <t>263861</t>
  </si>
  <si>
    <t>278190</t>
  </si>
  <si>
    <t>0000010001</t>
  </si>
  <si>
    <t>BE00</t>
  </si>
  <si>
    <t>228389</t>
  </si>
  <si>
    <t>197638</t>
  </si>
  <si>
    <t>0000024314</t>
  </si>
  <si>
    <t>RUP3</t>
  </si>
  <si>
    <t>15251</t>
  </si>
  <si>
    <t>14761</t>
  </si>
  <si>
    <t>135780</t>
  </si>
  <si>
    <t>0000033727</t>
  </si>
  <si>
    <t>M002</t>
  </si>
  <si>
    <t>198111</t>
  </si>
  <si>
    <t>RSD</t>
  </si>
  <si>
    <t>132025</t>
  </si>
  <si>
    <t>0000050269</t>
  </si>
  <si>
    <t>NGP1</t>
  </si>
  <si>
    <t>276536</t>
  </si>
  <si>
    <t>NGN</t>
  </si>
  <si>
    <t>0000050247</t>
  </si>
  <si>
    <t>NG00</t>
  </si>
  <si>
    <t>0000050012</t>
  </si>
  <si>
    <t>BY00</t>
  </si>
  <si>
    <t>278091</t>
  </si>
  <si>
    <t>BYN</t>
  </si>
  <si>
    <t>278261</t>
  </si>
  <si>
    <t>278287</t>
  </si>
  <si>
    <t>278204</t>
  </si>
  <si>
    <t>278024</t>
  </si>
  <si>
    <t>0000046312</t>
  </si>
  <si>
    <t>M013</t>
  </si>
  <si>
    <t>254069</t>
  </si>
  <si>
    <t>279306</t>
  </si>
  <si>
    <t>MXN</t>
  </si>
  <si>
    <t>0000046342</t>
  </si>
  <si>
    <t>USP3</t>
  </si>
  <si>
    <t>215632</t>
  </si>
  <si>
    <t>217543</t>
  </si>
  <si>
    <t>246930</t>
  </si>
  <si>
    <t>0000046346</t>
  </si>
  <si>
    <t>237415</t>
  </si>
  <si>
    <t>0000048778</t>
  </si>
  <si>
    <t>JOP1</t>
  </si>
  <si>
    <t>265606</t>
  </si>
  <si>
    <t>0000046421</t>
  </si>
  <si>
    <t>MWP1</t>
  </si>
  <si>
    <t>214942</t>
  </si>
  <si>
    <t>MWK</t>
  </si>
  <si>
    <t>4700406188</t>
  </si>
  <si>
    <t>0000046409</t>
  </si>
  <si>
    <t>232047</t>
  </si>
  <si>
    <t>214924</t>
  </si>
  <si>
    <t>215120</t>
  </si>
  <si>
    <t>215081</t>
  </si>
  <si>
    <t>0000046500</t>
  </si>
  <si>
    <t>ZMP1</t>
  </si>
  <si>
    <t>226864</t>
  </si>
  <si>
    <t>ZMW</t>
  </si>
  <si>
    <t>0000046533</t>
  </si>
  <si>
    <t>266564</t>
  </si>
  <si>
    <t>0000046700</t>
  </si>
  <si>
    <t>BRP2</t>
  </si>
  <si>
    <t>216795</t>
  </si>
  <si>
    <t>BRL</t>
  </si>
  <si>
    <t>0000050155</t>
  </si>
  <si>
    <t>HR00</t>
  </si>
  <si>
    <t>276890</t>
  </si>
  <si>
    <t>HRK</t>
  </si>
  <si>
    <t>0000049078</t>
  </si>
  <si>
    <t>MA00</t>
  </si>
  <si>
    <t>266114</t>
  </si>
  <si>
    <t>MAD</t>
  </si>
  <si>
    <t>0000049077</t>
  </si>
  <si>
    <t>0000046900</t>
  </si>
  <si>
    <t>GE00</t>
  </si>
  <si>
    <t>GEL</t>
  </si>
  <si>
    <t>0000046901</t>
  </si>
  <si>
    <t>4700406015</t>
  </si>
  <si>
    <t>0000046952</t>
  </si>
  <si>
    <t>AZ00</t>
  </si>
  <si>
    <t>212605</t>
  </si>
  <si>
    <t>AZN</t>
  </si>
  <si>
    <t>0000046160</t>
  </si>
  <si>
    <t>TZP2</t>
  </si>
  <si>
    <t>205196</t>
  </si>
  <si>
    <t>272869</t>
  </si>
  <si>
    <t>0000047569</t>
  </si>
  <si>
    <t>TWP2</t>
  </si>
  <si>
    <t>246346</t>
  </si>
  <si>
    <t>53741</t>
  </si>
  <si>
    <t>266087</t>
  </si>
  <si>
    <t>235506</t>
  </si>
  <si>
    <t>0000050049</t>
  </si>
  <si>
    <t>AM00</t>
  </si>
  <si>
    <t>275340</t>
  </si>
  <si>
    <t>AMD</t>
  </si>
  <si>
    <t>12056</t>
  </si>
  <si>
    <t>0000047531</t>
  </si>
  <si>
    <t>M018</t>
  </si>
  <si>
    <t>251905</t>
  </si>
  <si>
    <t>0000047513</t>
  </si>
  <si>
    <t>LV00</t>
  </si>
  <si>
    <t>194398</t>
  </si>
  <si>
    <t>0000047495</t>
  </si>
  <si>
    <t>LT00</t>
  </si>
  <si>
    <t>105657</t>
  </si>
  <si>
    <t>0000047507</t>
  </si>
  <si>
    <t>EE00</t>
  </si>
  <si>
    <t>221671</t>
  </si>
  <si>
    <t>0000047331</t>
  </si>
  <si>
    <t>106036</t>
  </si>
  <si>
    <t>0000047501</t>
  </si>
  <si>
    <t>221587</t>
  </si>
  <si>
    <t>0000047512</t>
  </si>
  <si>
    <t>0000048736</t>
  </si>
  <si>
    <t>E003</t>
  </si>
  <si>
    <t>264623</t>
  </si>
  <si>
    <t>LBP</t>
  </si>
  <si>
    <t>259546</t>
  </si>
  <si>
    <t>259586</t>
  </si>
  <si>
    <t>185970</t>
  </si>
  <si>
    <t>0000013789</t>
  </si>
  <si>
    <t>G001</t>
  </si>
  <si>
    <t>135677</t>
  </si>
  <si>
    <t>0000050845</t>
  </si>
  <si>
    <t>281537</t>
  </si>
  <si>
    <t>281792</t>
  </si>
  <si>
    <t>281746</t>
  </si>
  <si>
    <t>262282</t>
  </si>
  <si>
    <t>0000049807</t>
  </si>
  <si>
    <t>BR00</t>
  </si>
  <si>
    <t>0000050401</t>
  </si>
  <si>
    <t>G002</t>
  </si>
  <si>
    <t>269067</t>
  </si>
  <si>
    <t>CNY</t>
  </si>
  <si>
    <t>0000016147</t>
  </si>
  <si>
    <t>G006</t>
  </si>
  <si>
    <t>37052</t>
  </si>
  <si>
    <t>36856</t>
  </si>
  <si>
    <t>0000023431</t>
  </si>
  <si>
    <t>LB00</t>
  </si>
  <si>
    <t>220234</t>
  </si>
  <si>
    <t>AED</t>
  </si>
  <si>
    <t>0000048469</t>
  </si>
  <si>
    <t>PHP5</t>
  </si>
  <si>
    <t>252146</t>
  </si>
  <si>
    <t>0000042997</t>
  </si>
  <si>
    <t>280669</t>
  </si>
  <si>
    <t>0000043009</t>
  </si>
  <si>
    <t>GB00</t>
  </si>
  <si>
    <t>0000043958</t>
  </si>
  <si>
    <t>IE00</t>
  </si>
  <si>
    <t>71543</t>
  </si>
  <si>
    <t>0000043925</t>
  </si>
  <si>
    <t>0000044123</t>
  </si>
  <si>
    <t>ESP2</t>
  </si>
  <si>
    <t>119973</t>
  </si>
  <si>
    <t>0000041176</t>
  </si>
  <si>
    <t>KZ00</t>
  </si>
  <si>
    <t>247535</t>
  </si>
  <si>
    <t>KZT</t>
  </si>
  <si>
    <t>196215</t>
  </si>
  <si>
    <t>163347</t>
  </si>
  <si>
    <t>252498</t>
  </si>
  <si>
    <t>185030</t>
  </si>
  <si>
    <t>0000041163</t>
  </si>
  <si>
    <t>271588</t>
  </si>
  <si>
    <t>0000041359</t>
  </si>
  <si>
    <t>KZP2</t>
  </si>
  <si>
    <t>196132</t>
  </si>
  <si>
    <t>0000040881</t>
  </si>
  <si>
    <t>PT00</t>
  </si>
  <si>
    <t>266580</t>
  </si>
  <si>
    <t>273413</t>
  </si>
  <si>
    <t>200656</t>
  </si>
  <si>
    <t>0000044315</t>
  </si>
  <si>
    <t>PL00</t>
  </si>
  <si>
    <t>183896</t>
  </si>
  <si>
    <t>PLN</t>
  </si>
  <si>
    <t>0000044309</t>
  </si>
  <si>
    <t>282597</t>
  </si>
  <si>
    <t>0000044460</t>
  </si>
  <si>
    <t>PLP2</t>
  </si>
  <si>
    <t>224360</t>
  </si>
  <si>
    <t>0000044398</t>
  </si>
  <si>
    <t>259198</t>
  </si>
  <si>
    <t>208008</t>
  </si>
  <si>
    <t>0000044389</t>
  </si>
  <si>
    <t>157230</t>
  </si>
  <si>
    <t>0000044580</t>
  </si>
  <si>
    <t>SE00</t>
  </si>
  <si>
    <t>31885</t>
  </si>
  <si>
    <t>SEK</t>
  </si>
  <si>
    <t>182638</t>
  </si>
  <si>
    <t>210398</t>
  </si>
  <si>
    <t>0000044862</t>
  </si>
  <si>
    <t>166253</t>
  </si>
  <si>
    <t>126365</t>
  </si>
  <si>
    <t>79910</t>
  </si>
  <si>
    <t>0000044895</t>
  </si>
  <si>
    <t>AT00</t>
  </si>
  <si>
    <t>77947</t>
  </si>
  <si>
    <t>0000048078</t>
  </si>
  <si>
    <t>DK00</t>
  </si>
  <si>
    <t>253279</t>
  </si>
  <si>
    <t>DKK</t>
  </si>
  <si>
    <t>0000048993</t>
  </si>
  <si>
    <t>SK00</t>
  </si>
  <si>
    <t>269441</t>
  </si>
  <si>
    <t>266008</t>
  </si>
  <si>
    <t>266039</t>
  </si>
  <si>
    <t>140708</t>
  </si>
  <si>
    <t>0000041708</t>
  </si>
  <si>
    <t>HU00</t>
  </si>
  <si>
    <t>94281</t>
  </si>
  <si>
    <t>HUF</t>
  </si>
  <si>
    <t>0000041710</t>
  </si>
  <si>
    <t>0000041704</t>
  </si>
  <si>
    <t>93476</t>
  </si>
  <si>
    <t>0000041721</t>
  </si>
  <si>
    <t>0000045622</t>
  </si>
  <si>
    <t>1020000000</t>
  </si>
  <si>
    <t>1050000000</t>
  </si>
  <si>
    <t>1070000000</t>
  </si>
  <si>
    <t>1040000000</t>
  </si>
  <si>
    <t>1060000000</t>
  </si>
  <si>
    <t>1020000001</t>
  </si>
  <si>
    <t>1070000034</t>
  </si>
  <si>
    <t>1040000015</t>
  </si>
  <si>
    <t>1060000005</t>
  </si>
  <si>
    <t>1050000001</t>
  </si>
  <si>
    <t>1070000006</t>
  </si>
  <si>
    <t>1040000001</t>
  </si>
  <si>
    <t>1060000001</t>
  </si>
  <si>
    <t>1020000038</t>
  </si>
  <si>
    <t>1070000062</t>
  </si>
  <si>
    <t>1060000004</t>
  </si>
  <si>
    <t>1020000004</t>
  </si>
  <si>
    <t>1070000193</t>
  </si>
  <si>
    <t>1070000048</t>
  </si>
  <si>
    <t>1040000016</t>
  </si>
  <si>
    <t>1020000007</t>
  </si>
  <si>
    <t>1070000075</t>
  </si>
  <si>
    <t>1020000012</t>
  </si>
  <si>
    <t>1070000110</t>
  </si>
  <si>
    <t>1020000020</t>
  </si>
  <si>
    <t>1040000005</t>
  </si>
  <si>
    <t>1060000027</t>
  </si>
  <si>
    <t>1020000041</t>
  </si>
  <si>
    <t>1070000041</t>
  </si>
  <si>
    <t>1020000003</t>
  </si>
  <si>
    <t>1070000089</t>
  </si>
  <si>
    <t>1070000094</t>
  </si>
  <si>
    <t>1070000262</t>
  </si>
  <si>
    <t>1020000033</t>
  </si>
  <si>
    <t>1020000029</t>
  </si>
  <si>
    <t>1070000001</t>
  </si>
  <si>
    <t>1020000019</t>
  </si>
  <si>
    <t>1070000279</t>
  </si>
  <si>
    <t>1070000038</t>
  </si>
  <si>
    <t>1070000002</t>
  </si>
  <si>
    <t>1020000006</t>
  </si>
  <si>
    <t>1070000207</t>
  </si>
  <si>
    <t>1020000010</t>
  </si>
  <si>
    <t>1070000079</t>
  </si>
  <si>
    <t>1070000018</t>
  </si>
  <si>
    <t>1070000118</t>
  </si>
  <si>
    <t>1020000018</t>
  </si>
  <si>
    <t>1070000156</t>
  </si>
  <si>
    <t>1060000038</t>
  </si>
  <si>
    <t>1070000090</t>
  </si>
  <si>
    <t>1070000068</t>
  </si>
  <si>
    <t>1040000027</t>
  </si>
  <si>
    <t>1020000002</t>
  </si>
  <si>
    <t>1060000003</t>
  </si>
  <si>
    <t>1020000037</t>
  </si>
  <si>
    <t>1070000710</t>
  </si>
  <si>
    <t>1020000005</t>
  </si>
  <si>
    <t>1070000059</t>
  </si>
  <si>
    <t>1040000012</t>
  </si>
  <si>
    <t>1070000105</t>
  </si>
  <si>
    <t>1070000012</t>
  </si>
  <si>
    <t>1060000014</t>
  </si>
  <si>
    <t>1060000008</t>
  </si>
  <si>
    <t>1060000009</t>
  </si>
  <si>
    <t>1070000021</t>
  </si>
  <si>
    <t>1070000010</t>
  </si>
  <si>
    <t>1020000011</t>
  </si>
  <si>
    <t>1070000050</t>
  </si>
  <si>
    <t>1020000093</t>
  </si>
  <si>
    <t>1050000002</t>
  </si>
  <si>
    <t>1070000007</t>
  </si>
  <si>
    <t>1070000022</t>
  </si>
  <si>
    <t>1050000003</t>
  </si>
  <si>
    <t>1060000020</t>
  </si>
  <si>
    <t>1070000035</t>
  </si>
  <si>
    <t>1070000024</t>
  </si>
  <si>
    <t>1020000026</t>
  </si>
  <si>
    <t>1070000380</t>
  </si>
  <si>
    <t>1040000079</t>
  </si>
  <si>
    <t>1020000050</t>
  </si>
  <si>
    <t>1070000027</t>
  </si>
  <si>
    <t>1040000004</t>
  </si>
  <si>
    <t>1060000002</t>
  </si>
  <si>
    <t>1020000052</t>
  </si>
  <si>
    <t>1070000019</t>
  </si>
  <si>
    <t>Guidance - SAP transaction FAGLL03</t>
  </si>
  <si>
    <t>Adding multiple GL accounts</t>
  </si>
  <si>
    <t>Enter SAP transaction code:</t>
  </si>
  <si>
    <t>FAGLL03</t>
  </si>
  <si>
    <t xml:space="preserve">Populate all the GL accounts by clicking: </t>
  </si>
  <si>
    <t>Populate all the GL account in the below fields:</t>
  </si>
  <si>
    <t>Select the green tick once all GL accounts are populated</t>
  </si>
  <si>
    <t>Then execute the transaction using the button on the far right bottom:</t>
  </si>
  <si>
    <t>Enter unique AG and PO number</t>
  </si>
  <si>
    <t>In order to filter on specific contracts using their AG number or PO number follow the below steps:</t>
  </si>
  <si>
    <t>Select the custom Selections from the tops of the screen:</t>
  </si>
  <si>
    <t>Go to the G/L Account Line Items folder on the left hand side and expand it.</t>
  </si>
  <si>
    <t>Then double click on the Assignment field and you will notice it pop up on the right.</t>
  </si>
  <si>
    <t xml:space="preserve">Populate the AG numbers and PO number in this selection </t>
  </si>
  <si>
    <t xml:space="preserve">Then Save the changes </t>
  </si>
  <si>
    <t>Changing layout (e.g. custom report fields Assignment, Reference, Profit center etc.)</t>
  </si>
  <si>
    <t>To change a layout when using transaction FAGLL03 follow the below steps</t>
  </si>
  <si>
    <t>Once you have exectued the report select the option highlighted below:</t>
  </si>
  <si>
    <t xml:space="preserve">The below box will pop up and you can select any of the fields from the Hidden fields column and move them to the left by clicking button </t>
  </si>
  <si>
    <t xml:space="preserve">Once you have chosen all the fields you require press the copy button: </t>
  </si>
  <si>
    <t>Your fields will now be visible in your report.</t>
  </si>
  <si>
    <t>Checking asset movement types</t>
  </si>
  <si>
    <t>AW01N</t>
  </si>
  <si>
    <t>Populate the company code and asset number. Then press enter</t>
  </si>
  <si>
    <t>Change the fiscal year to:</t>
  </si>
  <si>
    <t>At the bottom under the transactions double click on the field under the 'Ttype' heading:</t>
  </si>
  <si>
    <t>This takes you to the document; then click on the line with the asset number:</t>
  </si>
  <si>
    <t>Select the 'more' button</t>
  </si>
  <si>
    <t>You will then be able to see the transaction type:</t>
  </si>
  <si>
    <t>SCENARIO</t>
  </si>
  <si>
    <t>STEP NAME</t>
  </si>
  <si>
    <t>DESCRIPTION</t>
  </si>
  <si>
    <t>EXPECTED RESULT</t>
  </si>
  <si>
    <t>SCENARIO 1</t>
  </si>
  <si>
    <t>01. Scenarios &amp; Results excel file attached (refers to this file)</t>
  </si>
  <si>
    <t>02. Create Purchase Requisition</t>
  </si>
  <si>
    <t>00 - Open file attached in the first test script 01</t>
  </si>
  <si>
    <t>Open file attached in the first test script 01. Refer to "Scenarios" tab for details to create the PR for this contract.</t>
  </si>
  <si>
    <t xml:space="preserve">01 - Enter requisition details in MyShop
</t>
  </si>
  <si>
    <t>- Input requirements into Free-text field in MyShop
- Select a random local currency Vendor used currently for Leasing (ZSRM PO must be created, no invoice plan)
- Select a random cost center used currently for Leasing
- Select the correct Material Group relating to Fixed leasing costs as per scenario details
- Select Quantity (= no. of payments) &amp; Price (= payment amount)
- Add to shopping cart</t>
  </si>
  <si>
    <t>- Free-text, fixed leasing material group, cost center &amp; payment details are input correctly</t>
  </si>
  <si>
    <t>02 - Finalize PR</t>
  </si>
  <si>
    <t>- Ensure the right Material Group and GL account assignment (243032) is selected
- PR is sent to Procurement for approval
- Record PR number in HPALM Result Field</t>
  </si>
  <si>
    <t>- Correct fixed leasing material group can be selected
- GL account assignment is defaulted to 243032
- PR number recorded in Result Field</t>
  </si>
  <si>
    <t>03 - PR Approval</t>
  </si>
  <si>
    <t xml:space="preserve">- Procurement approves PR
- Approve PR and ensure it follows the defined approval hierarchy
</t>
  </si>
  <si>
    <t>- PR is approved
- PR routing follows the right approval cycle</t>
  </si>
  <si>
    <t>03. Create Purchase Order</t>
  </si>
  <si>
    <t>Open file attached in the first test script 01. Refer to "Scenarios" tab for details to create the PO for this contract.</t>
  </si>
  <si>
    <t>01 - PO Creation</t>
  </si>
  <si>
    <t>- PR is reviewed and converted to a PO (ZSRM) with all the necessary items (material group, vendor, cost center, quantity, price, account assignment 243032, GR flag unticked)
- PO created and saved in SAP
- Record PO number in HPALM Result Field</t>
  </si>
  <si>
    <t>- PR converted to PO with correct material group, vendor, cost center, quantity, price, account assignment 243032 and GR flag unticked
- PO created and saved in SAP
- PO number recorded in HPALM Result field</t>
  </si>
  <si>
    <t>02 - GR flag removed (2 way match)</t>
  </si>
  <si>
    <t>- Verify the system has automatically removed the GR flag for Fixed Leasing material group</t>
  </si>
  <si>
    <t>- GR flag automatically removed</t>
  </si>
  <si>
    <t>03 - PO Tax code (VAT)</t>
  </si>
  <si>
    <t>- Ensure that a "fully recoverable VAT" tax code has been selected</t>
  </si>
  <si>
    <t>- "Fully recoverable VAT" tax code has been selected for this scenario</t>
  </si>
  <si>
    <t>04.a Create contract in Nakisa - Upload Masterdata (Lease Accounting Team - detailed test scripts not shown below)</t>
  </si>
  <si>
    <t>04.b Create contract in Nakisa (Lease Accounting Team - detailed test scripts not shown below)</t>
  </si>
  <si>
    <t>05. Process Invoice via MIRO</t>
  </si>
  <si>
    <t>00 - Open Excel file attached in the first test script 01</t>
  </si>
  <si>
    <t>Open Excel file attached in the first test script 01. Refer to "Scenarios" tab for details to create the Invoice for this contract. Refer to the "PO numbers" tab for the corresponding PO number for this Scenario / Entity</t>
  </si>
  <si>
    <t>01 - Invoice posting (P7)</t>
  </si>
  <si>
    <t>- Post Invoice via MIRO (Input details are included in the attached file, "Scenarios" tab). Please use the specific PO number, Date, Qty &amp; Price for this scenario as per "Invoice 1 details"
- PO numbers for each scenario can be found on the "PO number" tab</t>
  </si>
  <si>
    <t>- Book the invoice without any errors. Confirm DR posting is made to GL 243032
- Vendor invoice with reference to PO is posted according to the input data
- Recoverable Input VAT not posted to GL 243032</t>
  </si>
  <si>
    <t>02 - 2 way match (No GR) - (P7)</t>
  </si>
  <si>
    <r>
      <t>- Check that there are no errors/warnings stating that a GR needs to be booked</t>
    </r>
    <r>
      <rPr>
        <sz val="11"/>
        <color theme="1"/>
        <rFont val="Calibri"/>
        <family val="2"/>
        <scheme val="minor"/>
      </rPr>
      <t xml:space="preserve"> - Ensure there are no bookings to the GRIR accounts</t>
    </r>
  </si>
  <si>
    <r>
      <t> - No GR errors/warnings</t>
    </r>
    <r>
      <rPr>
        <sz val="11"/>
        <color theme="1"/>
        <rFont val="Calibri"/>
        <family val="2"/>
        <scheme val="minor"/>
      </rPr>
      <t xml:space="preserve">  - No bookings the in GRIR account</t>
    </r>
  </si>
  <si>
    <t>03 - Invoice posting (P8)</t>
  </si>
  <si>
    <t>- Post Invoice via MIRO (Input details are included in the attached file, "Scenarios" tab). Please use the specific PO number, Date, Qty &amp; Price for this scenario as per "Invoice 2 details"
- PO numbers for each scenario can be found on the "PO number" tab</t>
  </si>
  <si>
    <t>04 - 2 way match (No GR) - (P8)</t>
  </si>
  <si>
    <t>06.a FI validation (IFRS 16 Accounting Approach)</t>
  </si>
  <si>
    <t>01 - Scenario Postings</t>
  </si>
  <si>
    <t>Open file attached in the first test script 01 for details of this E2E scenario and expected postings. All entities should validate IFRS 16 postings in the IFRS ledger (0L). For the STAT and TAX ledger validation, please refer to the "Entity setup" tab for details of your entity's accounting approach. If IFRS 16 is followed for ST / TX, please also validate postings in those ledgers. 
In this file you will find:
   - PO numbers, cost centers, profit centers and Vendor numbers related to this contract
   - Guidance on how to extract the relevant postings from SAP
   - S/4 Masterdata related to Leasing</t>
  </si>
  <si>
    <t>01a - Extract SAP postings</t>
  </si>
  <si>
    <t>- Open SAP transaction FAGLL03
- In the GL account section, enter in all the GL's to be validated for this scenario as per the Excel results file (e.g. 203020 243031, 706030...) 
- To filter on a particular contract using the AG_XXXX_00000X number or PO number (for GL 243031 only), use the custom selections filter and pull accross the 'assignment field' from the GL Account Line items folder
- Select "All items" - this will include any items already cleared
- Exectute the transaction
- To change the layout, go to the "change layout function" and pull through the Cost center, Profit centre, Assignment field and any other relevant fields needed for validation.</t>
  </si>
  <si>
    <t>- All postings are pulled through for the relevant contracts with required validation fields</t>
  </si>
  <si>
    <t>02 - Capitalisation and Liability posting (1 &amp; 2)</t>
  </si>
  <si>
    <t xml:space="preserve">
- Check that the Capitalisation posting 1 and Liability posting 2 in the Excel results file are performed in SAP in applicable ledgers. Ensure that the SAP document date, GL account and amounts in DC, LC1, LC2, LC3 are correct.
- Confirm postings are made with doc type "AN" for Asset Posting 1 and "YN" for Liability Posting 2
- Check that Consolidation Movement Type (120) used for Asset posting
- Check that the capitalisation clearing account (203031) nets off to zero in LC 1, LC2 &amp; LC3 for this specific contract
- Ensure that postings to GL accounts have the Nakisa activation group number in format (AG_XXXX_000001) populated in the SAP "Assignment" field (XXXX represents the entity number)
- Check that postings have the Nakisa contract number in format (CO_XXXX_000001) in the SAP reference field
</t>
  </si>
  <si>
    <t>- Doc type AN used for Asset posting and YN for LT Liability posting
- Postings done in correct ledgers based on accounting approach with correct Movement Type
- Correct date, GL account amount and currency (DC, LC1, LC2, LC3) are used
- Postings have correct format AG reference in Assignment field and contract number in the SAP reference field
- Account 203031 nets off to zero in LC1, LC2 &amp; LC3 for this specific contract</t>
  </si>
  <si>
    <t>03 - LT to ST Liability Transfer (4 &amp; 10)</t>
  </si>
  <si>
    <t xml:space="preserve">- Check that the LT to ST transfer posting (4 &amp; 10) in the Excel results file are performed in SAP in applicable ledgers. Ensure that the SAP document date, GL account and amounts in DC, LC1, LC2, LC3 are correct.
- Confirm postings are made with doc type "YN"
- Ensure that postings to GL accounts have the Nakisa activation group number in format (AG_XXXX_000001) populated in the SAP "Assignment" field (XXXX represents the entity number)
- Check that postings have the Nakisa contract number in format (CO_XXXX_000001) in the SAP reference field
</t>
  </si>
  <si>
    <t xml:space="preserve">- Doc type YN used for postings
- Postings done in correct ledgers based on accounting approach
- Correct date, GL account, amount and currency (DC, LC1, LC2, LC3) are used
- Postings have correct format AG reference in Assignment field and contract number in the SAP reference field
</t>
  </si>
  <si>
    <t>04 - Interest Accrual Postings (5 &amp; 11)</t>
  </si>
  <si>
    <t xml:space="preserve">- Check that the Interest accrual posting (5 &amp; 11) in the Excel results file are performed in SAP in applicable ledgers. Ensure that the SAP document date, GL account and amounts in DC, LC1, LC2, LC3 are correct.
- Confirm postings are made with doc type "YN"
- Ensure that postings to GL accounts have the Nakisa activation group number in format (AG_XXXX_000001) populated in the SAP "Assignment" field (XXXX represents the entity number)
- Check that postings have the Nakisa contract number in format (CO_XXXX_000001) in the SAP reference field
</t>
  </si>
  <si>
    <t>05 - Payment Postings (3 &amp; 9)</t>
  </si>
  <si>
    <t xml:space="preserve">- Check that the Payment posting (3 &amp; 9) in the Excel results file are performed in SAP in applicable ledgers. Ensure that the SAP document date, GL account and amounts in DC, LC1, LC2, LC3 are correct.
- Confirm postings are made with doc type "YN"
- Ensure that postings to GL account 243031 have the Purchase Order number populated in the SAP "Assignment" field
- Ensure that postings to GL account 243040 / 243030 have the Nakisa activation group number in format (AG_XXXX_000001) populated in the SAP "Assignment" field (XXXX represents the entity number)
</t>
  </si>
  <si>
    <t xml:space="preserve">- Doc type YN used for postings
- Postings done in correct ledgers based on accounting approach
- Correct date, GL account, amount and currency (DC, LC1, LC2, LC3) are used
- Postings to account 243031 have PO number in Assignment field
- Postings to account 243040 / 243030 have correct format AG reference in Assignment field
</t>
  </si>
  <si>
    <t>06 - AP: invoice booking (6 &amp; 12) / invoice reposting (7 &amp; 13)</t>
  </si>
  <si>
    <t>- Ensure that invoice posting 6 &amp; 12 and invoice reposting 7 &amp; 13 in the Excel results file are performed in SAP in applicable ledgers. Ensure that the SAP document date, GL account and amounts in DC, LC1, LC2, LC3 are correct.
- Confirm that posting 6 and 12 are made with doc type "RE"
- Confirm that posting 7 and 13 are made with doc type "F1"
- Ensure that postings to GL account 243031 / 243032 have the Purchase Order number populated in the SAP "Assignment" field
- Check that technical lease clearing account 243032 nets off to zero in LC1, LC2 and LC3
- Based on the tax code in the PO, check that recoverable VAT is correctly excluded from the invoice amount posted to account 243031 / 243032</t>
  </si>
  <si>
    <t>- Correct Doc types used
- Correct date, GL account, amount and currency (DC, LC1, LC2, LC3) are used
- Postings to accounts 243031 / 243032 have PO number in Assignment field
- Technical lease clearing account 243032 nets off to zero in LC1, LC2 and LC3
- Recoverable VAT excluded from account 243031/243032 when invoice is posted</t>
  </si>
  <si>
    <t>07 - Depreciation (8 &amp; 14)</t>
  </si>
  <si>
    <t>- Check that Depreciation posting 8 and 14 in the Excel results file are performed in SAP in applicable ledgers. Ensure that the SAP document date, GL account and amounts in DC, LC1, LC2, LC3 are correct.
- Confirm postings are made with doc type "AF"
- Check that Consolidation Movement Type (220) is used for Accumulated depreciation posting</t>
  </si>
  <si>
    <t>- Doc type AF used for postings
- Postings done in correct ledgers based on accounting approach with correct Movement Type
- Correct date, GL account, amount and currency (DC, LC1, LC2, LC3) are used</t>
  </si>
  <si>
    <t>08 - Clearing</t>
  </si>
  <si>
    <t>- GL 243040, 243031 and 203031 are cleared by the Lease Accounting Team
- Ensure that for contracts paid in arrears GL 243040 is cleared during the same month. For those paid in advance the interest accrued should be cleared in the following month.
- For GL 243031 ensure that the invoice booked for the period has been cleared with the payment booked by nakisa for the same period
- Ensure that GL 203031 is cleared each month - the asset and liability booking should match</t>
  </si>
  <si>
    <t>- All 3 GL's have been cleared with the correct items matching off
- Any variances in LC1, LC2 and LC3 have been booked to the correct RFX lease liability accounts (727105 / 728005)</t>
  </si>
  <si>
    <t>06.b FI validation (Accrual Accounting Approach)</t>
  </si>
  <si>
    <t>Open file attached in the first test script 01 for details of this E2E scenario and expected postings. Accrual accounting approach only applies to the ST / TX ledger, IFRS ledger 0L will always contain IFRS 16 postings. For the STAT and TAX ledger validation, please refer to the "Entity setup" tab for details of your entity's accounting approach and validate postings in the ledgers where Accrual accounting is followed.
In this file you will find:
   - PO numbers, cost centers, profit centers and Vendor numbers related to this contract
   - Guidance on how to extract the relevant postings from SAP
   - S/4 Masterdata related to Leasing</t>
  </si>
  <si>
    <t>02 - Lease expense accrual postings (1 &amp; 4)</t>
  </si>
  <si>
    <t xml:space="preserve">- Ensure that P&amp;L accrual postings 1 and 4 in the Excel results file are performed in SAP in applicable ledgers. Ensure that the SAP document date, GL account and amounts in DC, LC1, LC2, LC3 are correct.
- Confirm postings are made with doc type "YL"
- Ensure that postings to GL account 243031 have the Purchase Order number populated in the SAP "Assignment" field
- Ensure that postings to ST/TX GL account 5340XX have the Nakisa activation group number in format (AG_XXXX_000001) populated in the SAP "Assignment" field (XXXX represents the entity number)
</t>
  </si>
  <si>
    <t>- Doc type YL used
- Correct date, GL account, amount and currency (DC, LC1, LC2, LC3) are used
- Postings have correct format AG reference in Assignment field
- Check that correct ST/TX Lease expense accrual account (by asset class) is used</t>
  </si>
  <si>
    <t>03 - AP: invoice booking (2 &amp; 5) / invoice reposting (3 &amp; 6)</t>
  </si>
  <si>
    <t>- Ensure that invoice posting 2 &amp; 5 and invoice reposting 3 &amp; 6 in the Excel results file are performed in SAP in applicable ledgers. Ensure that the SAP document date, GL account and amounts in DC, LC1, LC2, LC3 are correct.
- Confirm that posting 2 and 5 are made with doc type "RE"
- Confirm that posting 3 and 6 are made with doc type "F1"
- Ensure that postings to GL account 243031 / 243032 have the Purchase Order number populated in the SAP "Assignment" field
- Check that technical lease clearing account 243032 nets off to zero in LC1, LC2 &amp; LC3
- Based on the tax code in the PO, check that recoverable VAT is correctly excluded from the invoice amount posted to account 243031/243032</t>
  </si>
  <si>
    <t>04 - Clearing</t>
  </si>
  <si>
    <t xml:space="preserve">- GL 243031 is cleared by the Lease Accounting Team
- Ensure that the invoice booked for the period has been cleared with the payment booked by Nakisa for the same period
</t>
  </si>
  <si>
    <t>- GL 243031 is cleared with the correct items matching off
- Any variances in LC1, LC2 and LC3 have been automatically to the correct RFX lease liability accounts (727105 / 728005)</t>
  </si>
  <si>
    <t>06.c FI validation (IR Accounting Approach)</t>
  </si>
  <si>
    <t>Open file attached in the first test script 01 for details of this E2E scenario and expected postings. Invoice Receipt accounting approach only applies to the ST / TX ledger, IFRS ledger 0L will always contain IFRS 16 postings. For the STAT and TAX ledger validation, please refer to the "Entity setup" tab for details of your entity's accounting approach and validate postings in the ledgers where Invoice Receipt accounting is followed.
In this file you will find:
   - PO numbers, cost centers, profit centers and Vendor numbers related to this contract
   - Guidance on how to extract the relevant postings from SAP
   - S/4 Masterdata related to Leasing</t>
  </si>
  <si>
    <t>02 - AP: invoice booking (1 &amp; 3)</t>
  </si>
  <si>
    <t>- Ensure that invoice posting 1 &amp; 3 in the Excel results file are performed in SAP in applicable ledgers for IR approach. Ensure that the SAP document date, GL account and amounts in DC, LC1, LC2, LC3 are correct.
- Confirm that posting 1 and 3 are made with doc type "RE"
- Check that technical lease clearing account 243032 nets off to zero in LC1, LC2 &amp; LC3
- Ensure that postings to account 243032 have PO number in the SAP Assignment field</t>
  </si>
  <si>
    <t>- Correct Doc types used
- Correct date, GL account, amount and currency (DC, LC1, LC2, LC3) are used
- Postings to account 243032 have PO number in Assignment field
- Technical lease clearing account 243032 nets off to zero in LC1, LC2 and LC3</t>
  </si>
  <si>
    <t>03 - Lease expense postings (2 &amp; 4)</t>
  </si>
  <si>
    <t xml:space="preserve">- Ensure that P&amp;L Invoice Receipt postings 2 and 4 in the Excel results file are performed in SAP in applicable ledgers. Ensure that the SAP document date, GL account and amounts in DC, LC1, LC2, LC3 are correct.
- Confirm postings are made with doc type "F1"
</t>
  </si>
  <si>
    <t>- Doc type F1 used
- Correct date, GL account, amount and currency (DC, LC1, LC2, LC3) are used
- Check that correct ST/TX Lease expense account (by asset class) is used</t>
  </si>
  <si>
    <t>07. FICO check - validate document splitting and Profit Center assignments</t>
  </si>
  <si>
    <t>Open file attached in the first test script 01 for details of this E2E scenario and posting results. In this file you will find the:
- PO numbers, cost centers, profit centers and Vendor numbers related to this contract
- Guidance on how to extract the relevant postings from SAP
- S/4 Masterdata related to Leasing</t>
  </si>
  <si>
    <t>01 - FI document check</t>
  </si>
  <si>
    <t>FI document check: validate document splitting and Profit Center assignments following detailed instruction:  https://jticorp.sharepoint.com/sites/BPM/ERPPublic/ChangeManagement/Testers%20Help/Forms/AllItems.aspx?id=%2Fsites%2FBPM%2FERPPublic%2FChangeManagement%2FTesters%20Help%2F5%5FMarket%20FCF</t>
  </si>
  <si>
    <t>FI requirements are met</t>
  </si>
  <si>
    <t>08. CO check - validate correctness of assigned CO object (e.g. cost center)</t>
  </si>
  <si>
    <t>Open file attached in the first test script 01 for details of this E2E scenario and posting results. In this file you will find the:
- PO numbers, Cost centers, Profit centers and Vendor numbers related to this contract
- Guidance on how to extract the relevant postings from SAP
- S/4 Masterdata related to Leasing</t>
  </si>
  <si>
    <t>01 - CO document check</t>
  </si>
  <si>
    <t>CO document check: validate correctness of assigned CO object</t>
  </si>
  <si>
    <t>CO requirements are met</t>
  </si>
  <si>
    <t>09. FA check - validate RoU asset in FA module</t>
  </si>
  <si>
    <t>01 - Scenario Postings - Expected results and Contract information</t>
  </si>
  <si>
    <t>Open file attached in the first test script 01 for details of this E2E scenario and expected postings. All entities should validate the RoU asset in the IFRS area. For the STAT and TAX area validation, this only needs to be done for entities following IFRS 16 accounting approach for STAT and TAX - please refer to the "Entity setup" tab for details of your entity's accounting approach. If your entity follows the Accrual or IR approach for STAT and TAX, please only validate the IFRS Area.
In this file you will also find:
   - PO numbers, cost centers, profit centers and Vendor numbers related to this contract
   - Guidance on how to extract the relevant postings from SAP
   - S/4 Masterdata related to Leasing</t>
  </si>
  <si>
    <t>Referred to "Scenario results" file - entity accounting setup checked to confirm whether ST or TX areas also need to be reviewed</t>
  </si>
  <si>
    <t>02 - Asset Shell</t>
  </si>
  <si>
    <t>- Run SAP transaction AS03 to view the asset shell
- Check that the asset class used matches the schedule
- Check Cost centre used is correct (refer to "Time-dependent" tab)
- Check that the depreciation useful life for the applicable area (IFRS, STAT or TAX) is correct. Useful economic life should be the lower of the JTI standard UEL and the contract duration.</t>
  </si>
  <si>
    <t>- Correct asset class and cost centres used
- Correct useful life populated in IFRS, STAT and TAX areas</t>
  </si>
  <si>
    <t>03 - Depreciation Area</t>
  </si>
  <si>
    <t>- Open transaction AW01N 
- Ensure applicable areas (IFRS, STAT or TAX) are shown.</t>
  </si>
  <si>
    <t>Depreciation is shown correctly for applicable areas where IFRS16 is followed</t>
  </si>
  <si>
    <t>04 - Depreciation  Key</t>
  </si>
  <si>
    <t>- Ensure Depreciation key appears with ZLIN for areas where IFRS 16 is adopted and Z000 for the STAT and TAX areas where Accrual/IR approach is adopted (as per setup in Entity Accounting Approach).</t>
  </si>
  <si>
    <t>Correct Depreciation key populated in IFRS, STAT and TAX</t>
  </si>
  <si>
    <t>05 - Transaction Type</t>
  </si>
  <si>
    <t>- Open transaction AW01N
- Ensure transaction type is correct for asset capitalisation (e.g. Z31 for inception posting). Refer to bottom of "planned values" tab</t>
  </si>
  <si>
    <t>Correct transaction type shown in asset capitalisation posting</t>
  </si>
  <si>
    <t>06 - Asset value</t>
  </si>
  <si>
    <t>- Open transaction AW01N
- Confirm that ROU asset value in the "planned values" tab matches the schdedules in the results file</t>
  </si>
  <si>
    <t>RoU asset value in FA module matches amount per the schedule in results file</t>
  </si>
  <si>
    <t>07 - Planned Depreciation</t>
  </si>
  <si>
    <t>- Open transaction AW01N 
- Ensure Depreciation is calculated at lower of Useful life / Contract duration
- Check the planned depreciation values are correct as per schedule in the results file</t>
  </si>
  <si>
    <t>Correct depreciation calculation is done in SAP</t>
  </si>
  <si>
    <t>SCENARIO 2</t>
  </si>
  <si>
    <t>- Input requirements into Free-text field in MyShop
- Select a random local currency Vendor used currently for Leasing
- Select a random cost center used currently for Leasing
- Select the correct Material Group relating to Fixed leasing costs as per scenario details
- Select First payment date (1 July 2019), last payment date (1 June 2021), 24 periods,  Price = 250
- Add to shopping cart</t>
  </si>
  <si>
    <t>- PR is reviewed and Framework Order / Invoice Plan PO is manually created with all the necessary items from PR (first pmt date, last pmt date, material group, vendor, cost center, quantity, price, account assignment 243032, GR flag unticked)
- Framework order / Invoice Plan PO is correctly created and saved in SAP
- Record PO number in HPALM Result Field</t>
  </si>
  <si>
    <t>- PO manually created using details from PR (e.g. correct material group, vendor, cost center, quantity, price, account assignment 243032 and GR flag unticked)
- PO created and saved in SAP
- PO number recorded in HPALM Result field</t>
  </si>
  <si>
    <t>02 - Payment Postings (1 &amp; 5)</t>
  </si>
  <si>
    <t xml:space="preserve">- Check that the Payment posting (1 &amp; 5) in the Excel results file are performed in SAP in applicable ledgers. Ensure that the SAP document date, GL account and amounts in DC, LC1, LC2, LC3 are correct.
- Confirm postings are made with doc type "YN"
- Ensure that postings to GL account 243031 have the Purchase Order number populated in the SAP "Assignment" field
- Ensure that postings to GL account 167021 have the Nakisa activation group number in format (AG_XXXX_000001) populated in the SAP "Assignment" field (XXXX represents the entity number)
</t>
  </si>
  <si>
    <t xml:space="preserve">- Doc type YN used for postings
- Postings done in correct ledgers based on accounting approach
- Correct date, GL account, amount and currency (DC, LC1, LC2, LC3) are used
- Postings to account 243031 have PO number in Assignment field
- Postings to account 167021 have correct format AG reference in Assignment field
</t>
  </si>
  <si>
    <t>03 - AP: invoice booking / reposting (2, 3, 6, 7)</t>
  </si>
  <si>
    <t>- Ensure that invoice posting 2 &amp; 6 and invoice reposting 3 &amp; 7 in the Excel results file are performed in SAP in applicable ledgers. Ensure that the SAP document date, GL account and amounts in DC, LC1, LC2, LC3 are correct.
- Confirm that posting 2 and 6 are made with doc type "RE"
- Confirm that posting 3 and 7 are made with doc type "F1"
- Ensure that postings to GL account 243031 / 243032 have the Purchase Order number populated in the SAP "Assignment" field
- Check that technical lease clearing account 243032 nets off to zero in LC1, LC2 and LC3
- Based on the tax code in the PO, check that recoverable VAT is correctly excluded from the invoice amount posted to account 243031/243032</t>
  </si>
  <si>
    <t>04 - P&amp;L exempt lease postings (4 &amp; 8)</t>
  </si>
  <si>
    <t xml:space="preserve">- Check that P&amp;L accrual postings (4 &amp; 8) in the Excel results file are performed in SAP in applicable ledgers. Ensure that the SAP document date, GL account and amounts in DC, LC1, LC2, LC3 are correct.
- Confirm postings are made with doc type "YN"
- Ensure that postings have the Nakisa activation group number in format (AG_XXXX_000001) populated in the SAP "Assignment" field (XXXX represents the entity number)
- Check that postings have the Nakisa contract number in format (CO_XXXX_000001) in the SAP reference field
</t>
  </si>
  <si>
    <t>05 - Clearing</t>
  </si>
  <si>
    <t>- GL 167021 and 243031 are cleared by the Lease accounting team
- For GL 243031 ensure that the invoice booked for the period has been cleared with the payment booked by Nakisa for the same period
- Ensure that contracts which are paid monthly are cleared from GL 167021 during the period (e.g payment and accrual should net off)
- Contract not paid monthly should have uncleared items remaining in GL 167021</t>
  </si>
  <si>
    <t>- Both GL's have been cleared with the correct items matching off
- Any variances in LC1, LC2 and LC3 have been automatically booked to the correct RFX lease liability accounts (727105 / 728005)</t>
  </si>
  <si>
    <t xml:space="preserve">- Check that the Payment posting (1 &amp; 5) in the Excel results file are performed in SAP in applicable ledgers. Ensure that the SAP document date, GL account and amounts in DC, LC1, LC2, LC3 are correct.
- Confirm postings are made with doc type "YL"
- Ensure that postings to GL account 243031 have the Purchase Order number populated in the SAP "Assignment" field
- Ensure that postings to GL account 167021 have the Nakisa activation group number in format (AG_XXXX_000001) populated in the SAP "Assignment" field (XXXX represents the entity number)
</t>
  </si>
  <si>
    <t xml:space="preserve">- Doc type YL used for postings
- Postings done in correct ledgers based on accounting approach
- Correct date, GL account, amount and currency (DC, LC1, LC2, LC3) are used
- Postings to account 243031 have PO number in Assignment field
- Postings to account 167021 have correct format AG reference in Assignment field
</t>
  </si>
  <si>
    <t>04 - Lease expense accrual postings (4 &amp; 8)</t>
  </si>
  <si>
    <t xml:space="preserve">- Check that P&amp;L accrual postings (4 &amp; 8) in the Excel results file are performed in SAP in applicable ledgers. Ensure that the SAP document date, GL account and amounts in DC, LC1, LC2, LC3 are correct.
- Confirm postings are made with doc type "YL"
- Ensure that postings have the Nakisa activation group number in format (AG_XXXX_000001) populated in the SAP "Assignment" field (XXXX represents the entity number)
</t>
  </si>
  <si>
    <t xml:space="preserve">- Doc type YL used for postings
- Postings done in correct ledgers based on accounting approach
- Correct date, GL account, amount and currency (DC, LC1, LC2, LC3) are used
- Postings have correct format AG reference in Assignment field
- Check that correct ST/TX Lease expense accrual account (by asset class) is used
</t>
  </si>
  <si>
    <t>SCENARIO 3</t>
  </si>
  <si>
    <t>- Ensure that a "Non-recoverable VAT" tax code has been selected</t>
  </si>
  <si>
    <t>- "Non-recoverable VAT" tax code has been selected for this scenario</t>
  </si>
  <si>
    <t>- Book the invoice without any errors. Confirm DR posting is made to GL 243032
- Vendor invoice with reference to PO is posted according to the input data
- Non-recoverable Input VAT calculated per tax code and posted to GL 243032</t>
  </si>
  <si>
    <t xml:space="preserve">- Check that the Payment posting (1 &amp; 5) in the Excel results file are performed in SAP in applicable ledgers. Ensure that the SAP document date, GL account and amounts in DC, LC1, LC2, LC3 are correct.
- Confirm postings are made with doc type "YN"
- Ensure that postings to GL account 243031 have the Purchase Order number populated in the SAP "Assignment" field
- Ensure that postings to GL account 167021 have the Nakisa activation group number in format (AG_XXXX_000001) populated in the SAP "Assignment" field (XXXX represents the entity number)
</t>
  </si>
  <si>
    <t>- Doc type YN used for postings
- Postings done in correct ledgers based on accounting approach
- Correct date, GL account, amount and currency (DC, LC1, LC2, LC3) are used
- Postings to account 243031 have PO number in Assignment field
- Postings to account 167021 have correct format AG reference in Assignment field</t>
  </si>
  <si>
    <t>- Ensure that invoice posting 2 &amp; 6 and invoice reposting 3 &amp; 7 in the Excel results file are performed in SAP in applicable ledgers. Ensure that the SAP document date, GL account and amounts in DC, LC1, LC2, LC3 are correct.
- Confirm that posting 2 and 6 are made with doc type "RE"
- Confirm that posting 3 and 7 are made with doc type "F1"
- Ensure that postings to GL account 243031 / 243032 have the Purchase Order number populated in the SAP "Assignment" field
- Check that technical lease clearing account 243032 nets off to zero in LC1, LC2 and LC3
- Based on the tax code in the PO, check that non-recoverable VAT is correctly included in the invoice amount posted to account 243031/243032</t>
  </si>
  <si>
    <t>- Correct Doc types used
- Correct date, GL account, amount and currency (DC, LC1, LC2, LC3) are used
- Postings to accounts 243031 / 243032 have PO number in Assignment field
- Technical lease clearing account 243032 nets off to zero in LC1, LC2 and LC3
- Non-recoverable VAT included in account 243031/243032 when invoice is posted</t>
  </si>
  <si>
    <t>SCENARIO 4</t>
  </si>
  <si>
    <t>4 - Prepaid contract</t>
  </si>
  <si>
    <t>06. Create accrual object (Lease Accounting Team - detailed test scripts not shown below)</t>
  </si>
  <si>
    <t>07.a FI validation (IFRS 16 Accounting Approach)</t>
  </si>
  <si>
    <t>03 - LT to ST Liability Transfer (4)</t>
  </si>
  <si>
    <t xml:space="preserve">- Check that the LT to ST transfer posting (4) in the Excel results file are performed in SAP in applicable ledgers. Ensure that the SAP document date, GL account and amounts in DC, LC1, LC2, LC3 are correct.
- Confirm postings are made with doc type "YN"
- Ensure that postings to GL accounts have the Nakisa activation group number in format (AG_XXXX_000001) populated in the SAP "Assignment" field (XXXX represents the entity number)
- Check that postings have the Nakisa contract number in format (CO_XXXX_000001) in the SAP reference field
</t>
  </si>
  <si>
    <t>04 - Payment Postings (3)</t>
  </si>
  <si>
    <t xml:space="preserve">- Check that the Payment posting (3) in the Excel results file are performed in SAP in applicable ledgers. Ensure that the SAP document date, GL account and amounts in DC, LC1, LC2, LC3 are correct.
- Confirm postings are made with doc type "YN"
- Ensure that postings to GL account 243031 have the Purchase Order number populated in the SAP "Assignment" field
- Ensure that postings to GL account 243040 / 243030 have the Nakisa activation group number in format (AG_XXXX_000001) populated in the SAP "Assignment" field (XXXX represents the entity number)
</t>
  </si>
  <si>
    <t>- Doc type YN used for postings
- Postings done in correct ledgers based on accounting approach
- Correct date, GL account, amount and currency (DC, LC1, LC2, LC3) are used
- Postings to account 243031 have PO number in Assignment field
- Postings to account 243040 / 243030 have correct format AG reference in Assignment field</t>
  </si>
  <si>
    <t>05 - AP: invoice booking (5) / invoice reposting (6)</t>
  </si>
  <si>
    <t>- Ensure that invoice posting 5 and invoice reposting 6 in the Excel results file are performed in SAP in applicable ledgers. Ensure that the SAP document date, GL account and amounts in DC, LC1, LC2, LC3 are correct.
- Confirm that posting 5 is made with doc type "RE"
- Confirm that posting 6 is made with doc type "F1"
- Ensure that postings to GL account 243031 / 243032 have the Purchase Order number populated in the SAP "Assignment" field
- Check that technical lease clearing account 243032 nets off to zero in LC1, LC2 and LC3
- Based on the tax code in the PO, check that recoverable VAT is correctly excluded from the invoice amount posted to account 243031/243032</t>
  </si>
  <si>
    <t>06 - Depreciation (7 &amp; 8)</t>
  </si>
  <si>
    <t>- Check that Depreciation posting 7 and 8 in the Excel results file are performed in SAP in applicable ledgers. Ensure that the SAP document date, GL account and amounts in DC, LC1, LC2, LC3 are correct.
- Confirm postings are made with doc type "AF"
- Check that Consolidation Movement Type (220) is used for Accumulated depreciation posting</t>
  </si>
  <si>
    <t>07 - Clearing</t>
  </si>
  <si>
    <t>- GL 243030, 243031, 203031, 262530,  are cleared by the Lease Accounting Team
- For GL 243031 ensure that the invoice booked for the period has been cleared with the payment booked by nakisa for the same period
- Ensure that GL 203031 is cleared each month - the asset and liability booking should match</t>
  </si>
  <si>
    <t>07.b FI validation (Accrual Accounting Approach)</t>
  </si>
  <si>
    <t>02 - Lease expense accrual posting (1)</t>
  </si>
  <si>
    <t xml:space="preserve">- Ensure that P&amp;L accrual posting 1 in the Excel results file are performed in SAP in applicable ledgers. Ensure that the SAP document date, GL account and amounts in DC, LC1, LC2, LC3 are correct.
- Confirm postings are made with doc type "YL"
- Ensure that postings to GL account 243040 / 243030 have the Nakisa activation group number in format (AG_XXXX_000001) populated in the SAP "Assignment" field (XXXX represents the entity number)
</t>
  </si>
  <si>
    <t>03 - Accrual object creation posting (2)</t>
  </si>
  <si>
    <t xml:space="preserve">- Ensure that accrual object posting 2 in the Excel results file is performed in SAP in applicable ledgers.
- Ensure that the SAP document date, GL account and amounts in DC, LC1, LC2, LC3 are correct.
- Ensure that posting 1 and 2 in GL 534015 net off in all currencies
- Confirm postings are made with doc type "SD"
- Ensure that postings have the Nakisa activation group number in format (AG_XXXX_000001) populated in the SAP "Assignment" field (XXXX represents the entity number)
</t>
  </si>
  <si>
    <t xml:space="preserve">- Doc type SD used
- Correct date, GL account, amount and currency (DC, LC1, LC2, LC3) are used
- Posting 1 and 2 in GL 534015 net off in all currencies
- Postings have correct format AG reference in Assignment field
</t>
  </si>
  <si>
    <t>04 - Accrual object amortisation posting (3 &amp; 6)</t>
  </si>
  <si>
    <t xml:space="preserve">- Ensure that accrual object postings 3 &amp; 6 in the Excel results file are performed in SAP in applicable ledgers. Ensure that the SAP document date, GL account and amounts in DC, LC1, LC2, LC3 are correct.
- Confirm postings are made with doc type "SD"
- Ensure that postings have the Nakisa activation group number in format (AG_XXXX_000001) populated in the SAP "Assignment" field (XXXX represents the entity number)
</t>
  </si>
  <si>
    <t xml:space="preserve">- Doc type SD used
- Correct date, GL account, amount and currency (DC, LC1, LC2, LC3) are used
- Postings have correct format AG reference in Assignment field
</t>
  </si>
  <si>
    <t>05 - AP: invoice booking (4) / invoice reposting (5)</t>
  </si>
  <si>
    <t>- Ensure that invoice posting 4 and invoice reposting 5 in the Excel results file are performed in SAP in applicable ledgers. Ensure that the SAP document date, GL account and amounts in DC, LC1, LC2, LC3 are correct.
- Confirm that posting 4 is made with doc type "RE"
- Confirm that posting 5 is made with doc type "F1"
- Ensure that postings to GL account 243031 / 243032 have the Purchase Order number populated in the SAP "Assignment" field
- Check that technical lease clearing account 243032 nets off to zero in LC1, LC2 &amp; LC3
- Based on the tax code in the PO, check that recoverable VAT is correctly excluded from the invoice amount posted to account 243031/243032</t>
  </si>
  <si>
    <t>06 - Clearing</t>
  </si>
  <si>
    <t>07.c FI validation (IR Accounting Approach)</t>
  </si>
  <si>
    <t>02 - AP: invoice booking (1)</t>
  </si>
  <si>
    <t>- Ensure that invoice posting 1 in the Excel results file are performed in SAP in applicable ledgers for IR approach. Ensure that the SAP document date, GL account and amounts in DC, LC1, LC2, LC3 are correct.
- Confirm that posting 1 are made with doc type "RE"
- Check that technical lease clearing account 243032 nets off to zero in LC1, LC2 &amp; LC3
- Ensure that postings to account 243032 have PO number in the SAP Assignment field</t>
  </si>
  <si>
    <t>03 - Lease expense postings (2)</t>
  </si>
  <si>
    <t xml:space="preserve">- Ensure that P&amp;L Invoice Receipt postings 2 in the Excel results file are performed in SAP in applicable ledgers. Ensure that the SAP document date, GL account and amounts in DC, LC1, LC2, LC3 are correct.
- Confirm postings are made with doc type "F1"
</t>
  </si>
  <si>
    <t>08. FICO check - validate document splitting and Profit Center assignments</t>
  </si>
  <si>
    <t>09. CO check - validate correctness of assigned CO object (e.g. cost center)</t>
  </si>
  <si>
    <t>10. FA check - validate RoU asset in FA module</t>
  </si>
  <si>
    <t>Open file attached in the first test script 01 for details of this E2E scenario and expected postings. All entities should validate the RoU asset in the IFRS area. For the STAT and TAX area validation, this only needs to be done for entities following IFRS 16 accounting approach for STAT and TAX - please refer to the "Entity setup" tab for details of your entity's accounting approach. If your entity follows the Accrual approach for STAT and TAX, please only validate the IFRS Area.
In this file you will also find:
   - PO numbers, cost centers, profit centers and Vendor numbers related to this contract
   - Guidance on how to extract the relevant postings from SAP
   - S/4 Masterdata related to Leasing</t>
  </si>
  <si>
    <t>SCENARIO 5</t>
  </si>
  <si>
    <t>5 - Contract extension</t>
  </si>
  <si>
    <t>03 - LT to ST Liability Transfer (4 &amp; 12)</t>
  </si>
  <si>
    <t xml:space="preserve">- Check that the LT to ST transfer posting (4 &amp; 12) in the Excel results file are performed in SAP in applicable ledgers. Ensure that the SAP document date, GL account and amounts in DC, LC1, LC2, LC3 are correct.
- Confirm postings are made with doc type "YN"
- Ensure that postings to GL accounts have the Nakisa activation group number in format (AG_XXXX_000001) populated in the SAP "Assignment" field (XXXX represents the entity number)
- Check that postings have the Nakisa contract number in format (CO_XXXX_000001) in the SAP reference field
</t>
  </si>
  <si>
    <t>04 - Interest Accrual Postings (5 &amp; 13)</t>
  </si>
  <si>
    <t xml:space="preserve">- Check that the Interest accrual posting (5 &amp; 13) in the Excel results file are performed in SAP in applicable ledgers. Ensure that the SAP document date, GL account and amounts in DC, LC1, LC2, LC3 are correct.
- Confirm postings are made with doc type "YN"
- Ensure that postings to GL accounts have the Nakisa activation group number in format (AG_XXXX_000001) populated in the SAP "Assignment" field (XXXX represents the entity number)
- Check that postings have the Nakisa contract number in format (CO_XXXX_000001) in the SAP reference field
</t>
  </si>
  <si>
    <t>05 - Payment Postings (3 &amp; 11)</t>
  </si>
  <si>
    <t xml:space="preserve">- Check that the Payment posting (3 &amp; 11) in the Excel results file are performed in SAP in applicable ledgers. Ensure that the SAP document date, GL account and amounts in DC, LC1, LC2, LC3 are correct.
- Confirm postings are made with doc type "YN"
- Ensure that postings to GL account 243031 have the Purchase Order number populated in the SAP "Assignment" field
- Ensure that postings to GL account 243040 / 243030 have the Nakisa activation group number in format (AG_XXXX_000001) populated in the SAP "Assignment" field (XXXX represents the entity number)
</t>
  </si>
  <si>
    <t>06 - AP: invoice booking (6 &amp; 14) / invoice reposting (7 &amp; 15)</t>
  </si>
  <si>
    <t>- Ensure that invoice posting 6 &amp; 14 and invoice reposting 7 &amp; 15 in the Excel results file are performed in SAP in applicable ledgers. Ensure that the SAP document date, GL account and amounts in DC, LC1, LC2, LC3 are correct.
- Confirm that posting 6 and 14 are made with doc type "RE"
- Confirm that posting 7 and 15 are made with doc type "F1"
- Ensure that postings to GL account 243031 / 243032 have the Purchase Order number populated in the SAP "Assignment" field
- Check that technical lease clearing account 243032 nets off to zero in LC1, LC2 and LC3
- Based on the tax code in the PO, check that recoverable VAT is correctly excluded from the invoice amount posted to account 243031/243032</t>
  </si>
  <si>
    <t>07 - Depreciation (8 &amp; 16)</t>
  </si>
  <si>
    <t>- Check that Depreciation posting 8 and 16 in the Excel results file are performed in SAP in applicable ledgers. Ensure that the SAP document date, GL account and amounts in DC, LC1, LC2, LC3 are correct.
- Confirm postings are made with doc type "AF"
- Check that Consolidation Movement Type (220) is used for Accumulated depreciation posting</t>
  </si>
  <si>
    <t>08 - Capitalisation and Liability posting - Extension (9 &amp; 10)</t>
  </si>
  <si>
    <t xml:space="preserve">
- Check that the extension posting 9 and Liability posting 10 in the Excel results file are performed in SAP in applicable ledgers. Ensure that the SAP document date, GL account and amounts in DC, LC1, LC2, LC3 are correct.
- Confirm postings are made with doc type "AN" for Asset Posting 9 and "YN" for Liability Posting 10
- Check that Consolidation Movement Type (ZT1) used for Asset posting
- Check that the capitalisation clearing account (203031) nets off to zero in LC 1, LC2 &amp; LC3
- Ensure that postings to GL accounts have the Nakisa activation group number in format (AG_XXXX_000001) populated in the SAP "Assignment" field (XXXX represents the entity number)
- Check that postings have the Nakisa contract number in format (CO_XXXX_000001) in the SAP reference field
</t>
  </si>
  <si>
    <t>- Doc type AN used for Asset posting and YN for LT Liability posting
- Postings done in correct ledgers based on accounting approach with correct Movement Type
- Correct date, GL account amount and currency (DC, LC1, LC2, LC3) are used
- Postings have correct format AG reference in Assignment field and contract number in the SAP reference field
- Account 203031 nets off to zero in LC1, LC2 &amp; LC3</t>
  </si>
  <si>
    <t>09 - Clearing</t>
  </si>
  <si>
    <t xml:space="preserve">- Ensure that P&amp;L accrual postings 1 and 4 in the Excel results file are performed in SAP in applicable ledgers. Ensure that the SAP document date, GL account and amounts in DC, LC1, LC2, LC3 are correct.
- Confirm postings are made with doc type "YL"
- Ensure that postings to GL account 243040 / 243030 have the Nakisa activation group number in format (AG_XXXX_000001) populated in the SAP "Assignment" field (XXXX represents the entity number)
</t>
  </si>
  <si>
    <t>08 - Extension</t>
  </si>
  <si>
    <t>- After contract is reassessed and extension applied, please verify that asset has been updated correctly:
- Open transaction AW01N
- Ensure transaction type is correct for asset extension (Z33 for extension posting)
- Check that the depreciation useful life has been updated correctly in the applicable areas (IFRS, STAT or TAX) based on the extended contract duration
- Check that planned future depreciation values are correctly updated as per the schedule in the results file</t>
  </si>
  <si>
    <t>- Correct transaction type shown in asset extension posting
- Correct useful life applied after asset extension
- Correct depreciation calculation is done in SAP</t>
  </si>
  <si>
    <t>SCENARIO 6</t>
  </si>
  <si>
    <t>6 - Contract termination</t>
  </si>
  <si>
    <t>04 - Interest Accrual Postings (5)</t>
  </si>
  <si>
    <t xml:space="preserve">- Check that the Interest accrual posting (5) in the Excel results file are performed in SAP in applicable ledgers. Ensure that the SAP document date, GL account and amounts in DC, LC1, LC2, LC3 are correct.
- Confirm postings are made with doc type "YN"
- Ensure that postings to GL accounts have the Nakisa activation group number in format (AG_XXXX_000001) populated in the SAP "Assignment" field (XXXX represents the entity number)
- Check that postings have the Nakisa contract number in format (CO_XXXX_000001) in the SAP reference field
</t>
  </si>
  <si>
    <t>05 - Payment Postings (3)</t>
  </si>
  <si>
    <t xml:space="preserve">- Check that the Payment posting (3) in the Excel results file are performed in SAP in applicable ledgers. Ensure that the SAP document date, GL account and amounts in DC, LC1, LC2, LC3 are correct.
- Confirm postings are made with doc type "YN"
- Ensure that postings to GL account 243031 have the Purchase Order number populated in the SAP "Assignment" field
- Ensure that postings to GL account 243040 / 243030 have the Nakisa activation group number in format (AG_XXXX_000001) populated in the SAP "Assignment" field (XXXX represents the entity number)
</t>
  </si>
  <si>
    <t>06 - AP: invoice booking (6) / invoice reposting (7)</t>
  </si>
  <si>
    <t>- Ensure that invoice posting 6 and invoice reposting 7 in the Excel results file are performed in SAP in applicable ledgers. Ensure that the SAP document date, GL account and amounts in DC, LC1, LC2, LC3 are correct.
- Confirm that posting 6 are made with doc type "RE"
- Confirm that posting 7 are made with doc type "F1"
- Ensure that postings to GL account 243031 / 243032 have the Purchase Order number populated in the SAP "Assignment" field
- Check that technical lease clearing account 243032 nets off to zero in LC1, LC2 and LC3
- Based on the tax code in the PO, check that recoverable VAT is correctly excluded from the invoice amount posted to account 243031/243032</t>
  </si>
  <si>
    <t>07 - Depreciation (8)</t>
  </si>
  <si>
    <t>- Check that Depreciation posting 8 in the Excel results file are performed in SAP in applicable ledgers. Ensure that the SAP document date, GL account and amounts in DC, LC1, LC2, LC3 are correct.
- Confirm postings are made with doc type "AF"
- Check that Consolidation Movement Type (220) is used for Accumulated depreciation posting</t>
  </si>
  <si>
    <t>08 - Capitalisation and Liability posting - Termination (9)</t>
  </si>
  <si>
    <t xml:space="preserve">
- Check that the termination postings (9.1 / 9.2 / 9.3 / 9.4) in the Excel results file are performed in SAP in applicable ledgers. Ensure that the SAP document date, GL account and amounts in DC, LC1, LC2, LC3 are correct.
- Confirm postings are made with doc type "AN" for Asset Posting 9.1 and "YN" for Postings 9.2 / 9.3 / 9.4
- Check that Consolidation Movement Type (141) used for Asset posting 9.1
- Check that the GLs (203040 / 262530 / 243030 / 243040 / 211540)  net off to zero in LC 1, LC2 &amp; LC3
- Ensure that postings to GL accounts have the Nakisa activation group number in format (AG_XXXX_000001) populated in the SAP "Assignment" field (XXXX represents the entity number)
- Check that postings have the Nakisa contract number in format (CO_XXXX_000001) in the SAP reference field
</t>
  </si>
  <si>
    <t>- Doc type AN used for Asset posting and YN for other postings
- Postings done in correct ledgers based on accounting approach with correct Movement Type
- Correct date, GL account amount and currency (DC, LC1, LC2, LC3) are used
- Postings have correct format AG reference in Assignment field and contract number in the SAP reference field
- GLs (203040 / 262530 / 243030 / 243040 / 211540) net off to zero in LC1, LC2 &amp; LC3</t>
  </si>
  <si>
    <t xml:space="preserve">- GL 243030, 243040, 243031 262530 and 203031 are cleared by the Lease Accounting Team
- For GL 243031 ensure that the invoice booked for the period has been cleared with the payment booked by nakisa for the same period
</t>
  </si>
  <si>
    <t>- All 5 GL's have been cleared with the correct items matching off
- Any variances in LC1, LC2 and LC3 have been booked to the correct RFX lease liability accounts (727105 / 728005)</t>
  </si>
  <si>
    <t>02 - Lease expense accrual postings (1)</t>
  </si>
  <si>
    <t xml:space="preserve">- Ensure that P&amp;L accrual postings 1 in the Excel results file are performed in SAP in applicable ledgers. Ensure that the SAP document date, GL account and amounts in DC, LC1, LC2, LC3 are correct.
- Confirm postings are made with doc type "YL"
- Ensure that postings to GL account 243040 / 243030 have the Nakisa activation group number in format (AG_XXXX_000001) populated in the SAP "Assignment" field (XXXX represents the entity number)
</t>
  </si>
  <si>
    <t>03 - AP: invoice booking (2) / invoice reposting (3)</t>
  </si>
  <si>
    <t>- Ensure that invoice posting 2 and invoice reposting 3 in the Excel results file are performed in SAP in applicable ledgers. Ensure that the SAP document date, GL account and amounts in DC, LC1, LC2, LC3 are correct.
- Confirm that posting 2 are made with doc type "RE"
- Confirm that posting 3 are made with doc type "F1"
- Ensure that postings to GL account 243031 / 243032 have the Purchase Order number populated in the SAP "Assignment" field
- Check that technical lease clearing account 243032 nets off to zero in LC1, LC2 &amp; LC3
- Based on the tax code in the PO, check that recoverable VAT is correctly excluded from the invoice amount posted to account 243031/243032</t>
  </si>
  <si>
    <t>08 - Termination</t>
  </si>
  <si>
    <t>- After contract is reassessed and termination applied, please verify that asset has been updated correctly:
- Open transaction AW01N
- Ensure transaction type is correct for asset termination (Z53 for termination posting)
- Check that no further depreciation is planned after the contract is terminated and that asset is retired in FA module</t>
  </si>
  <si>
    <t>- Correct transaction type shown in asset termination posting
- No depreciation planned after contract termination and asset is retired</t>
  </si>
  <si>
    <t>SCENARIO 7</t>
  </si>
  <si>
    <t>7 - Capitalised Foreign Currency</t>
  </si>
  <si>
    <t>- Ensure that invoice posting 6 &amp; 12 and invoice reposting 7 &amp; 13 in the Excel results file are performed in SAP in applicable ledgers. Ensure that the SAP document date, GL account and amounts in DC, LC1, LC2, LC3 are correct.
- Confirm that posting 6 and 12 are made with doc type "RE"
- Confirm that posting 7 and 13 are made with doc type "F1"
- Ensure that postings to GL account 243031 / 243032 have the Purchase Order number populated in the SAP "Assignment" field
- Check that technical lease clearing account 243032 nets off to zero in LC1, LC2 and LC3
- Based on the tax code in the PO, check that recoverable VAT is correctly excluded from the invoice amount posted to account 243031/243032</t>
  </si>
  <si>
    <t xml:space="preserve">- Ensure that P&amp;L accrual postings 1 and 4 in the Excel results file are performed in SAP in applicable ledgers. Ensure that the SAP document date, GL account and amounts in DC, LC1, LC2, LC3 are correct.
- Confirm postings are made with doc type "YL"
- Ensure that postings to GL account 243031 / 243032 have the Purchase Order number populated in the SAP "Assignment" field
- Ensure that postings to GL account 243031  / 243030 have the Nakisa activation group number in format (AG_XXXX_000001) populated in the SAP "Assignment" field (XXXX represents the entity number)
</t>
  </si>
  <si>
    <t>- Open transaction AW01N
- Confirm that ROU asset LC1 value in the "planned values" tab was correctly converted from the contract currency (DC) in the schdedules in the "Results file" using an asset value date of 1 July 2019.</t>
  </si>
  <si>
    <t>LC1 RoU asset value in AA is correctly converted from DC per the schedule in results file using the FX rate on 1 July 2019.</t>
  </si>
  <si>
    <t>Asset class name</t>
  </si>
  <si>
    <t>Buildings</t>
  </si>
  <si>
    <t>Asset class no.</t>
  </si>
  <si>
    <t>Material group name</t>
  </si>
  <si>
    <t>Material group no.</t>
  </si>
  <si>
    <t>Shopping cart number</t>
  </si>
  <si>
    <t>PR number</t>
  </si>
  <si>
    <t>PO no.</t>
  </si>
  <si>
    <t>Vendor ID</t>
  </si>
  <si>
    <t>Invoice no.</t>
  </si>
  <si>
    <t>Monthly interest rate</t>
  </si>
  <si>
    <t>Lease payment per period (excl. VAT)</t>
  </si>
  <si>
    <t>Calculated NPV</t>
  </si>
  <si>
    <t>Useful life (UL) of the asset (years)</t>
  </si>
  <si>
    <t>IFRS 16 Approach</t>
  </si>
  <si>
    <t>Lower UL / contract duration (Months)</t>
  </si>
  <si>
    <t>for depreciation</t>
  </si>
  <si>
    <t>All amounts below are in contract currency (DC)</t>
  </si>
  <si>
    <t>Please check LC2, LC3 FX posting conversion where applicable</t>
  </si>
  <si>
    <t>SAP Posting date</t>
  </si>
  <si>
    <t>Description</t>
  </si>
  <si>
    <t>P7</t>
  </si>
  <si>
    <t>P8</t>
  </si>
  <si>
    <t>LeaseBuild FixedCost</t>
  </si>
  <si>
    <t>Initial posting: recognition of assets</t>
  </si>
  <si>
    <t>-</t>
  </si>
  <si>
    <t>LEASE LIABILITY</t>
  </si>
  <si>
    <t>RIGHT OF USE ASSET</t>
  </si>
  <si>
    <t>Initial posting: recognition of liability</t>
  </si>
  <si>
    <t>Inception</t>
  </si>
  <si>
    <t>DR 203031(BS)</t>
  </si>
  <si>
    <t>Dr 203020 (BS)</t>
  </si>
  <si>
    <t>Payment by Nakisa</t>
  </si>
  <si>
    <t xml:space="preserve"> CR 262530 (BS)</t>
  </si>
  <si>
    <t>CR 203031 (BS)</t>
  </si>
  <si>
    <t>LT liability to ST liability reclass</t>
  </si>
  <si>
    <t>Monthly Acc.</t>
  </si>
  <si>
    <t>DR 706030 (PL)</t>
  </si>
  <si>
    <t>DR 262530 (BS)</t>
  </si>
  <si>
    <t>DR 534080 (PL)</t>
  </si>
  <si>
    <t xml:space="preserve">Interest accrual </t>
  </si>
  <si>
    <t>CR 243040 (BS)</t>
  </si>
  <si>
    <t>CR 243030 (BS)</t>
  </si>
  <si>
    <t>CR 211520 (BS)</t>
  </si>
  <si>
    <t>AP: invoice booking</t>
  </si>
  <si>
    <t>Payment</t>
  </si>
  <si>
    <t>DR 243040 (BS)</t>
  </si>
  <si>
    <t>DR 243030 (BS)</t>
  </si>
  <si>
    <t>Automated reposting of AP</t>
  </si>
  <si>
    <t>CR 243031 (BS)</t>
  </si>
  <si>
    <t>Depreciation run</t>
  </si>
  <si>
    <t>Days</t>
  </si>
  <si>
    <t>Period</t>
  </si>
  <si>
    <t>Start Date</t>
  </si>
  <si>
    <t>End Date</t>
  </si>
  <si>
    <t>Opening Lease Liability (Principal)</t>
  </si>
  <si>
    <t>Total Repayment</t>
  </si>
  <si>
    <t>Principal repayment</t>
  </si>
  <si>
    <t>Interest (PL)
706030</t>
  </si>
  <si>
    <t>Closing Lease Liability (Principal)</t>
  </si>
  <si>
    <t>ST Liability (BS)
243030</t>
  </si>
  <si>
    <t>LT Liability (BS)
262530</t>
  </si>
  <si>
    <t>Right of Use Asset (BS)</t>
  </si>
  <si>
    <t>Accumulated Depreciation (BS)</t>
  </si>
  <si>
    <t>Depreciation (PL)
534080</t>
  </si>
  <si>
    <t>Leasing ROU - Building 203020 (BS)</t>
  </si>
  <si>
    <t>Capitalization clearing (203031)</t>
  </si>
  <si>
    <t>Lease LT Liability (262530)</t>
  </si>
  <si>
    <t>Lease Interest (P&amp;L) (706030)</t>
  </si>
  <si>
    <t>Lease Accrued interest (BS) (243040)</t>
  </si>
  <si>
    <t>Lease ST Liability (243030)</t>
  </si>
  <si>
    <t>Invoice Clearing Leasing (243031)</t>
  </si>
  <si>
    <t>Invoice Clearing Leasing - Technical (243032)</t>
  </si>
  <si>
    <t>Accounts Payable*</t>
  </si>
  <si>
    <t>Depreciation ROU Lease (P&amp;L) (534080)</t>
  </si>
  <si>
    <t>Acc. Depreciation ROU Buildings 211520 (BS)</t>
  </si>
  <si>
    <t>Input VAT (example - different by entity)</t>
  </si>
  <si>
    <t>Accrual Approach</t>
  </si>
  <si>
    <t>Lease expense postings for Accrual Approach are triggered by LAT based on contract payment terms (posting performed when expense is incurred - similar to GR)</t>
  </si>
  <si>
    <t>Monthly Lease expense posting</t>
  </si>
  <si>
    <t>Lease expense - Buildings Stat/Tax (534035)</t>
  </si>
  <si>
    <t>Invoice Receipt Approach</t>
  </si>
  <si>
    <t>Lease expense recognition for IR approach is triggered by the invoice posting</t>
  </si>
  <si>
    <t>Automated reposting of Invoice to P&amp;L</t>
  </si>
  <si>
    <t>Invoice booking</t>
  </si>
  <si>
    <t>Automated reposting of Invoice</t>
  </si>
  <si>
    <t>Monthly Exempt Lease Posting</t>
  </si>
  <si>
    <t>Exempt Lease - Low Value (P&amp;L) (534090)</t>
  </si>
  <si>
    <t>Prepaid rent (BS) - (167021)</t>
  </si>
  <si>
    <t>Lease expense - FurnFx Stat/Tax (534065)</t>
  </si>
  <si>
    <t>Prepaid Lease Cost (167021)</t>
  </si>
  <si>
    <t>3 - Short Term Contract (non-recoverable VAT)</t>
  </si>
  <si>
    <t>Exempt Lease - Short Term (P&amp;L) (534095)</t>
  </si>
  <si>
    <t>Prepaid Lease Cost (BS) - (167021)</t>
  </si>
  <si>
    <t>Input VAT (non-recoverable so amount posted to P&amp;L)</t>
  </si>
  <si>
    <t>*For this specific example, illustrative amounts in AP exclude VAT. Ensure non-recoverable Input VAT is included in all postings in GL 243031, 243032, 167021, 534095</t>
  </si>
  <si>
    <t>Lease expense - Vehicles Stat/Tax (534025)</t>
  </si>
  <si>
    <t>*For this specific example, illustrative amounts in AP exclude VAT. Ensure non-recoverable Input VAT is included in all postings in GL 243031, 243032, 167021, 534025</t>
  </si>
  <si>
    <t>*For this specific example, illustrative amounts in AP exclude VAT. Ensure non-recoverable Input VAT is included in all postings in GL 243032, 534025</t>
  </si>
  <si>
    <t>Land</t>
  </si>
  <si>
    <t>Mateial group no.</t>
  </si>
  <si>
    <t>Prepaid</t>
  </si>
  <si>
    <t>LeaseLand FixedCost</t>
  </si>
  <si>
    <t>DR 203050 (BS)</t>
  </si>
  <si>
    <t>CR 211550 (BS)</t>
  </si>
  <si>
    <t>Leasing ROU - Land 203050 (BS)</t>
  </si>
  <si>
    <t>Acc. Depreciation ROU Land 211550 (BS)</t>
  </si>
  <si>
    <t>Lease expense (Invoice amount)</t>
  </si>
  <si>
    <t>Accrual object creation - reverse lease expense</t>
  </si>
  <si>
    <t>Monthly lease expense (accrual object amortisation)</t>
  </si>
  <si>
    <t>Lease expense - Land Stat/Tax (534015)</t>
  </si>
  <si>
    <t>Vehicle</t>
  </si>
  <si>
    <t>After reassessment:</t>
  </si>
  <si>
    <t>Calculated NPV - reassess on 1 August 2019</t>
  </si>
  <si>
    <t>LeaseVehicle FixCost</t>
  </si>
  <si>
    <t>Lower of UL or contract duration (Depreciation)</t>
  </si>
  <si>
    <t>Initial posting: P7 recognition of assets / P8 extension</t>
  </si>
  <si>
    <t>*09</t>
  </si>
  <si>
    <t>Extension Date</t>
  </si>
  <si>
    <t>Initial posting: P7 recognition of liability / P8 extension</t>
  </si>
  <si>
    <t>*10</t>
  </si>
  <si>
    <t>DR 203070 (BS)</t>
  </si>
  <si>
    <t>CR 211570 (BS)</t>
  </si>
  <si>
    <t>*CONTRACT EXTENSION effective 1 August 2019</t>
  </si>
  <si>
    <t>Leasing RoU - Vehicles 203070 (BS)</t>
  </si>
  <si>
    <t xml:space="preserve">Lease expense </t>
  </si>
  <si>
    <t>Hardware</t>
  </si>
  <si>
    <t>Lease HW Fixed Cost</t>
  </si>
  <si>
    <t>DR 203040 (BS)</t>
  </si>
  <si>
    <t>CR 211540 (BS)</t>
  </si>
  <si>
    <t>CONTRACT TERMINATION effective 1 August 2019</t>
  </si>
  <si>
    <t>Lease RoU - Hardware 203040 (BS)</t>
  </si>
  <si>
    <t>Lease Reconciliation (243031)</t>
  </si>
  <si>
    <t>Acc Depreciation ROU Hardware 211540 (BS)</t>
  </si>
  <si>
    <t>Lease gain and Loss (534070)</t>
  </si>
  <si>
    <t>Lease Expense</t>
  </si>
  <si>
    <t>Lease expense - Hardware Stat/Tax (534045)</t>
  </si>
  <si>
    <t>Machinery &amp; Equipment</t>
  </si>
  <si>
    <t>Please ignore UFX / RFX validation for this scenario - check will be performed centrally</t>
  </si>
  <si>
    <t>Please check LC1 / LC2 / LC3 FX posting conversion</t>
  </si>
  <si>
    <t>LeaseEquip FixedCost</t>
  </si>
  <si>
    <t>DR 203060 (BS)</t>
  </si>
  <si>
    <t>CR 211560 (BS)</t>
  </si>
  <si>
    <t>Lease RoU - MachEquip 203060 (BS)</t>
  </si>
  <si>
    <t>Acc Depreciation ROU MachEquip 211560 (BS)</t>
  </si>
  <si>
    <t>Lease expense - Mach/Equip - Stat/Tax (534055)</t>
  </si>
  <si>
    <t>Variable leasing material groups</t>
  </si>
  <si>
    <t>Material Group</t>
  </si>
  <si>
    <t>Material Group Short Description</t>
  </si>
  <si>
    <t>Material Group Long Description</t>
  </si>
  <si>
    <t>Account Assignment</t>
  </si>
  <si>
    <t>JTIO Long Text</t>
  </si>
  <si>
    <t>LeaseAptm VarCost</t>
  </si>
  <si>
    <t>Leasing variable costs - Residential / apartments</t>
  </si>
  <si>
    <t>LeaseVehicle VarCost</t>
  </si>
  <si>
    <t>Leasing variable costs - Vehicle</t>
  </si>
  <si>
    <t>LeaseVehicleVarCo/ND</t>
  </si>
  <si>
    <t>Leasing variable costs - Vehicle (Non deduct VAT)</t>
  </si>
  <si>
    <t>LeaseBuild VarCost</t>
  </si>
  <si>
    <t>Leasing variable costs - Buildings</t>
  </si>
  <si>
    <t>LeaseLand VarCost</t>
  </si>
  <si>
    <t>Leasing variable costs - Land</t>
  </si>
  <si>
    <t>LeaseEquip VarCost</t>
  </si>
  <si>
    <t>Leasing variable costs - Production equipment</t>
  </si>
  <si>
    <t>LeaseBuildVarCo/ND</t>
  </si>
  <si>
    <t>Leasing variable costs - Building (Non deduct VAT)</t>
  </si>
  <si>
    <t>LeaseFrnFixt VarCost</t>
  </si>
  <si>
    <t>Leasing variable costs - Furniture &amp; Fixtures</t>
  </si>
  <si>
    <t>LeaseComEq VarCost</t>
  </si>
  <si>
    <t>Leasing variable costs - Communication equipment</t>
  </si>
  <si>
    <t>Lease HW VarCost</t>
  </si>
  <si>
    <t>Leasing variable costs - Computer hardware</t>
  </si>
  <si>
    <t>Aptment Chg NonLease</t>
  </si>
  <si>
    <t>Apartment costs not in lease / rental agreement</t>
  </si>
  <si>
    <t>NON-LEASE APARTMENT CHARGES (For information only not to be used for Leasing)</t>
  </si>
  <si>
    <t>Fixed leasing material groups</t>
  </si>
  <si>
    <t>Asset Class Name</t>
  </si>
  <si>
    <t>Asset Class Number</t>
  </si>
  <si>
    <t>Leasing fixed costs - Vehicle</t>
  </si>
  <si>
    <t>Invoice Clearing Account - Leasing (Technical)</t>
  </si>
  <si>
    <t>Vehicles</t>
  </si>
  <si>
    <t>Leasing fixed costs - Buildings</t>
  </si>
  <si>
    <t>LeaseAptm FixedCost</t>
  </si>
  <si>
    <t>Leasing fixed costs - Residential / apartments</t>
  </si>
  <si>
    <t>Leasing fixed costs - Land</t>
  </si>
  <si>
    <t>Leasing fixed costs - Production equipment</t>
  </si>
  <si>
    <t>LeaseComEq FixedCost</t>
  </si>
  <si>
    <t>Leasing fixed costs - Communication equipment</t>
  </si>
  <si>
    <t>Leasing fixed costs - Computer hardware</t>
  </si>
  <si>
    <t>Leasing fixed costs - Vehicle (Non deduct VAT)</t>
  </si>
  <si>
    <t>LeaseBuildFixCo/ND</t>
  </si>
  <si>
    <t>Leasing fixed costs - Building (Non deduct VAT)</t>
  </si>
  <si>
    <t>LeaseFrnFixt FixCost</t>
  </si>
  <si>
    <t>Leasing fixed costs - Furniture &amp; Fixtures</t>
  </si>
  <si>
    <t>Furniture &amp; Fixtures</t>
  </si>
  <si>
    <t>Asset Class</t>
  </si>
  <si>
    <t>Asset class number</t>
  </si>
  <si>
    <t>Useful Life (Years)</t>
  </si>
  <si>
    <t>GL - RoU Asset</t>
  </si>
  <si>
    <t>GL - Accum. Depr.</t>
  </si>
  <si>
    <t>GL - RoU Revaluation</t>
  </si>
  <si>
    <t>GL - Accum. Depr.  Revaluation</t>
  </si>
  <si>
    <t>Fixed Asset Number Range</t>
  </si>
  <si>
    <t>Valuation class</t>
  </si>
  <si>
    <t>Valuation class name</t>
  </si>
  <si>
    <t>Lease RoU Buildings</t>
  </si>
  <si>
    <t>Furniture and Fixtures</t>
  </si>
  <si>
    <t>Lease RoU FurnFixt</t>
  </si>
  <si>
    <t>Lease RoU Hardware</t>
  </si>
  <si>
    <t>Lease RoU Land</t>
  </si>
  <si>
    <t>Lease RoU MachEquip</t>
  </si>
  <si>
    <t>Lease RoU Vehicles</t>
  </si>
  <si>
    <t>Accrual object category</t>
  </si>
  <si>
    <t>ZPREPRENTS - Prepaid Rent</t>
  </si>
  <si>
    <t>No</t>
  </si>
  <si>
    <t>Accrual Type</t>
  </si>
  <si>
    <t>Accrual Type Name</t>
  </si>
  <si>
    <t>Doc type</t>
  </si>
  <si>
    <t>Doc type name</t>
  </si>
  <si>
    <t>Start account</t>
  </si>
  <si>
    <t>Start account name</t>
  </si>
  <si>
    <t>Target account</t>
  </si>
  <si>
    <t>Target account name</t>
  </si>
  <si>
    <t>LELAND</t>
  </si>
  <si>
    <t>Lease Expense ST/TX - Land</t>
  </si>
  <si>
    <t>SD</t>
  </si>
  <si>
    <t>GL Accruals</t>
  </si>
  <si>
    <t>LeaseEx Land ST/TX</t>
  </si>
  <si>
    <t>Prepaid Lease Costs</t>
  </si>
  <si>
    <t>LEVHCL</t>
  </si>
  <si>
    <t>Lease Expense ST/TX - Vehicles</t>
  </si>
  <si>
    <t>LeaseEx Vehic ST/TX</t>
  </si>
  <si>
    <t>LEBLDG</t>
  </si>
  <si>
    <t>Lease Expense ST/TX - Buildings</t>
  </si>
  <si>
    <t>LeaseEx Build ST/TX</t>
  </si>
  <si>
    <t>LEHDWR</t>
  </si>
  <si>
    <t>Lease Expense ST/TX - Hardware</t>
  </si>
  <si>
    <t>LeaseEx Hardwr ST/TX</t>
  </si>
  <si>
    <t>LEMAEQ</t>
  </si>
  <si>
    <t>Lease Expense ST/TX - Machinery / Equipment</t>
  </si>
  <si>
    <t>LeaseEx MachEq ST/TX</t>
  </si>
  <si>
    <t>LEFNFX</t>
  </si>
  <si>
    <t>Lease Expense ST/TX - Furniture / Fixtures</t>
  </si>
  <si>
    <t>LeaseEx FurnFx ST/TX</t>
  </si>
  <si>
    <t>LAT will create / manage accrual objects centrally for prepaid leases if it relates to prepayments greater than 3 months. Entities following an accrual approach in either their STAT or TAX ledgers will require any capitalised contracts with payment frequency greater than ‘Quarterly’ to have an accrual object created to amortise the prepayment to P&amp;L. Prepayments relating to 3 months or less will not have accrual objects created as per standard JTI practice.</t>
  </si>
  <si>
    <t>IR reposting</t>
  </si>
  <si>
    <t>For entities adopting Invoice Receipt approach, costs will be recognised in the relevant P&amp;L account based on the material group in the PO:</t>
  </si>
  <si>
    <t xml:space="preserve">LeaseEx Vehic ST/TX </t>
  </si>
  <si>
    <t xml:space="preserve">LeaseEx Build ST/TX </t>
  </si>
  <si>
    <t xml:space="preserve">LeaseEx Land ST/TX </t>
  </si>
  <si>
    <t xml:space="preserve">LeaseEx MachEq ST/TX </t>
  </si>
  <si>
    <t xml:space="preserve">LeaseEx Hardwr ST/TX </t>
  </si>
  <si>
    <t xml:space="preserve">LeaseEx FurnFx ST/TX </t>
  </si>
  <si>
    <t>For Invoice receipt accounting, the invoice amount (relating to fixed leasing material group) will be posted directly to P&amp;L Lease expense accounts by asset class simultaneously when the invoice is posted by AP (using GR/IR Offset framework). No postings will be triggered by Nakisa / LAT. Entities will need to manage postings locally (e.g. Tax Perm Tagging, Prepayments where applicable)</t>
  </si>
  <si>
    <t>Doc types used in Nakisa Leasing Process</t>
  </si>
  <si>
    <t>AN</t>
  </si>
  <si>
    <t>Nakisa SLAN Asset Accounting Posting (RoU Asset)</t>
  </si>
  <si>
    <t>YN</t>
  </si>
  <si>
    <t>Nakisa SLAN GL (FI) Posting</t>
  </si>
  <si>
    <t>RE</t>
  </si>
  <si>
    <t>Invoice Posting (AP)</t>
  </si>
  <si>
    <t>F1</t>
  </si>
  <si>
    <t>Invoice or Clearing Reposting</t>
  </si>
  <si>
    <t>Accrual object posting</t>
  </si>
  <si>
    <t>Transaction Types</t>
  </si>
  <si>
    <t>FINAL</t>
  </si>
  <si>
    <t>Transaction Type</t>
  </si>
  <si>
    <t>Transaction Type Group</t>
  </si>
  <si>
    <t>DC</t>
  </si>
  <si>
    <t>Transaction Type Name</t>
  </si>
  <si>
    <t>Account assignment</t>
  </si>
  <si>
    <t>Capitalise fixed asset</t>
  </si>
  <si>
    <t>Consolidation Transaction Type</t>
  </si>
  <si>
    <t>Z31</t>
  </si>
  <si>
    <t>10 - Acquisition</t>
  </si>
  <si>
    <t>S</t>
  </si>
  <si>
    <t>SLAN lease inception - PV</t>
  </si>
  <si>
    <t>Debit transaction</t>
  </si>
  <si>
    <t>Yes</t>
  </si>
  <si>
    <t>Z32</t>
  </si>
  <si>
    <t>SLAN lease inception - IDC</t>
  </si>
  <si>
    <t>Z33</t>
  </si>
  <si>
    <t>SLAN lease reassessment - Increase</t>
  </si>
  <si>
    <t>ZT1</t>
  </si>
  <si>
    <t>Z34</t>
  </si>
  <si>
    <t>18 - Revaluation APC / Revaluation Depreciation</t>
  </si>
  <si>
    <t>H</t>
  </si>
  <si>
    <t>SLAN lease reassessment - Decrease</t>
  </si>
  <si>
    <t>Credit transaction</t>
  </si>
  <si>
    <t>Z35</t>
  </si>
  <si>
    <t>20 - Retirement</t>
  </si>
  <si>
    <t>SLAN lease retirement prior year</t>
  </si>
  <si>
    <t>Z39</t>
  </si>
  <si>
    <t>SLAN lease purchase option prior year</t>
  </si>
  <si>
    <t>Z54</t>
  </si>
  <si>
    <t>25 - Retirement of curr-yr acquisition</t>
  </si>
  <si>
    <t>SLAN lease purchase option cur year</t>
  </si>
  <si>
    <t>Z50</t>
  </si>
  <si>
    <t>SLAN lease inception - Prepaid</t>
  </si>
  <si>
    <t>Z51</t>
  </si>
  <si>
    <t>SLAN lease inception - Incentive</t>
  </si>
  <si>
    <t>Z52</t>
  </si>
  <si>
    <t>SLAN lease inception - Provision Restoration</t>
  </si>
  <si>
    <t>Z53</t>
  </si>
  <si>
    <t>SLAN lease retirement cur year</t>
  </si>
  <si>
    <t>Lease Accounting Team will clear open items monthly for the following accounts:</t>
  </si>
  <si>
    <t>GL Accounts</t>
  </si>
  <si>
    <t>JTIO</t>
  </si>
  <si>
    <t>JTIO Short Text</t>
  </si>
  <si>
    <r>
      <t xml:space="preserve">TPT ID included in postings (if applicable) - 
</t>
    </r>
    <r>
      <rPr>
        <sz val="14"/>
        <color rgb="FFFF0000"/>
        <rFont val="Calibri"/>
        <family val="2"/>
        <scheme val="minor"/>
      </rPr>
      <t>IFRS16 / Acccrual approach</t>
    </r>
    <r>
      <rPr>
        <sz val="14"/>
        <color theme="1"/>
        <rFont val="Calibri"/>
        <family val="2"/>
        <scheme val="minor"/>
      </rPr>
      <t xml:space="preserve"> </t>
    </r>
    <r>
      <rPr>
        <sz val="14"/>
        <color rgb="FFFF0000"/>
        <rFont val="Calibri"/>
        <family val="2"/>
        <scheme val="minor"/>
      </rPr>
      <t>only</t>
    </r>
  </si>
  <si>
    <t>JTIG</t>
  </si>
  <si>
    <t>JTIG Short Text</t>
  </si>
  <si>
    <t>Status</t>
  </si>
  <si>
    <t>Prepaid Expenses</t>
  </si>
  <si>
    <t>In ECC</t>
  </si>
  <si>
    <t>Prepaid Lease Reval</t>
  </si>
  <si>
    <t>Lease RoU  Buildings</t>
  </si>
  <si>
    <t>Lease RoUBuildingsADJ</t>
  </si>
  <si>
    <t>RoU  Build Rev</t>
  </si>
  <si>
    <t>LeaseRou  Furn Fixt</t>
  </si>
  <si>
    <t>Capit clear Lease</t>
  </si>
  <si>
    <t>Lease RoU  Land</t>
  </si>
  <si>
    <t>LeaseRouFurnFixtADJ</t>
  </si>
  <si>
    <t>RoU  FurnFixt  Rev</t>
  </si>
  <si>
    <t>Lease RoU  Hardware</t>
  </si>
  <si>
    <t>LeaseRoUHardwareADJ</t>
  </si>
  <si>
    <t>LeaseRou  Hardw  Rev</t>
  </si>
  <si>
    <t>LeaseRoULandADJ</t>
  </si>
  <si>
    <t>Rev  LeaseRou Land</t>
  </si>
  <si>
    <t>RoU  MachEquip</t>
  </si>
  <si>
    <t>RoUMachEquiADJ</t>
  </si>
  <si>
    <t>RoU  MachEquip Rev</t>
  </si>
  <si>
    <t>Lease RoU  Vehicles</t>
  </si>
  <si>
    <t>LeaseRoUVehiclesADJ</t>
  </si>
  <si>
    <t>RoU  Vehicles  Rev</t>
  </si>
  <si>
    <t>AccDep RoU Build</t>
  </si>
  <si>
    <t>AccDepRoUBuilADJ</t>
  </si>
  <si>
    <t>AccDep RoU Build Rev</t>
  </si>
  <si>
    <t>AccDep RoU  FurnFixt</t>
  </si>
  <si>
    <t>AccDepRoUFurnFixtADJ</t>
  </si>
  <si>
    <t>AccDep RoUFurFi  Rev</t>
  </si>
  <si>
    <t>AccDep RoU  Hardware</t>
  </si>
  <si>
    <t>AccDepRoUHardwareADJ</t>
  </si>
  <si>
    <t>AccDep RoUHardw  Rev</t>
  </si>
  <si>
    <t>AccDep RoU  Land</t>
  </si>
  <si>
    <t>AccDepRoULandADJ</t>
  </si>
  <si>
    <t>AccDep RoU Land  Rev</t>
  </si>
  <si>
    <t>AccDep RoU MachEquip</t>
  </si>
  <si>
    <t>AccDepRoUMachEquiADJ</t>
  </si>
  <si>
    <t>AccDep RoUMachEq Rev</t>
  </si>
  <si>
    <t>AccDep RoU  Vehicles</t>
  </si>
  <si>
    <t>AccDepRoUVehiclesADJ</t>
  </si>
  <si>
    <t>AccDep RoUVehic  Rev</t>
  </si>
  <si>
    <t>Lease ST Liab</t>
  </si>
  <si>
    <t>Invoice Clear Lease</t>
  </si>
  <si>
    <t>LeaseSTLiabADJ</t>
  </si>
  <si>
    <t>Lease ST Liab FX adj</t>
  </si>
  <si>
    <t>Lease Interest Accr</t>
  </si>
  <si>
    <t>Lease interest accr</t>
  </si>
  <si>
    <t>LeaseInteresAccrADJ</t>
  </si>
  <si>
    <t>LeaseInt accr-FX adj</t>
  </si>
  <si>
    <t xml:space="preserve">Lease LT Liab </t>
  </si>
  <si>
    <t>Lease LT Liab</t>
  </si>
  <si>
    <t>LeaseLTLiabADJ</t>
  </si>
  <si>
    <t>Lease LT Liab FX adj</t>
  </si>
  <si>
    <t>Other LT liabs - OIM</t>
  </si>
  <si>
    <t>Oth-Non-Curr Liab</t>
  </si>
  <si>
    <t>Note not specific to Leasing</t>
  </si>
  <si>
    <t>CTA -Lease int accr</t>
  </si>
  <si>
    <t>CTA-Lease int accr</t>
  </si>
  <si>
    <t>Lease Liability CTA</t>
  </si>
  <si>
    <t>Lease RoU Assets CTA</t>
  </si>
  <si>
    <t>LeaseRou Acc Dep CTA</t>
  </si>
  <si>
    <t>Lease gain&amp;loss</t>
  </si>
  <si>
    <t>YES</t>
  </si>
  <si>
    <t>Depr RoU Lease</t>
  </si>
  <si>
    <t>Lease asset imp.</t>
  </si>
  <si>
    <t>Ex.LeaseCost-LowVal</t>
  </si>
  <si>
    <t>Lease Low value</t>
  </si>
  <si>
    <t>Ex.LeaseCost-ShTerm</t>
  </si>
  <si>
    <t>Lease short term</t>
  </si>
  <si>
    <t>Lease Interest</t>
  </si>
  <si>
    <t>RFX  Lease liab</t>
  </si>
  <si>
    <t>UFX  Lease liab</t>
  </si>
  <si>
    <t>Lease Land Var.</t>
  </si>
  <si>
    <t>Rental &amp; Leases</t>
  </si>
  <si>
    <t>In ECC - Renamed</t>
  </si>
  <si>
    <t>Lease Vehicles Var.</t>
  </si>
  <si>
    <t>Lease Buildings Var.</t>
  </si>
  <si>
    <t>Lease Hardware Var.</t>
  </si>
  <si>
    <t>Lease MachEquip Var.</t>
  </si>
  <si>
    <t>Lease FurnFixt Var.</t>
  </si>
  <si>
    <t>534015</t>
  </si>
  <si>
    <t>NEW in S4</t>
  </si>
  <si>
    <t>534035</t>
  </si>
  <si>
    <t>534045</t>
  </si>
  <si>
    <t>534055</t>
  </si>
  <si>
    <t>534065</t>
  </si>
  <si>
    <t>243032</t>
  </si>
  <si>
    <t>Inv Clear Lease-Tech</t>
  </si>
  <si>
    <t>Lease ST Liability</t>
  </si>
  <si>
    <t>Lease Expense Nakisa - Land</t>
  </si>
  <si>
    <t>CLOSED in S4</t>
  </si>
  <si>
    <t>Lease Expense Nakisa - Vehicles</t>
  </si>
  <si>
    <t>Lease Expense Nakisa - Buildings</t>
  </si>
  <si>
    <t>Lease Expense Nakisa - Hardware</t>
  </si>
  <si>
    <t>Lease Expense Nakisa - Machinery &amp; Equipment</t>
  </si>
  <si>
    <t>Lease Expense Nakisa - Furniture and Fixtures</t>
  </si>
  <si>
    <t>Lease Clearing Nakisa - DUMMY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</si>
</sst>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_-"/>
    <numFmt numFmtId="165" formatCode="&quot;£&quot;#,##0.00;[Red]\-&quot;£&quot;#,##0.00"/>
    <numFmt numFmtId="166" formatCode="[$-409]d/mmm/yy;@"/>
    <numFmt numFmtId="167" formatCode="_(* #,##0_);_(* \(#,##0\);_(* &quot;-&quot;??_);_(@_)"/>
    <numFmt numFmtId="168" formatCode="0.0%"/>
    <numFmt numFmtId="169" formatCode="_-* #,##0_-;\-* #,##0_-;_-* &quot;-&quot;??_-;_-@_-"/>
    <numFmt numFmtId="170" formatCode="0.000%"/>
  </numFmts>
  <fonts count="62">
    <font>
      <sz val="11"/>
      <color theme="1"/>
      <name val="Calibri"/>
      <family val="2"/>
      <scheme val="minor"/>
    </font>
    <font>
      <sz val="11"/>
      <color theme="1"/>
      <name val="Calibri"/>
      <family val="2"/>
      <charset val="204"/>
      <scheme val="minor"/>
    </font>
    <font>
      <sz val="11"/>
      <name val="Calibri"/>
      <family val="2"/>
      <scheme val="minor"/>
    </font>
    <font>
      <sz val="11"/>
      <color theme="1"/>
      <name val="Calibri"/>
      <family val="2"/>
      <charset val="161"/>
      <scheme val="minor"/>
    </font>
    <font>
      <b/>
      <u/>
      <sz val="12"/>
      <color theme="1"/>
      <name val="Calibri"/>
      <family val="2"/>
      <scheme val="minor"/>
    </font>
    <font>
      <sz val="10"/>
      <name val="Arial"/>
      <family val="2"/>
      <charset val="161"/>
    </font>
    <font>
      <sz val="10"/>
      <name val="Calibri"/>
      <family val="2"/>
      <charset val="161"/>
      <scheme val="minor"/>
    </font>
    <font>
      <b/>
      <u/>
      <sz val="11"/>
      <color theme="1"/>
      <name val="Calibri"/>
      <family val="2"/>
      <scheme val="minor"/>
    </font>
    <font>
      <sz val="11"/>
      <color theme="1"/>
      <name val="Calibri"/>
      <family val="2"/>
      <charset val="204"/>
      <scheme val="minor"/>
    </font>
    <font>
      <b/>
      <sz val="10"/>
      <name val="Arial"/>
      <family val="2"/>
    </font>
    <font>
      <sz val="10"/>
      <color rgb="FFFF0000"/>
      <name val="Calibri"/>
      <family val="2"/>
      <charset val="161"/>
      <scheme val="minor"/>
    </font>
    <font>
      <sz val="14"/>
      <color theme="1"/>
      <name val="Calibri"/>
      <family val="2"/>
      <scheme val="minor"/>
    </font>
    <font>
      <sz val="10"/>
      <name val="Arial"/>
      <family val="2"/>
    </font>
    <font>
      <b/>
      <u/>
      <sz val="11"/>
      <color rgb="FFFF0000"/>
      <name val="Calibri"/>
      <family val="2"/>
    </font>
    <font>
      <sz val="11"/>
      <color rgb="FF000000"/>
      <name val="Calibri"/>
      <family val="2"/>
    </font>
    <font>
      <b/>
      <sz val="11"/>
      <color rgb="FF000000"/>
      <name val="Calibri"/>
      <family val="2"/>
    </font>
    <font>
      <b/>
      <sz val="11"/>
      <color theme="1"/>
      <name val="Calibri"/>
      <family val="2"/>
    </font>
    <font>
      <sz val="11"/>
      <color theme="1"/>
      <name val="Calibri"/>
      <family val="2"/>
    </font>
    <font>
      <sz val="11"/>
      <color theme="1"/>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b/>
      <sz val="10"/>
      <color rgb="FFFF0000"/>
      <name val="Calibri"/>
      <family val="2"/>
      <scheme val="minor"/>
    </font>
    <font>
      <b/>
      <sz val="11"/>
      <color rgb="FFFF0000"/>
      <name val="Calibri"/>
      <family val="2"/>
      <scheme val="minor"/>
    </font>
    <font>
      <i/>
      <sz val="10"/>
      <color theme="1"/>
      <name val="Calibri"/>
      <family val="2"/>
      <scheme val="minor"/>
    </font>
    <font>
      <b/>
      <u/>
      <sz val="10"/>
      <color rgb="FFFF0000"/>
      <name val="Calibri"/>
      <family val="2"/>
      <scheme val="minor"/>
    </font>
    <font>
      <b/>
      <u/>
      <sz val="10"/>
      <name val="Calibri"/>
      <family val="2"/>
      <scheme val="minor"/>
    </font>
    <font>
      <b/>
      <sz val="10"/>
      <color theme="1"/>
      <name val="Calibri"/>
      <family val="2"/>
      <scheme val="minor"/>
    </font>
    <font>
      <sz val="10"/>
      <name val="Calibri"/>
      <family val="2"/>
      <scheme val="minor"/>
    </font>
    <font>
      <sz val="10"/>
      <color rgb="FFFF0000"/>
      <name val="Calibri"/>
      <family val="2"/>
      <scheme val="minor"/>
    </font>
    <font>
      <sz val="26"/>
      <color theme="1"/>
      <name val="Calibri"/>
      <family val="2"/>
      <scheme val="minor"/>
    </font>
    <font>
      <sz val="11"/>
      <color rgb="FFFF0000"/>
      <name val="Calibri"/>
      <family val="2"/>
      <scheme val="minor"/>
    </font>
    <font>
      <b/>
      <sz val="10"/>
      <color theme="4" tint="-0.249977111117893"/>
      <name val="Calibri"/>
      <family val="2"/>
      <scheme val="minor"/>
    </font>
    <font>
      <b/>
      <sz val="10"/>
      <color rgb="FF0070C0"/>
      <name val="Calibri"/>
      <family val="2"/>
      <scheme val="minor"/>
    </font>
    <font>
      <b/>
      <sz val="11"/>
      <color rgb="FF0070C0"/>
      <name val="Calibri"/>
      <family val="2"/>
      <scheme val="minor"/>
    </font>
    <font>
      <b/>
      <u/>
      <sz val="11"/>
      <name val="Calibri"/>
      <family val="2"/>
      <scheme val="minor"/>
    </font>
    <font>
      <sz val="10"/>
      <color theme="4" tint="-0.249977111117893"/>
      <name val="Calibri"/>
      <family val="2"/>
      <scheme val="minor"/>
    </font>
    <font>
      <b/>
      <sz val="11"/>
      <name val="Calibri"/>
      <family val="2"/>
      <scheme val="minor"/>
    </font>
    <font>
      <sz val="20"/>
      <color theme="1"/>
      <name val="Calibri"/>
      <family val="2"/>
      <scheme val="minor"/>
    </font>
    <font>
      <b/>
      <u/>
      <sz val="11"/>
      <color rgb="FFFF0000"/>
      <name val="Calibri"/>
      <family val="2"/>
      <scheme val="minor"/>
    </font>
    <font>
      <i/>
      <sz val="11"/>
      <color rgb="FFFF0000"/>
      <name val="Calibri"/>
      <family val="2"/>
      <scheme val="minor"/>
    </font>
    <font>
      <i/>
      <sz val="11"/>
      <color theme="1"/>
      <name val="Calibri"/>
      <family val="2"/>
      <scheme val="minor"/>
    </font>
    <font>
      <b/>
      <sz val="11"/>
      <color theme="4" tint="-0.249977111117893"/>
      <name val="Calibri"/>
      <family val="2"/>
      <scheme val="minor"/>
    </font>
    <font>
      <u/>
      <sz val="11"/>
      <color theme="1"/>
      <name val="Calibri"/>
      <family val="2"/>
      <scheme val="minor"/>
    </font>
    <font>
      <b/>
      <sz val="10"/>
      <color theme="1"/>
      <name val="Arial"/>
      <family val="2"/>
    </font>
    <font>
      <i/>
      <sz val="12"/>
      <color theme="1"/>
      <name val="Calibri"/>
      <family val="2"/>
      <scheme val="minor"/>
    </font>
    <font>
      <b/>
      <u/>
      <sz val="14"/>
      <color theme="1"/>
      <name val="Calibri"/>
      <family val="2"/>
      <scheme val="minor"/>
    </font>
    <font>
      <b/>
      <u/>
      <sz val="14"/>
      <color rgb="FFFF0000"/>
      <name val="Calibri"/>
      <family val="2"/>
      <scheme val="minor"/>
    </font>
    <font>
      <sz val="11"/>
      <name val="Calibri"/>
      <family val="2"/>
    </font>
    <font>
      <b/>
      <i/>
      <sz val="11"/>
      <color theme="1"/>
      <name val="Calibri"/>
      <family val="2"/>
      <scheme val="minor"/>
    </font>
    <font>
      <i/>
      <sz val="11"/>
      <name val="Calibri"/>
      <family val="2"/>
      <scheme val="minor"/>
    </font>
    <font>
      <b/>
      <i/>
      <sz val="14"/>
      <color rgb="FFFF0000"/>
      <name val="Calibri"/>
      <family val="2"/>
      <scheme val="minor"/>
    </font>
    <font>
      <sz val="11"/>
      <color rgb="FF333333"/>
      <name val="Arial"/>
      <family val="2"/>
    </font>
    <font>
      <sz val="11"/>
      <color theme="1"/>
      <name val="Arial"/>
      <family val="2"/>
    </font>
    <font>
      <b/>
      <sz val="11"/>
      <color theme="1"/>
      <name val="Calibri"/>
      <family val="2"/>
      <charset val="204"/>
      <scheme val="minor"/>
    </font>
    <font>
      <b/>
      <sz val="12"/>
      <color theme="1"/>
      <name val="Calibri"/>
      <family val="2"/>
      <charset val="204"/>
      <scheme val="minor"/>
    </font>
    <font>
      <sz val="9"/>
      <color theme="1"/>
      <name val="Calibri"/>
      <family val="2"/>
      <scheme val="minor"/>
    </font>
    <font>
      <sz val="12"/>
      <color rgb="FFFF0000"/>
      <name val="Calibri"/>
      <family val="2"/>
      <charset val="204"/>
      <scheme val="minor"/>
    </font>
    <font>
      <sz val="12"/>
      <color rgb="FFFF0000"/>
      <name val="Calibri"/>
      <family val="2"/>
      <scheme val="minor"/>
    </font>
    <font>
      <sz val="14"/>
      <color rgb="FFFF0000"/>
      <name val="Calibri"/>
      <family val="2"/>
      <scheme val="minor"/>
    </font>
    <font>
      <b/>
      <sz val="14"/>
      <color rgb="FFFF0000"/>
      <name val="Calibri"/>
      <family val="2"/>
      <scheme val="minor"/>
    </font>
    <font>
      <b/>
      <sz val="16"/>
      <color theme="0"/>
      <name val="Calibri"/>
      <family val="2"/>
      <scheme val="minor"/>
    </font>
  </fonts>
  <fills count="28">
    <fill>
      <patternFill patternType="none"/>
    </fill>
    <fill>
      <patternFill patternType="gray125"/>
    </fill>
    <fill>
      <patternFill patternType="solid">
        <fgColor theme="4" tint="0.39997558519241921"/>
        <bgColor indexed="64"/>
      </patternFill>
    </fill>
    <fill>
      <patternFill patternType="solid">
        <fgColor theme="7" tint="0.79998168889431442"/>
        <bgColor indexed="64"/>
      </patternFill>
    </fill>
    <fill>
      <patternFill patternType="solid">
        <fgColor rgb="FFC0C0C0"/>
        <bgColor indexed="64"/>
      </patternFill>
    </fill>
    <fill>
      <patternFill patternType="solid">
        <fgColor rgb="FFA6A6A6"/>
        <bgColor indexed="64"/>
      </patternFill>
    </fill>
    <fill>
      <patternFill patternType="solid">
        <fgColor rgb="FF8EA9DB"/>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2"/>
        <bgColor indexed="64"/>
      </patternFill>
    </fill>
    <fill>
      <patternFill patternType="solid">
        <fgColor theme="9" tint="0.39997558519241921"/>
        <bgColor indexed="64"/>
      </patternFill>
    </fill>
    <fill>
      <patternFill patternType="solid">
        <fgColor rgb="FFCCECFF"/>
        <bgColor indexed="64"/>
      </patternFill>
    </fill>
    <fill>
      <patternFill patternType="solid">
        <fgColor rgb="FFFFCCFF"/>
        <bgColor indexed="64"/>
      </patternFill>
    </fill>
    <fill>
      <patternFill patternType="solid">
        <fgColor rgb="FFFFCCCC"/>
        <bgColor indexed="64"/>
      </patternFill>
    </fill>
    <fill>
      <patternFill patternType="solid">
        <fgColor rgb="FFFFFFCC"/>
        <bgColor indexed="64"/>
      </patternFill>
    </fill>
    <fill>
      <patternFill patternType="solid">
        <fgColor rgb="FFCCFFCC"/>
        <bgColor indexed="64"/>
      </patternFill>
    </fill>
    <fill>
      <patternFill patternType="solid">
        <fgColor rgb="FFCCFFFF"/>
        <bgColor indexed="64"/>
      </patternFill>
    </fill>
    <fill>
      <patternFill patternType="solid">
        <fgColor rgb="FF66CCFF"/>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1"/>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hair">
        <color indexed="64"/>
      </bottom>
      <diagonal/>
    </border>
    <border>
      <left/>
      <right style="medium">
        <color indexed="64"/>
      </right>
      <top/>
      <bottom style="hair">
        <color indexed="64"/>
      </bottom>
      <diagonal/>
    </border>
    <border>
      <left style="medium">
        <color indexed="64"/>
      </left>
      <right/>
      <top/>
      <bottom style="hair">
        <color indexed="64"/>
      </bottom>
      <diagonal/>
    </border>
    <border>
      <left style="medium">
        <color indexed="64"/>
      </left>
      <right style="medium">
        <color indexed="64"/>
      </right>
      <top/>
      <bottom/>
      <diagonal/>
    </border>
    <border>
      <left/>
      <right/>
      <top style="medium">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rgb="FFFF0000"/>
      </bottom>
      <diagonal/>
    </border>
    <border>
      <left/>
      <right/>
      <top/>
      <bottom style="thin">
        <color rgb="FFFF0000"/>
      </bottom>
      <diagonal/>
    </border>
    <border>
      <left style="medium">
        <color indexed="64"/>
      </left>
      <right/>
      <top/>
      <bottom style="thin">
        <color rgb="FFFF0000"/>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9">
    <xf numFmtId="0" fontId="0" fillId="0" borderId="0"/>
    <xf numFmtId="0" fontId="3" fillId="0" borderId="0"/>
    <xf numFmtId="9" fontId="5" fillId="0" borderId="0" applyFont="0" applyFill="0" applyBorder="0" applyAlignment="0" applyProtection="0"/>
    <xf numFmtId="0" fontId="8" fillId="0" borderId="0"/>
    <xf numFmtId="0" fontId="12" fillId="0" borderId="0"/>
    <xf numFmtId="43" fontId="18" fillId="0" borderId="0" applyFont="0" applyFill="0" applyBorder="0" applyAlignment="0" applyProtection="0"/>
    <xf numFmtId="9" fontId="18" fillId="0" borderId="0" applyFont="0" applyFill="0" applyBorder="0" applyAlignment="0" applyProtection="0"/>
    <xf numFmtId="0" fontId="5" fillId="0" borderId="0"/>
    <xf numFmtId="43" fontId="3" fillId="0" borderId="0" applyFont="0" applyFill="0" applyBorder="0" applyAlignment="0" applyProtection="0"/>
  </cellStyleXfs>
  <cellXfs count="601">
    <xf numFmtId="0" fontId="0" fillId="0" borderId="0" xfId="0"/>
    <xf numFmtId="0" fontId="4" fillId="0" borderId="0" xfId="1" applyFont="1"/>
    <xf numFmtId="0" fontId="7" fillId="0" borderId="0" xfId="0" applyFont="1"/>
    <xf numFmtId="0" fontId="0" fillId="0" borderId="1" xfId="0" applyBorder="1"/>
    <xf numFmtId="0" fontId="0" fillId="0" borderId="1" xfId="0" applyBorder="1" applyAlignment="1">
      <alignment horizontal="center"/>
    </xf>
    <xf numFmtId="0" fontId="2" fillId="0" borderId="1" xfId="0" applyFont="1" applyBorder="1" applyAlignment="1">
      <alignment vertical="center"/>
    </xf>
    <xf numFmtId="0" fontId="11" fillId="2" borderId="1" xfId="0" applyFont="1" applyFill="1" applyBorder="1" applyAlignment="1" applyProtection="1">
      <alignment horizontal="center" vertical="center" wrapText="1"/>
      <protection locked="0"/>
    </xf>
    <xf numFmtId="0" fontId="11" fillId="3" borderId="1" xfId="0" applyFont="1" applyFill="1" applyBorder="1" applyAlignment="1" applyProtection="1">
      <alignment horizontal="center" vertical="center" wrapText="1"/>
      <protection locked="0"/>
    </xf>
    <xf numFmtId="0" fontId="2" fillId="0" borderId="1" xfId="0" applyFont="1" applyBorder="1" applyAlignment="1">
      <alignment horizontal="center" vertical="center"/>
    </xf>
    <xf numFmtId="0" fontId="9" fillId="4" borderId="1" xfId="0" applyFont="1" applyFill="1" applyBorder="1" applyAlignment="1">
      <alignment horizontal="center" vertical="center"/>
    </xf>
    <xf numFmtId="0" fontId="2" fillId="0" borderId="1" xfId="0" applyFont="1" applyBorder="1" applyAlignment="1">
      <alignment horizontal="center"/>
    </xf>
    <xf numFmtId="0" fontId="13" fillId="5" borderId="2" xfId="0" applyFont="1" applyFill="1" applyBorder="1" applyAlignment="1">
      <alignment horizontal="center" vertical="center"/>
    </xf>
    <xf numFmtId="0" fontId="14" fillId="5" borderId="3" xfId="0" applyFont="1" applyFill="1" applyBorder="1" applyAlignment="1">
      <alignment horizontal="center" vertical="center"/>
    </xf>
    <xf numFmtId="0" fontId="14" fillId="5" borderId="3" xfId="0" applyFont="1" applyFill="1" applyBorder="1" applyAlignment="1">
      <alignment vertical="center"/>
    </xf>
    <xf numFmtId="0" fontId="15"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4" fillId="0" borderId="4" xfId="0" applyFont="1" applyBorder="1" applyAlignment="1">
      <alignment horizontal="center" vertical="center"/>
    </xf>
    <xf numFmtId="0" fontId="17" fillId="0" borderId="5" xfId="0" applyFont="1" applyBorder="1" applyAlignment="1">
      <alignment horizontal="center" vertical="center"/>
    </xf>
    <xf numFmtId="0" fontId="14" fillId="0" borderId="5" xfId="0" applyFont="1" applyBorder="1" applyAlignment="1">
      <alignment horizontal="center" vertical="center"/>
    </xf>
    <xf numFmtId="0" fontId="14" fillId="0" borderId="5" xfId="0" applyFont="1" applyBorder="1" applyAlignment="1">
      <alignment vertical="center"/>
    </xf>
    <xf numFmtId="0" fontId="17" fillId="0" borderId="4" xfId="0" applyFont="1" applyBorder="1" applyAlignment="1">
      <alignment horizontal="center" vertical="center"/>
    </xf>
    <xf numFmtId="0" fontId="15" fillId="6"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1" xfId="0" applyFont="1" applyFill="1" applyBorder="1" applyAlignment="1">
      <alignment horizontal="center" vertical="center"/>
    </xf>
    <xf numFmtId="0" fontId="0" fillId="3" borderId="1" xfId="0" applyFill="1" applyBorder="1" applyAlignment="1">
      <alignment horizontal="center"/>
    </xf>
    <xf numFmtId="0" fontId="2" fillId="3" borderId="1" xfId="0" applyFont="1" applyFill="1" applyBorder="1" applyAlignment="1">
      <alignment horizontal="center"/>
    </xf>
    <xf numFmtId="0" fontId="17" fillId="3" borderId="1" xfId="0" applyFont="1" applyFill="1" applyBorder="1" applyAlignment="1">
      <alignment vertical="center"/>
    </xf>
    <xf numFmtId="0" fontId="6" fillId="0" borderId="0" xfId="2" applyNumberFormat="1" applyFont="1" applyFill="1" applyBorder="1" applyAlignment="1">
      <alignment horizontal="center" vertical="center" wrapText="1"/>
    </xf>
    <xf numFmtId="166" fontId="6" fillId="0" borderId="0" xfId="2" applyNumberFormat="1" applyFont="1" applyFill="1" applyBorder="1" applyAlignment="1">
      <alignment horizontal="center" vertical="center" wrapText="1"/>
    </xf>
    <xf numFmtId="0" fontId="6" fillId="7" borderId="8" xfId="7" applyFont="1" applyFill="1" applyBorder="1"/>
    <xf numFmtId="0" fontId="21" fillId="7" borderId="8" xfId="1" applyFont="1" applyFill="1" applyBorder="1"/>
    <xf numFmtId="0" fontId="21" fillId="0" borderId="0" xfId="1" applyFont="1"/>
    <xf numFmtId="169" fontId="0" fillId="0" borderId="0" xfId="5" applyNumberFormat="1" applyFont="1" applyAlignment="1">
      <alignment horizontal="center"/>
    </xf>
    <xf numFmtId="0" fontId="22" fillId="0" borderId="0" xfId="1" applyFont="1"/>
    <xf numFmtId="0" fontId="22" fillId="0" borderId="0" xfId="1" applyFont="1" applyAlignment="1">
      <alignment horizontal="center"/>
    </xf>
    <xf numFmtId="169" fontId="0" fillId="0" borderId="0" xfId="5" applyNumberFormat="1" applyFont="1" applyAlignment="1" applyProtection="1">
      <alignment horizontal="center"/>
      <protection hidden="1"/>
    </xf>
    <xf numFmtId="0" fontId="6" fillId="9" borderId="9" xfId="7" applyFont="1" applyFill="1" applyBorder="1" applyAlignment="1">
      <alignment vertical="center"/>
    </xf>
    <xf numFmtId="0" fontId="6" fillId="9" borderId="10" xfId="7" applyFont="1" applyFill="1" applyBorder="1" applyAlignment="1">
      <alignment vertical="center"/>
    </xf>
    <xf numFmtId="0" fontId="6" fillId="9" borderId="12" xfId="7" applyFont="1" applyFill="1" applyBorder="1" applyAlignment="1">
      <alignment vertical="center"/>
    </xf>
    <xf numFmtId="0" fontId="6" fillId="9" borderId="13" xfId="7" applyFont="1" applyFill="1" applyBorder="1" applyAlignment="1">
      <alignment vertical="center"/>
    </xf>
    <xf numFmtId="0" fontId="6" fillId="9" borderId="15" xfId="7" applyFont="1" applyFill="1" applyBorder="1" applyAlignment="1">
      <alignment vertical="center"/>
    </xf>
    <xf numFmtId="0" fontId="6" fillId="9" borderId="16" xfId="7" applyFont="1" applyFill="1" applyBorder="1" applyAlignment="1">
      <alignment vertical="center"/>
    </xf>
    <xf numFmtId="0" fontId="6" fillId="7" borderId="0" xfId="7" applyFont="1" applyFill="1"/>
    <xf numFmtId="0" fontId="21" fillId="7" borderId="0" xfId="1" applyFont="1" applyFill="1"/>
    <xf numFmtId="168" fontId="6" fillId="7" borderId="23" xfId="6" applyNumberFormat="1" applyFont="1" applyFill="1" applyBorder="1" applyAlignment="1">
      <alignment horizontal="right"/>
    </xf>
    <xf numFmtId="14" fontId="21" fillId="0" borderId="0" xfId="1" applyNumberFormat="1" applyFont="1" applyAlignment="1">
      <alignment horizontal="right"/>
    </xf>
    <xf numFmtId="43" fontId="21" fillId="0" borderId="0" xfId="5" applyFont="1" applyAlignment="1">
      <alignment horizontal="right"/>
    </xf>
    <xf numFmtId="0" fontId="23" fillId="0" borderId="0" xfId="0" applyFont="1" applyAlignment="1">
      <alignment horizontal="center" wrapText="1"/>
    </xf>
    <xf numFmtId="3" fontId="6" fillId="7" borderId="23" xfId="7" applyNumberFormat="1" applyFont="1" applyFill="1" applyBorder="1" applyAlignment="1">
      <alignment horizontal="right"/>
    </xf>
    <xf numFmtId="9" fontId="6" fillId="7" borderId="23" xfId="2" applyFont="1" applyFill="1" applyBorder="1" applyAlignment="1">
      <alignment horizontal="right"/>
    </xf>
    <xf numFmtId="14" fontId="21" fillId="7" borderId="23" xfId="1" applyNumberFormat="1" applyFont="1" applyFill="1" applyBorder="1"/>
    <xf numFmtId="0" fontId="0" fillId="0" borderId="0" xfId="0" applyAlignment="1">
      <alignment horizontal="center"/>
    </xf>
    <xf numFmtId="3" fontId="0" fillId="0" borderId="0" xfId="0" applyNumberFormat="1" applyAlignment="1">
      <alignment horizontal="center"/>
    </xf>
    <xf numFmtId="167" fontId="6" fillId="7" borderId="23" xfId="8" applyNumberFormat="1" applyFont="1" applyFill="1" applyBorder="1" applyAlignment="1">
      <alignment horizontal="right"/>
    </xf>
    <xf numFmtId="14" fontId="21" fillId="7" borderId="23" xfId="1" applyNumberFormat="1" applyFont="1" applyFill="1" applyBorder="1" applyAlignment="1">
      <alignment horizontal="right"/>
    </xf>
    <xf numFmtId="3" fontId="6" fillId="0" borderId="0" xfId="7" applyNumberFormat="1" applyFont="1" applyAlignment="1">
      <alignment horizontal="right"/>
    </xf>
    <xf numFmtId="0" fontId="2" fillId="0" borderId="0" xfId="0" applyFont="1" applyAlignment="1">
      <alignment vertical="center"/>
    </xf>
    <xf numFmtId="10" fontId="6" fillId="0" borderId="0" xfId="2" applyNumberFormat="1" applyFont="1" applyAlignment="1">
      <alignment horizontal="right"/>
    </xf>
    <xf numFmtId="43" fontId="21" fillId="11" borderId="23" xfId="5" applyFont="1" applyFill="1" applyBorder="1" applyAlignment="1">
      <alignment horizontal="right"/>
    </xf>
    <xf numFmtId="170" fontId="6" fillId="0" borderId="0" xfId="6" applyNumberFormat="1" applyFont="1" applyAlignment="1">
      <alignment horizontal="right"/>
    </xf>
    <xf numFmtId="167" fontId="6" fillId="0" borderId="0" xfId="8" applyNumberFormat="1" applyFont="1" applyAlignment="1">
      <alignment horizontal="right"/>
    </xf>
    <xf numFmtId="0" fontId="24" fillId="0" borderId="0" xfId="1" applyFont="1"/>
    <xf numFmtId="0" fontId="6" fillId="7" borderId="20" xfId="7" applyFont="1" applyFill="1" applyBorder="1"/>
    <xf numFmtId="0" fontId="21" fillId="7" borderId="20" xfId="1" applyFont="1" applyFill="1" applyBorder="1"/>
    <xf numFmtId="167" fontId="6" fillId="7" borderId="5" xfId="8" applyNumberFormat="1" applyFont="1" applyFill="1" applyBorder="1" applyAlignment="1">
      <alignment horizontal="right"/>
    </xf>
    <xf numFmtId="0" fontId="25" fillId="0" borderId="0" xfId="0" applyFont="1" applyAlignment="1">
      <alignment horizontal="left"/>
    </xf>
    <xf numFmtId="0" fontId="26" fillId="0" borderId="0" xfId="0" applyFont="1" applyAlignment="1">
      <alignment horizontal="center"/>
    </xf>
    <xf numFmtId="0" fontId="21" fillId="0" borderId="0" xfId="0" applyFont="1"/>
    <xf numFmtId="0" fontId="26" fillId="0" borderId="0" xfId="0" applyFont="1" applyAlignment="1">
      <alignment horizontal="left"/>
    </xf>
    <xf numFmtId="9" fontId="6" fillId="0" borderId="0" xfId="2" applyFont="1" applyAlignment="1">
      <alignment horizontal="right"/>
    </xf>
    <xf numFmtId="0" fontId="21" fillId="0" borderId="0" xfId="0" applyFont="1" applyAlignment="1">
      <alignment horizontal="center"/>
    </xf>
    <xf numFmtId="0" fontId="6" fillId="0" borderId="0" xfId="7" applyFont="1"/>
    <xf numFmtId="164" fontId="21" fillId="0" borderId="0" xfId="1" applyNumberFormat="1" applyFont="1"/>
    <xf numFmtId="14" fontId="21" fillId="0" borderId="0" xfId="0" applyNumberFormat="1" applyFont="1" applyAlignment="1">
      <alignment horizontal="center"/>
    </xf>
    <xf numFmtId="0" fontId="21" fillId="0" borderId="0" xfId="1" applyFont="1" applyAlignment="1">
      <alignment vertical="center" wrapText="1"/>
    </xf>
    <xf numFmtId="0" fontId="27" fillId="0" borderId="0" xfId="1" applyFont="1" applyAlignment="1">
      <alignment horizontal="center" vertical="center"/>
    </xf>
    <xf numFmtId="0" fontId="28" fillId="0" borderId="27" xfId="1" applyFont="1" applyBorder="1"/>
    <xf numFmtId="0" fontId="28" fillId="0" borderId="8" xfId="1" applyFont="1" applyBorder="1"/>
    <xf numFmtId="0" fontId="28" fillId="0" borderId="23" xfId="1" applyFont="1" applyBorder="1" applyAlignment="1">
      <alignment horizontal="center" vertical="center"/>
    </xf>
    <xf numFmtId="0" fontId="28" fillId="0" borderId="0" xfId="1" applyFont="1"/>
    <xf numFmtId="0" fontId="29" fillId="0" borderId="28" xfId="1" applyFont="1" applyBorder="1" applyAlignment="1">
      <alignment horizontal="center" vertical="center"/>
    </xf>
    <xf numFmtId="0" fontId="28" fillId="0" borderId="27" xfId="1" applyFont="1" applyBorder="1" applyAlignment="1">
      <alignment horizontal="center" vertical="center"/>
    </xf>
    <xf numFmtId="0" fontId="28" fillId="0" borderId="0" xfId="0" applyFont="1" applyAlignment="1">
      <alignment horizontal="left"/>
    </xf>
    <xf numFmtId="0" fontId="28" fillId="0" borderId="30" xfId="1" applyFont="1" applyBorder="1"/>
    <xf numFmtId="0" fontId="28" fillId="0" borderId="31" xfId="1" applyFont="1" applyBorder="1"/>
    <xf numFmtId="0" fontId="28" fillId="0" borderId="30" xfId="1" applyFont="1" applyBorder="1" applyAlignment="1">
      <alignment horizontal="center" vertical="center"/>
    </xf>
    <xf numFmtId="0" fontId="28" fillId="0" borderId="31" xfId="1" applyFont="1" applyBorder="1" applyAlignment="1">
      <alignment horizontal="center" vertical="center"/>
    </xf>
    <xf numFmtId="0" fontId="27" fillId="0" borderId="0" xfId="1" applyFont="1"/>
    <xf numFmtId="167" fontId="27" fillId="0" borderId="0" xfId="8" applyNumberFormat="1" applyFont="1"/>
    <xf numFmtId="164" fontId="28" fillId="0" borderId="23" xfId="1" applyNumberFormat="1" applyFont="1" applyBorder="1"/>
    <xf numFmtId="0" fontId="28" fillId="0" borderId="8" xfId="1" applyFont="1" applyBorder="1" applyAlignment="1">
      <alignment horizontal="center" vertical="center"/>
    </xf>
    <xf numFmtId="0" fontId="28" fillId="0" borderId="0" xfId="1" applyFont="1" applyAlignment="1">
      <alignment horizontal="center" vertical="center"/>
    </xf>
    <xf numFmtId="0" fontId="29" fillId="0" borderId="30" xfId="1" applyFont="1" applyBorder="1" applyAlignment="1">
      <alignment horizontal="center" vertical="center"/>
    </xf>
    <xf numFmtId="0" fontId="28" fillId="0" borderId="23" xfId="1" applyFont="1" applyBorder="1"/>
    <xf numFmtId="0" fontId="21" fillId="0" borderId="0" xfId="1" applyFont="1" applyAlignment="1">
      <alignment horizontal="left"/>
    </xf>
    <xf numFmtId="0" fontId="28" fillId="0" borderId="5" xfId="1" applyFont="1" applyBorder="1" applyAlignment="1">
      <alignment horizontal="center" vertical="center"/>
    </xf>
    <xf numFmtId="0" fontId="28" fillId="0" borderId="5" xfId="1" applyFont="1" applyBorder="1"/>
    <xf numFmtId="0" fontId="28" fillId="0" borderId="19" xfId="1" applyFont="1" applyBorder="1" applyAlignment="1">
      <alignment horizontal="center" vertical="center"/>
    </xf>
    <xf numFmtId="0" fontId="27" fillId="0" borderId="0" xfId="1" applyFont="1" applyAlignment="1">
      <alignment horizontal="center" vertical="center" wrapText="1"/>
    </xf>
    <xf numFmtId="0" fontId="27" fillId="0" borderId="0" xfId="1" applyFont="1" applyAlignment="1">
      <alignment vertical="center" wrapText="1"/>
    </xf>
    <xf numFmtId="0" fontId="22" fillId="0" borderId="24" xfId="1" applyFont="1" applyBorder="1" applyAlignment="1">
      <alignment horizontal="center" vertical="center" wrapText="1"/>
    </xf>
    <xf numFmtId="0" fontId="22" fillId="0" borderId="2" xfId="1" applyFont="1" applyBorder="1" applyAlignment="1">
      <alignment horizontal="center" vertical="center" wrapText="1"/>
    </xf>
    <xf numFmtId="0" fontId="21" fillId="0" borderId="0" xfId="1" applyFont="1" applyAlignment="1">
      <alignment horizontal="center"/>
    </xf>
    <xf numFmtId="14" fontId="21" fillId="0" borderId="0" xfId="1" applyNumberFormat="1" applyFont="1" applyAlignment="1">
      <alignment horizontal="center"/>
    </xf>
    <xf numFmtId="165" fontId="21" fillId="0" borderId="28" xfId="5" applyNumberFormat="1" applyFont="1" applyBorder="1"/>
    <xf numFmtId="3" fontId="21" fillId="0" borderId="33" xfId="1" applyNumberFormat="1" applyFont="1" applyBorder="1"/>
    <xf numFmtId="0" fontId="21" fillId="0" borderId="33" xfId="1" applyFont="1" applyBorder="1"/>
    <xf numFmtId="164" fontId="21" fillId="0" borderId="27" xfId="1" applyNumberFormat="1" applyFont="1" applyBorder="1"/>
    <xf numFmtId="0" fontId="21" fillId="0" borderId="28" xfId="1" applyFont="1" applyBorder="1"/>
    <xf numFmtId="0" fontId="21" fillId="0" borderId="27" xfId="1" applyFont="1" applyBorder="1"/>
    <xf numFmtId="167" fontId="21" fillId="0" borderId="27" xfId="1" applyNumberFormat="1" applyFont="1" applyBorder="1"/>
    <xf numFmtId="0" fontId="19" fillId="0" borderId="0" xfId="0" applyFont="1"/>
    <xf numFmtId="43" fontId="21" fillId="0" borderId="8" xfId="5" applyFont="1" applyBorder="1"/>
    <xf numFmtId="43" fontId="21" fillId="0" borderId="0" xfId="5" applyFont="1"/>
    <xf numFmtId="43" fontId="21" fillId="0" borderId="23" xfId="5" applyFont="1" applyBorder="1"/>
    <xf numFmtId="3" fontId="0" fillId="0" borderId="34" xfId="0" applyNumberFormat="1" applyBorder="1" applyAlignment="1">
      <alignment horizontal="center"/>
    </xf>
    <xf numFmtId="3" fontId="2" fillId="0" borderId="34" xfId="0" applyNumberFormat="1" applyFont="1" applyBorder="1"/>
    <xf numFmtId="3" fontId="0" fillId="0" borderId="35" xfId="0" applyNumberFormat="1" applyBorder="1"/>
    <xf numFmtId="3" fontId="0" fillId="0" borderId="34" xfId="0" applyNumberFormat="1" applyBorder="1"/>
    <xf numFmtId="3" fontId="0" fillId="0" borderId="0" xfId="0" applyNumberFormat="1"/>
    <xf numFmtId="3" fontId="2" fillId="0" borderId="35" xfId="0" applyNumberFormat="1" applyFont="1" applyBorder="1"/>
    <xf numFmtId="3" fontId="2" fillId="0" borderId="35" xfId="0" applyNumberFormat="1" applyFont="1" applyBorder="1" applyAlignment="1">
      <alignment horizontal="right"/>
    </xf>
    <xf numFmtId="3" fontId="0" fillId="0" borderId="36" xfId="0" applyNumberFormat="1" applyBorder="1"/>
    <xf numFmtId="3" fontId="19" fillId="0" borderId="0" xfId="0" applyNumberFormat="1" applyFont="1"/>
    <xf numFmtId="43" fontId="21" fillId="0" borderId="5" xfId="5" applyFont="1" applyBorder="1"/>
    <xf numFmtId="0" fontId="7" fillId="0" borderId="0" xfId="1" applyFont="1"/>
    <xf numFmtId="0" fontId="14" fillId="0" borderId="0" xfId="0" applyFont="1" applyAlignment="1">
      <alignment horizontal="center" vertical="center" wrapText="1"/>
    </xf>
    <xf numFmtId="0" fontId="14" fillId="0" borderId="0" xfId="0" applyFont="1" applyAlignment="1">
      <alignment horizontal="center" vertical="center"/>
    </xf>
    <xf numFmtId="3" fontId="23" fillId="0" borderId="0" xfId="0" applyNumberFormat="1" applyFont="1"/>
    <xf numFmtId="0" fontId="2" fillId="0" borderId="0" xfId="0" applyFont="1"/>
    <xf numFmtId="1" fontId="22" fillId="0" borderId="0" xfId="0" applyNumberFormat="1" applyFont="1" applyAlignment="1">
      <alignment horizontal="center"/>
    </xf>
    <xf numFmtId="0" fontId="22" fillId="2" borderId="26" xfId="1" applyFont="1" applyFill="1" applyBorder="1" applyAlignment="1">
      <alignment horizontal="center" vertical="center" wrapText="1"/>
    </xf>
    <xf numFmtId="0" fontId="22" fillId="13" borderId="25" xfId="1" applyFont="1" applyFill="1" applyBorder="1" applyAlignment="1">
      <alignment horizontal="center" vertical="center" wrapText="1"/>
    </xf>
    <xf numFmtId="0" fontId="22" fillId="13" borderId="3" xfId="1" applyFont="1" applyFill="1" applyBorder="1" applyAlignment="1">
      <alignment horizontal="center" vertical="center" wrapText="1"/>
    </xf>
    <xf numFmtId="0" fontId="22" fillId="10" borderId="24" xfId="1" applyFont="1" applyFill="1" applyBorder="1" applyAlignment="1">
      <alignment horizontal="center" vertical="center" wrapText="1"/>
    </xf>
    <xf numFmtId="0" fontId="22" fillId="10" borderId="3" xfId="1" applyFont="1" applyFill="1" applyBorder="1" applyAlignment="1">
      <alignment horizontal="center" vertical="center" wrapText="1"/>
    </xf>
    <xf numFmtId="164" fontId="21" fillId="0" borderId="8" xfId="1" applyNumberFormat="1" applyFont="1" applyBorder="1"/>
    <xf numFmtId="0" fontId="21" fillId="0" borderId="8" xfId="1" applyFont="1" applyBorder="1"/>
    <xf numFmtId="0" fontId="21" fillId="0" borderId="23" xfId="1" applyFont="1" applyBorder="1"/>
    <xf numFmtId="167" fontId="21" fillId="0" borderId="23" xfId="8" applyNumberFormat="1" applyFont="1" applyBorder="1"/>
    <xf numFmtId="0" fontId="21" fillId="0" borderId="19" xfId="1" applyFont="1" applyBorder="1"/>
    <xf numFmtId="0" fontId="21" fillId="0" borderId="20" xfId="1" applyFont="1" applyBorder="1"/>
    <xf numFmtId="0" fontId="21" fillId="0" borderId="5" xfId="1" applyFont="1" applyBorder="1"/>
    <xf numFmtId="164" fontId="21" fillId="0" borderId="19" xfId="1" applyNumberFormat="1" applyFont="1" applyBorder="1"/>
    <xf numFmtId="167" fontId="21" fillId="0" borderId="4" xfId="8" applyNumberFormat="1" applyFont="1" applyBorder="1"/>
    <xf numFmtId="0" fontId="6" fillId="7" borderId="8" xfId="7" applyFont="1" applyFill="1" applyBorder="1" applyAlignment="1">
      <alignment vertical="center"/>
    </xf>
    <xf numFmtId="0" fontId="6" fillId="7" borderId="19" xfId="7" applyFont="1" applyFill="1" applyBorder="1" applyAlignment="1">
      <alignment vertical="center"/>
    </xf>
    <xf numFmtId="167" fontId="6" fillId="7" borderId="5" xfId="8" applyNumberFormat="1" applyFont="1" applyFill="1" applyBorder="1" applyAlignment="1">
      <alignment horizontal="center" vertical="center"/>
    </xf>
    <xf numFmtId="0" fontId="31" fillId="0" borderId="0" xfId="0" applyFont="1"/>
    <xf numFmtId="1" fontId="33" fillId="0" borderId="0" xfId="0" applyNumberFormat="1" applyFont="1" applyAlignment="1">
      <alignment horizontal="right"/>
    </xf>
    <xf numFmtId="1" fontId="34" fillId="0" borderId="0" xfId="0" applyNumberFormat="1" applyFont="1" applyAlignment="1">
      <alignment horizontal="right"/>
    </xf>
    <xf numFmtId="1" fontId="34" fillId="0" borderId="0" xfId="0" applyNumberFormat="1" applyFont="1" applyAlignment="1">
      <alignment horizontal="center"/>
    </xf>
    <xf numFmtId="0" fontId="35" fillId="0" borderId="0" xfId="0" applyFont="1" applyAlignment="1">
      <alignment horizontal="left"/>
    </xf>
    <xf numFmtId="0" fontId="7" fillId="0" borderId="0" xfId="1" applyFont="1" applyAlignment="1">
      <alignment horizontal="center"/>
    </xf>
    <xf numFmtId="1" fontId="23" fillId="0" borderId="0" xfId="0" applyNumberFormat="1" applyFont="1" applyAlignment="1">
      <alignment horizontal="right"/>
    </xf>
    <xf numFmtId="1" fontId="22" fillId="0" borderId="0" xfId="0" applyNumberFormat="1" applyFont="1" applyAlignment="1">
      <alignment horizontal="right"/>
    </xf>
    <xf numFmtId="1" fontId="32" fillId="0" borderId="0" xfId="0" applyNumberFormat="1" applyFont="1" applyAlignment="1">
      <alignment horizontal="center"/>
    </xf>
    <xf numFmtId="3" fontId="23" fillId="0" borderId="34" xfId="0" applyNumberFormat="1" applyFont="1" applyBorder="1" applyAlignment="1">
      <alignment horizontal="center"/>
    </xf>
    <xf numFmtId="3" fontId="34" fillId="0" borderId="0" xfId="0" applyNumberFormat="1" applyFont="1" applyAlignment="1">
      <alignment horizontal="center"/>
    </xf>
    <xf numFmtId="1" fontId="29" fillId="0" borderId="0" xfId="0" applyNumberFormat="1" applyFont="1" applyAlignment="1">
      <alignment horizontal="center"/>
    </xf>
    <xf numFmtId="1" fontId="36" fillId="0" borderId="0" xfId="0" applyNumberFormat="1" applyFont="1" applyAlignment="1">
      <alignment horizontal="center"/>
    </xf>
    <xf numFmtId="3" fontId="19" fillId="0" borderId="0" xfId="0" applyNumberFormat="1" applyFont="1" applyAlignment="1">
      <alignment horizontal="center"/>
    </xf>
    <xf numFmtId="0" fontId="18" fillId="0" borderId="0" xfId="1" applyFont="1"/>
    <xf numFmtId="0" fontId="18" fillId="0" borderId="0" xfId="0" applyFont="1"/>
    <xf numFmtId="169" fontId="18" fillId="0" borderId="0" xfId="5" applyNumberFormat="1" applyFont="1" applyAlignment="1">
      <alignment horizontal="center"/>
    </xf>
    <xf numFmtId="0" fontId="23" fillId="0" borderId="0" xfId="1" applyFont="1"/>
    <xf numFmtId="0" fontId="23" fillId="0" borderId="0" xfId="1" applyFont="1" applyAlignment="1">
      <alignment horizontal="center"/>
    </xf>
    <xf numFmtId="0" fontId="2" fillId="0" borderId="0" xfId="7" applyFont="1"/>
    <xf numFmtId="10" fontId="2" fillId="0" borderId="0" xfId="2" applyNumberFormat="1" applyFont="1" applyAlignment="1">
      <alignment horizontal="right"/>
    </xf>
    <xf numFmtId="169" fontId="18" fillId="0" borderId="0" xfId="5" applyNumberFormat="1" applyFont="1" applyAlignment="1" applyProtection="1">
      <alignment horizontal="center"/>
      <protection hidden="1"/>
    </xf>
    <xf numFmtId="9" fontId="2" fillId="0" borderId="0" xfId="2" applyFont="1" applyAlignment="1">
      <alignment horizontal="right"/>
    </xf>
    <xf numFmtId="167" fontId="2" fillId="0" borderId="0" xfId="8" applyNumberFormat="1" applyFont="1" applyAlignment="1">
      <alignment horizontal="right"/>
    </xf>
    <xf numFmtId="0" fontId="35" fillId="0" borderId="0" xfId="0" applyFont="1" applyAlignment="1">
      <alignment horizontal="center"/>
    </xf>
    <xf numFmtId="0" fontId="2" fillId="7" borderId="28" xfId="7" applyFont="1" applyFill="1" applyBorder="1"/>
    <xf numFmtId="0" fontId="18" fillId="7" borderId="33" xfId="1" applyFont="1" applyFill="1" applyBorder="1"/>
    <xf numFmtId="3" fontId="2" fillId="7" borderId="27" xfId="7" applyNumberFormat="1" applyFont="1" applyFill="1" applyBorder="1" applyAlignment="1">
      <alignment horizontal="right"/>
    </xf>
    <xf numFmtId="0" fontId="2" fillId="7" borderId="8" xfId="7" applyFont="1" applyFill="1" applyBorder="1"/>
    <xf numFmtId="0" fontId="2" fillId="7" borderId="0" xfId="7" applyFont="1" applyFill="1"/>
    <xf numFmtId="0" fontId="18" fillId="7" borderId="0" xfId="1" applyFont="1" applyFill="1"/>
    <xf numFmtId="9" fontId="2" fillId="7" borderId="23" xfId="2" applyFont="1" applyFill="1" applyBorder="1" applyAlignment="1">
      <alignment horizontal="right"/>
    </xf>
    <xf numFmtId="0" fontId="7" fillId="0" borderId="0" xfId="0" applyFont="1" applyAlignment="1">
      <alignment horizontal="center"/>
    </xf>
    <xf numFmtId="0" fontId="2" fillId="0" borderId="0" xfId="0" applyFont="1" applyAlignment="1">
      <alignment horizontal="left"/>
    </xf>
    <xf numFmtId="14" fontId="18" fillId="0" borderId="0" xfId="0" applyNumberFormat="1" applyFont="1" applyAlignment="1">
      <alignment horizontal="center"/>
    </xf>
    <xf numFmtId="14" fontId="2" fillId="0" borderId="0" xfId="0" applyNumberFormat="1" applyFont="1" applyAlignment="1">
      <alignment horizontal="left"/>
    </xf>
    <xf numFmtId="0" fontId="18" fillId="7" borderId="8" xfId="1" applyFont="1" applyFill="1" applyBorder="1"/>
    <xf numFmtId="14" fontId="18" fillId="7" borderId="23" xfId="1" applyNumberFormat="1" applyFont="1" applyFill="1" applyBorder="1"/>
    <xf numFmtId="167" fontId="2" fillId="7" borderId="23" xfId="8" applyNumberFormat="1" applyFont="1" applyFill="1" applyBorder="1" applyAlignment="1">
      <alignment horizontal="right"/>
    </xf>
    <xf numFmtId="1" fontId="23" fillId="0" borderId="0" xfId="0" applyNumberFormat="1" applyFont="1" applyAlignment="1">
      <alignment horizontal="center"/>
    </xf>
    <xf numFmtId="0" fontId="2" fillId="7" borderId="19" xfId="7" applyFont="1" applyFill="1" applyBorder="1"/>
    <xf numFmtId="0" fontId="2" fillId="7" borderId="20" xfId="7" applyFont="1" applyFill="1" applyBorder="1"/>
    <xf numFmtId="0" fontId="18" fillId="7" borderId="20" xfId="1" applyFont="1" applyFill="1" applyBorder="1"/>
    <xf numFmtId="14" fontId="18" fillId="7" borderId="5" xfId="1" applyNumberFormat="1" applyFont="1" applyFill="1" applyBorder="1" applyAlignment="1">
      <alignment horizontal="right"/>
    </xf>
    <xf numFmtId="0" fontId="18" fillId="0" borderId="0" xfId="0" applyFont="1" applyAlignment="1">
      <alignment horizontal="center" vertical="center"/>
    </xf>
    <xf numFmtId="0" fontId="18" fillId="0" borderId="0" xfId="0" applyFont="1" applyAlignment="1">
      <alignment horizontal="center"/>
    </xf>
    <xf numFmtId="0" fontId="18" fillId="0" borderId="0" xfId="1" applyFont="1" applyAlignment="1">
      <alignment horizontal="center"/>
    </xf>
    <xf numFmtId="3" fontId="18" fillId="0" borderId="0" xfId="0" applyNumberFormat="1" applyFont="1"/>
    <xf numFmtId="3" fontId="18" fillId="0" borderId="34" xfId="0" applyNumberFormat="1" applyFont="1" applyBorder="1"/>
    <xf numFmtId="3" fontId="18" fillId="0" borderId="35" xfId="0" applyNumberFormat="1" applyFont="1" applyBorder="1"/>
    <xf numFmtId="3" fontId="18" fillId="0" borderId="36" xfId="0" applyNumberFormat="1" applyFont="1" applyBorder="1"/>
    <xf numFmtId="3" fontId="18" fillId="0" borderId="0" xfId="0" applyNumberFormat="1" applyFont="1" applyAlignment="1">
      <alignment horizontal="center"/>
    </xf>
    <xf numFmtId="3" fontId="18" fillId="0" borderId="37" xfId="0" applyNumberFormat="1" applyFont="1" applyBorder="1"/>
    <xf numFmtId="3" fontId="18" fillId="0" borderId="34" xfId="0" applyNumberFormat="1" applyFont="1" applyBorder="1" applyAlignment="1">
      <alignment horizontal="center"/>
    </xf>
    <xf numFmtId="0" fontId="19" fillId="0" borderId="0" xfId="1" applyFont="1"/>
    <xf numFmtId="14" fontId="18" fillId="0" borderId="0" xfId="1" applyNumberFormat="1" applyFont="1" applyAlignment="1">
      <alignment horizontal="right"/>
    </xf>
    <xf numFmtId="0" fontId="39" fillId="0" borderId="0" xfId="0" applyFont="1" applyAlignment="1">
      <alignment horizontal="left"/>
    </xf>
    <xf numFmtId="0" fontId="40" fillId="0" borderId="0" xfId="1" applyFont="1" applyAlignment="1">
      <alignment horizontal="left"/>
    </xf>
    <xf numFmtId="0" fontId="2" fillId="9" borderId="9" xfId="7" applyFont="1" applyFill="1" applyBorder="1" applyAlignment="1">
      <alignment vertical="center"/>
    </xf>
    <xf numFmtId="0" fontId="2" fillId="9" borderId="10" xfId="7" applyFont="1" applyFill="1" applyBorder="1" applyAlignment="1">
      <alignment vertical="center"/>
    </xf>
    <xf numFmtId="0" fontId="2" fillId="0" borderId="0" xfId="5" applyNumberFormat="1" applyFont="1" applyAlignment="1">
      <alignment horizontal="center"/>
    </xf>
    <xf numFmtId="0" fontId="2" fillId="9" borderId="12" xfId="7" applyFont="1" applyFill="1" applyBorder="1" applyAlignment="1">
      <alignment vertical="center"/>
    </xf>
    <xf numFmtId="0" fontId="2" fillId="9" borderId="13" xfId="7" applyFont="1" applyFill="1" applyBorder="1" applyAlignment="1">
      <alignment vertical="center"/>
    </xf>
    <xf numFmtId="0" fontId="2" fillId="9" borderId="15" xfId="7" applyFont="1" applyFill="1" applyBorder="1" applyAlignment="1">
      <alignment vertical="center"/>
    </xf>
    <xf numFmtId="0" fontId="2" fillId="9" borderId="16" xfId="7" applyFont="1" applyFill="1" applyBorder="1" applyAlignment="1">
      <alignment vertical="center"/>
    </xf>
    <xf numFmtId="1" fontId="18" fillId="10" borderId="17" xfId="1" applyNumberFormat="1" applyFont="1" applyFill="1" applyBorder="1" applyAlignment="1">
      <alignment horizontal="center" vertical="center"/>
    </xf>
    <xf numFmtId="1" fontId="2" fillId="10" borderId="18" xfId="2" applyNumberFormat="1" applyFont="1" applyFill="1" applyBorder="1" applyAlignment="1">
      <alignment horizontal="center" vertical="center"/>
    </xf>
    <xf numFmtId="1" fontId="18" fillId="10" borderId="6" xfId="1" applyNumberFormat="1" applyFont="1" applyFill="1" applyBorder="1" applyAlignment="1">
      <alignment horizontal="center" vertical="center"/>
    </xf>
    <xf numFmtId="1" fontId="2" fillId="10" borderId="14" xfId="2" applyNumberFormat="1" applyFont="1" applyFill="1" applyBorder="1" applyAlignment="1">
      <alignment horizontal="center" vertical="center"/>
    </xf>
    <xf numFmtId="0" fontId="2" fillId="9" borderId="19" xfId="7" applyFont="1" applyFill="1" applyBorder="1" applyAlignment="1">
      <alignment vertical="center"/>
    </xf>
    <xf numFmtId="0" fontId="2" fillId="9" borderId="20" xfId="7" applyFont="1" applyFill="1" applyBorder="1" applyAlignment="1">
      <alignment vertical="center"/>
    </xf>
    <xf numFmtId="0" fontId="2" fillId="9" borderId="21" xfId="7" applyFont="1" applyFill="1" applyBorder="1" applyAlignment="1">
      <alignment vertical="center"/>
    </xf>
    <xf numFmtId="0" fontId="2" fillId="9" borderId="22" xfId="7" applyFont="1" applyFill="1" applyBorder="1" applyAlignment="1">
      <alignment vertical="center"/>
    </xf>
    <xf numFmtId="168" fontId="2" fillId="7" borderId="23" xfId="6" applyNumberFormat="1" applyFont="1" applyFill="1" applyBorder="1" applyAlignment="1">
      <alignment horizontal="right"/>
    </xf>
    <xf numFmtId="43" fontId="18" fillId="0" borderId="0" xfId="5" applyFont="1" applyAlignment="1">
      <alignment horizontal="right"/>
    </xf>
    <xf numFmtId="3" fontId="2" fillId="7" borderId="23" xfId="7" applyNumberFormat="1" applyFont="1" applyFill="1" applyBorder="1" applyAlignment="1">
      <alignment horizontal="right"/>
    </xf>
    <xf numFmtId="168" fontId="18" fillId="0" borderId="0" xfId="6" applyNumberFormat="1" applyFont="1" applyAlignment="1">
      <alignment horizontal="center"/>
    </xf>
    <xf numFmtId="14" fontId="18" fillId="7" borderId="23" xfId="1" applyNumberFormat="1" applyFont="1" applyFill="1" applyBorder="1" applyAlignment="1">
      <alignment horizontal="right"/>
    </xf>
    <xf numFmtId="3" fontId="2" fillId="0" borderId="0" xfId="7" applyNumberFormat="1" applyFont="1" applyAlignment="1">
      <alignment horizontal="right"/>
    </xf>
    <xf numFmtId="43" fontId="18" fillId="11" borderId="23" xfId="5" applyFont="1" applyFill="1" applyBorder="1" applyAlignment="1">
      <alignment horizontal="right"/>
    </xf>
    <xf numFmtId="170" fontId="2" fillId="0" borderId="0" xfId="6" applyNumberFormat="1" applyFont="1" applyAlignment="1">
      <alignment horizontal="right"/>
    </xf>
    <xf numFmtId="0" fontId="41" fillId="0" borderId="0" xfId="1" applyFont="1"/>
    <xf numFmtId="167" fontId="2" fillId="7" borderId="5" xfId="8" applyNumberFormat="1" applyFont="1" applyFill="1" applyBorder="1" applyAlignment="1">
      <alignment horizontal="right"/>
    </xf>
    <xf numFmtId="164" fontId="18" fillId="0" borderId="0" xfId="1" applyNumberFormat="1" applyFont="1"/>
    <xf numFmtId="0" fontId="18" fillId="0" borderId="0" xfId="1" applyFont="1" applyAlignment="1">
      <alignment vertical="center" wrapText="1"/>
    </xf>
    <xf numFmtId="0" fontId="2" fillId="7" borderId="8" xfId="7" applyFont="1" applyFill="1" applyBorder="1" applyAlignment="1">
      <alignment vertical="center"/>
    </xf>
    <xf numFmtId="0" fontId="19" fillId="0" borderId="0" xfId="1" applyFont="1" applyAlignment="1">
      <alignment horizontal="center" vertical="center"/>
    </xf>
    <xf numFmtId="0" fontId="2" fillId="0" borderId="27" xfId="1" applyFont="1" applyBorder="1"/>
    <xf numFmtId="0" fontId="2" fillId="0" borderId="8" xfId="1" applyFont="1" applyBorder="1"/>
    <xf numFmtId="0" fontId="2" fillId="0" borderId="23" xfId="1" applyFont="1" applyBorder="1" applyAlignment="1">
      <alignment horizontal="center" vertical="center"/>
    </xf>
    <xf numFmtId="0" fontId="2" fillId="0" borderId="0" xfId="1" applyFont="1"/>
    <xf numFmtId="0" fontId="31" fillId="0" borderId="28" xfId="1" applyFont="1" applyBorder="1" applyAlignment="1">
      <alignment horizontal="center" vertical="center"/>
    </xf>
    <xf numFmtId="0" fontId="2" fillId="0" borderId="27" xfId="1" applyFont="1" applyBorder="1" applyAlignment="1">
      <alignment horizontal="center" vertical="center"/>
    </xf>
    <xf numFmtId="0" fontId="2" fillId="0" borderId="30" xfId="1" applyFont="1" applyBorder="1"/>
    <xf numFmtId="0" fontId="2" fillId="0" borderId="31" xfId="1" applyFont="1" applyBorder="1"/>
    <xf numFmtId="0" fontId="2" fillId="0" borderId="30" xfId="1" applyFont="1" applyBorder="1" applyAlignment="1">
      <alignment horizontal="center" vertical="center"/>
    </xf>
    <xf numFmtId="0" fontId="2" fillId="0" borderId="31" xfId="1" applyFont="1" applyBorder="1" applyAlignment="1">
      <alignment horizontal="center" vertical="center"/>
    </xf>
    <xf numFmtId="167" fontId="19" fillId="0" borderId="0" xfId="8" applyNumberFormat="1" applyFont="1"/>
    <xf numFmtId="164" fontId="2" fillId="0" borderId="23" xfId="1" applyNumberFormat="1" applyFont="1" applyBorder="1"/>
    <xf numFmtId="0" fontId="2" fillId="0" borderId="8" xfId="1" applyFont="1" applyBorder="1" applyAlignment="1">
      <alignment horizontal="center" vertical="center"/>
    </xf>
    <xf numFmtId="167" fontId="2" fillId="7" borderId="23" xfId="8" applyNumberFormat="1" applyFont="1" applyFill="1" applyBorder="1" applyAlignment="1">
      <alignment horizontal="center" vertical="center"/>
    </xf>
    <xf numFmtId="0" fontId="2" fillId="0" borderId="0" xfId="1" applyFont="1" applyAlignment="1">
      <alignment horizontal="center" vertical="center"/>
    </xf>
    <xf numFmtId="0" fontId="31" fillId="0" borderId="30" xfId="1" applyFont="1" applyBorder="1" applyAlignment="1">
      <alignment horizontal="center" vertical="center"/>
    </xf>
    <xf numFmtId="0" fontId="2" fillId="0" borderId="23" xfId="1" applyFont="1" applyBorder="1"/>
    <xf numFmtId="0" fontId="2" fillId="0" borderId="5" xfId="1" applyFont="1" applyBorder="1" applyAlignment="1">
      <alignment horizontal="center" vertical="center"/>
    </xf>
    <xf numFmtId="0" fontId="2" fillId="0" borderId="5" xfId="1" applyFont="1" applyBorder="1"/>
    <xf numFmtId="0" fontId="2" fillId="0" borderId="19" xfId="1" applyFont="1" applyBorder="1" applyAlignment="1">
      <alignment horizontal="center" vertical="center"/>
    </xf>
    <xf numFmtId="0" fontId="18" fillId="0" borderId="0" xfId="1" applyFont="1" applyAlignment="1">
      <alignment horizontal="center" vertical="center"/>
    </xf>
    <xf numFmtId="0" fontId="2" fillId="7" borderId="19" xfId="7" applyFont="1" applyFill="1" applyBorder="1" applyAlignment="1">
      <alignment vertical="center"/>
    </xf>
    <xf numFmtId="167" fontId="2" fillId="7" borderId="5" xfId="8" applyNumberFormat="1" applyFont="1" applyFill="1" applyBorder="1" applyAlignment="1">
      <alignment horizontal="center" vertical="center"/>
    </xf>
    <xf numFmtId="0" fontId="19" fillId="0" borderId="0" xfId="1" applyFont="1" applyAlignment="1">
      <alignment horizontal="center" vertical="center" wrapText="1"/>
    </xf>
    <xf numFmtId="0" fontId="19" fillId="0" borderId="0" xfId="1" applyFont="1" applyAlignment="1">
      <alignment vertical="center" wrapText="1"/>
    </xf>
    <xf numFmtId="0" fontId="23" fillId="0" borderId="24" xfId="1" applyFont="1" applyBorder="1" applyAlignment="1">
      <alignment horizontal="center" vertical="center" wrapText="1"/>
    </xf>
    <xf numFmtId="0" fontId="23" fillId="0" borderId="2" xfId="1" applyFont="1" applyBorder="1" applyAlignment="1">
      <alignment horizontal="center" vertical="center" wrapText="1"/>
    </xf>
    <xf numFmtId="0" fontId="23" fillId="0" borderId="26" xfId="1" applyFont="1" applyBorder="1" applyAlignment="1">
      <alignment horizontal="center" vertical="center" wrapText="1"/>
    </xf>
    <xf numFmtId="0" fontId="23" fillId="0" borderId="25" xfId="1" applyFont="1" applyBorder="1" applyAlignment="1">
      <alignment horizontal="center" vertical="center" wrapText="1"/>
    </xf>
    <xf numFmtId="0" fontId="23" fillId="0" borderId="3" xfId="1" applyFont="1" applyBorder="1" applyAlignment="1">
      <alignment horizontal="center" vertical="center" wrapText="1"/>
    </xf>
    <xf numFmtId="14" fontId="18" fillId="0" borderId="0" xfId="1" applyNumberFormat="1" applyFont="1" applyAlignment="1">
      <alignment horizontal="center"/>
    </xf>
    <xf numFmtId="165" fontId="18" fillId="0" borderId="28" xfId="5" applyNumberFormat="1" applyFont="1" applyBorder="1"/>
    <xf numFmtId="3" fontId="18" fillId="0" borderId="33" xfId="1" applyNumberFormat="1" applyFont="1" applyBorder="1"/>
    <xf numFmtId="0" fontId="18" fillId="0" borderId="33" xfId="1" applyFont="1" applyBorder="1"/>
    <xf numFmtId="164" fontId="18" fillId="0" borderId="27" xfId="1" applyNumberFormat="1" applyFont="1" applyBorder="1"/>
    <xf numFmtId="0" fontId="18" fillId="0" borderId="28" xfId="1" applyFont="1" applyBorder="1"/>
    <xf numFmtId="0" fontId="18" fillId="0" borderId="27" xfId="1" applyFont="1" applyBorder="1"/>
    <xf numFmtId="167" fontId="18" fillId="0" borderId="27" xfId="1" applyNumberFormat="1" applyFont="1" applyBorder="1"/>
    <xf numFmtId="43" fontId="18" fillId="0" borderId="8" xfId="5" applyFont="1" applyBorder="1"/>
    <xf numFmtId="43" fontId="18" fillId="0" borderId="0" xfId="5" applyFont="1"/>
    <xf numFmtId="43" fontId="18" fillId="0" borderId="23" xfId="5" applyFont="1" applyBorder="1"/>
    <xf numFmtId="1" fontId="42" fillId="0" borderId="0" xfId="0" applyNumberFormat="1" applyFont="1" applyAlignment="1">
      <alignment horizontal="center"/>
    </xf>
    <xf numFmtId="3" fontId="18" fillId="0" borderId="0" xfId="1" applyNumberFormat="1" applyFont="1"/>
    <xf numFmtId="43" fontId="18" fillId="0" borderId="19" xfId="5" applyFont="1" applyBorder="1"/>
    <xf numFmtId="43" fontId="18" fillId="0" borderId="20" xfId="5" applyFont="1" applyBorder="1"/>
    <xf numFmtId="43" fontId="18" fillId="0" borderId="5" xfId="5" applyFont="1" applyBorder="1"/>
    <xf numFmtId="43" fontId="18" fillId="0" borderId="4" xfId="5" applyFont="1" applyBorder="1"/>
    <xf numFmtId="0" fontId="2" fillId="0" borderId="0" xfId="7" applyFont="1" applyAlignment="1">
      <alignment vertical="center"/>
    </xf>
    <xf numFmtId="9" fontId="2" fillId="0" borderId="0" xfId="2" applyFont="1" applyFill="1" applyBorder="1" applyAlignment="1">
      <alignment horizontal="right"/>
    </xf>
    <xf numFmtId="167" fontId="2" fillId="0" borderId="0" xfId="8" applyNumberFormat="1" applyFont="1" applyFill="1" applyBorder="1" applyAlignment="1">
      <alignment horizontal="right"/>
    </xf>
    <xf numFmtId="43" fontId="18" fillId="0" borderId="0" xfId="5" applyFont="1" applyFill="1" applyBorder="1" applyAlignment="1">
      <alignment horizontal="right"/>
    </xf>
    <xf numFmtId="167" fontId="2" fillId="0" borderId="0" xfId="8" applyNumberFormat="1" applyFont="1" applyFill="1" applyBorder="1" applyAlignment="1">
      <alignment horizontal="center" vertical="center"/>
    </xf>
    <xf numFmtId="3" fontId="18" fillId="0" borderId="37" xfId="0" applyNumberFormat="1" applyFont="1" applyBorder="1" applyAlignment="1">
      <alignment horizontal="center"/>
    </xf>
    <xf numFmtId="3" fontId="2" fillId="0" borderId="34" xfId="0" applyNumberFormat="1" applyFont="1" applyBorder="1" applyAlignment="1">
      <alignment horizontal="center"/>
    </xf>
    <xf numFmtId="0" fontId="0" fillId="0" borderId="0" xfId="1" applyFont="1"/>
    <xf numFmtId="0" fontId="43" fillId="0" borderId="0" xfId="1" applyFont="1"/>
    <xf numFmtId="164" fontId="41" fillId="0" borderId="0" xfId="1" applyNumberFormat="1" applyFont="1"/>
    <xf numFmtId="0" fontId="23" fillId="0" borderId="0" xfId="0" applyFont="1" applyAlignment="1">
      <alignment horizontal="center" vertical="center"/>
    </xf>
    <xf numFmtId="0" fontId="34" fillId="0" borderId="0" xfId="0" applyFont="1" applyAlignment="1">
      <alignment horizontal="center" vertical="center"/>
    </xf>
    <xf numFmtId="0" fontId="34" fillId="0" borderId="0" xfId="1" applyFont="1" applyAlignment="1">
      <alignment horizontal="center" vertical="center"/>
    </xf>
    <xf numFmtId="0" fontId="23" fillId="2" borderId="26" xfId="1" applyFont="1" applyFill="1" applyBorder="1" applyAlignment="1">
      <alignment horizontal="center" vertical="center" wrapText="1"/>
    </xf>
    <xf numFmtId="0" fontId="23" fillId="13" borderId="25" xfId="1" applyFont="1" applyFill="1" applyBorder="1" applyAlignment="1">
      <alignment horizontal="center" vertical="center" wrapText="1"/>
    </xf>
    <xf numFmtId="0" fontId="23" fillId="13" borderId="3" xfId="1" applyFont="1" applyFill="1" applyBorder="1" applyAlignment="1">
      <alignment horizontal="center" vertical="center" wrapText="1"/>
    </xf>
    <xf numFmtId="0" fontId="23" fillId="10" borderId="24" xfId="1" applyFont="1" applyFill="1" applyBorder="1" applyAlignment="1">
      <alignment horizontal="center" vertical="center" wrapText="1"/>
    </xf>
    <xf numFmtId="0" fontId="23" fillId="10" borderId="3" xfId="1" applyFont="1" applyFill="1" applyBorder="1" applyAlignment="1">
      <alignment horizontal="center" vertical="center" wrapText="1"/>
    </xf>
    <xf numFmtId="0" fontId="18" fillId="0" borderId="41" xfId="1" applyFont="1" applyBorder="1" applyAlignment="1">
      <alignment horizontal="center"/>
    </xf>
    <xf numFmtId="14" fontId="18" fillId="0" borderId="41" xfId="1" applyNumberFormat="1" applyFont="1" applyBorder="1" applyAlignment="1">
      <alignment horizontal="center"/>
    </xf>
    <xf numFmtId="43" fontId="18" fillId="0" borderId="42" xfId="5" applyFont="1" applyBorder="1"/>
    <xf numFmtId="43" fontId="18" fillId="0" borderId="41" xfId="5" applyFont="1" applyBorder="1"/>
    <xf numFmtId="43" fontId="18" fillId="0" borderId="40" xfId="5" applyFont="1" applyBorder="1"/>
    <xf numFmtId="4" fontId="18" fillId="0" borderId="0" xfId="1" applyNumberFormat="1" applyFont="1"/>
    <xf numFmtId="0" fontId="18" fillId="10" borderId="0" xfId="1" applyFont="1" applyFill="1" applyAlignment="1">
      <alignment horizontal="center"/>
    </xf>
    <xf numFmtId="14" fontId="18" fillId="10" borderId="0" xfId="1" applyNumberFormat="1" applyFont="1" applyFill="1" applyAlignment="1">
      <alignment horizontal="center"/>
    </xf>
    <xf numFmtId="43" fontId="18" fillId="10" borderId="8" xfId="5" applyFont="1" applyFill="1" applyBorder="1"/>
    <xf numFmtId="43" fontId="18" fillId="10" borderId="0" xfId="5" applyFont="1" applyFill="1"/>
    <xf numFmtId="43" fontId="18" fillId="10" borderId="23" xfId="5" applyFont="1" applyFill="1" applyBorder="1"/>
    <xf numFmtId="164" fontId="18" fillId="0" borderId="8" xfId="1" applyNumberFormat="1" applyFont="1" applyBorder="1"/>
    <xf numFmtId="0" fontId="18" fillId="0" borderId="8" xfId="1" applyFont="1" applyBorder="1"/>
    <xf numFmtId="0" fontId="18" fillId="0" borderId="23" xfId="1" applyFont="1" applyBorder="1"/>
    <xf numFmtId="167" fontId="18" fillId="0" borderId="23" xfId="8" applyNumberFormat="1" applyFont="1" applyBorder="1"/>
    <xf numFmtId="0" fontId="18" fillId="0" borderId="19" xfId="1" applyFont="1" applyBorder="1"/>
    <xf numFmtId="0" fontId="18" fillId="0" borderId="20" xfId="1" applyFont="1" applyBorder="1"/>
    <xf numFmtId="0" fontId="18" fillId="0" borderId="5" xfId="1" applyFont="1" applyBorder="1"/>
    <xf numFmtId="164" fontId="18" fillId="0" borderId="19" xfId="1" applyNumberFormat="1" applyFont="1" applyBorder="1"/>
    <xf numFmtId="167" fontId="18" fillId="0" borderId="4" xfId="8" applyNumberFormat="1" applyFont="1" applyBorder="1"/>
    <xf numFmtId="0" fontId="23" fillId="0" borderId="0" xfId="0" applyFont="1" applyAlignment="1">
      <alignment horizontal="right" vertical="center"/>
    </xf>
    <xf numFmtId="0" fontId="34" fillId="0" borderId="0" xfId="0" applyFont="1" applyAlignment="1">
      <alignment horizontal="right" vertical="center"/>
    </xf>
    <xf numFmtId="0" fontId="34" fillId="0" borderId="0" xfId="1" applyFont="1" applyAlignment="1">
      <alignment horizontal="right" vertical="center"/>
    </xf>
    <xf numFmtId="43" fontId="18" fillId="0" borderId="0" xfId="1" applyNumberFormat="1" applyFont="1"/>
    <xf numFmtId="10" fontId="2" fillId="7" borderId="23" xfId="6" applyNumberFormat="1" applyFont="1" applyFill="1" applyBorder="1" applyAlignment="1">
      <alignment horizontal="right"/>
    </xf>
    <xf numFmtId="168" fontId="18" fillId="0" borderId="0" xfId="1" applyNumberFormat="1" applyFont="1" applyAlignment="1">
      <alignment horizontal="right"/>
    </xf>
    <xf numFmtId="10" fontId="18" fillId="0" borderId="0" xfId="1" applyNumberFormat="1" applyFont="1" applyAlignment="1">
      <alignment horizontal="right"/>
    </xf>
    <xf numFmtId="3" fontId="18" fillId="0" borderId="0" xfId="1" applyNumberFormat="1" applyFont="1" applyAlignment="1">
      <alignment horizontal="right"/>
    </xf>
    <xf numFmtId="9" fontId="18" fillId="0" borderId="0" xfId="1" applyNumberFormat="1" applyFont="1" applyAlignment="1">
      <alignment horizontal="right"/>
    </xf>
    <xf numFmtId="167" fontId="18" fillId="0" borderId="0" xfId="5" applyNumberFormat="1" applyFont="1" applyAlignment="1">
      <alignment horizontal="right"/>
    </xf>
    <xf numFmtId="14" fontId="2" fillId="0" borderId="0" xfId="7" applyNumberFormat="1" applyFont="1" applyAlignment="1">
      <alignment horizontal="right"/>
    </xf>
    <xf numFmtId="14" fontId="2" fillId="0" borderId="0" xfId="2" applyNumberFormat="1" applyFont="1" applyAlignment="1">
      <alignment horizontal="right"/>
    </xf>
    <xf numFmtId="43" fontId="2" fillId="0" borderId="0" xfId="6" applyNumberFormat="1" applyFont="1" applyAlignment="1">
      <alignment horizontal="right"/>
    </xf>
    <xf numFmtId="0" fontId="18" fillId="0" borderId="0" xfId="1" applyFont="1" applyAlignment="1">
      <alignment horizontal="left"/>
    </xf>
    <xf numFmtId="0" fontId="18" fillId="0" borderId="0" xfId="0" applyFont="1" applyAlignment="1">
      <alignment horizontal="left"/>
    </xf>
    <xf numFmtId="0" fontId="19" fillId="0" borderId="0" xfId="0" applyFont="1" applyAlignment="1">
      <alignment horizontal="right" vertical="top"/>
    </xf>
    <xf numFmtId="0" fontId="18" fillId="22" borderId="0" xfId="1" applyFont="1" applyFill="1"/>
    <xf numFmtId="43" fontId="18" fillId="22" borderId="0" xfId="5" applyFont="1" applyFill="1"/>
    <xf numFmtId="3" fontId="18" fillId="23" borderId="35" xfId="0" applyNumberFormat="1" applyFont="1" applyFill="1" applyBorder="1"/>
    <xf numFmtId="3" fontId="18" fillId="23" borderId="34" xfId="0" applyNumberFormat="1" applyFont="1" applyFill="1" applyBorder="1"/>
    <xf numFmtId="3" fontId="18" fillId="23" borderId="0" xfId="0" applyNumberFormat="1" applyFont="1" applyFill="1"/>
    <xf numFmtId="3" fontId="18" fillId="23" borderId="36" xfId="0" applyNumberFormat="1" applyFont="1" applyFill="1" applyBorder="1"/>
    <xf numFmtId="0" fontId="18" fillId="23" borderId="0" xfId="1" applyFont="1" applyFill="1"/>
    <xf numFmtId="0" fontId="19" fillId="23" borderId="0" xfId="0" applyFont="1" applyFill="1" applyAlignment="1">
      <alignment horizontal="left" vertical="top"/>
    </xf>
    <xf numFmtId="0" fontId="44" fillId="4" borderId="2" xfId="0" applyFont="1" applyFill="1" applyBorder="1" applyAlignment="1">
      <alignment horizontal="center" vertical="center"/>
    </xf>
    <xf numFmtId="0" fontId="44" fillId="4" borderId="3" xfId="0" applyFont="1" applyFill="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0" fillId="0" borderId="0" xfId="0" applyAlignment="1">
      <alignment vertical="center"/>
    </xf>
    <xf numFmtId="0" fontId="45" fillId="0" borderId="0" xfId="0" applyFont="1" applyAlignment="1">
      <alignment vertical="top" wrapText="1"/>
    </xf>
    <xf numFmtId="14" fontId="0" fillId="0" borderId="0" xfId="0" applyNumberFormat="1" applyAlignment="1">
      <alignment horizontal="center"/>
    </xf>
    <xf numFmtId="14" fontId="0" fillId="0" borderId="0" xfId="1" applyNumberFormat="1" applyFont="1" applyAlignment="1">
      <alignment horizontal="center"/>
    </xf>
    <xf numFmtId="0" fontId="37"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27" xfId="0" applyBorder="1"/>
    <xf numFmtId="0" fontId="6" fillId="3" borderId="43" xfId="2" applyNumberFormat="1" applyFont="1" applyFill="1" applyBorder="1" applyAlignment="1">
      <alignment horizontal="center" vertical="center" wrapText="1"/>
    </xf>
    <xf numFmtId="0" fontId="6" fillId="3" borderId="14" xfId="2" applyNumberFormat="1" applyFont="1" applyFill="1" applyBorder="1" applyAlignment="1">
      <alignment horizontal="center" vertical="center" wrapText="1"/>
    </xf>
    <xf numFmtId="0" fontId="10" fillId="3" borderId="14" xfId="2" applyNumberFormat="1" applyFont="1" applyFill="1" applyBorder="1" applyAlignment="1">
      <alignment horizontal="center" vertical="center" wrapText="1"/>
    </xf>
    <xf numFmtId="3" fontId="6" fillId="3" borderId="14" xfId="2" applyNumberFormat="1" applyFont="1" applyFill="1" applyBorder="1" applyAlignment="1">
      <alignment horizontal="center" vertical="center" wrapText="1"/>
    </xf>
    <xf numFmtId="0" fontId="4" fillId="0" borderId="8" xfId="1" applyFont="1" applyBorder="1"/>
    <xf numFmtId="0" fontId="0" fillId="0" borderId="23" xfId="0" applyBorder="1"/>
    <xf numFmtId="0" fontId="23" fillId="0" borderId="8" xfId="1" applyFont="1" applyBorder="1"/>
    <xf numFmtId="0" fontId="6" fillId="2" borderId="43" xfId="2" applyNumberFormat="1" applyFont="1" applyFill="1" applyBorder="1" applyAlignment="1">
      <alignment horizontal="center" vertical="center" wrapText="1"/>
    </xf>
    <xf numFmtId="166" fontId="6" fillId="2" borderId="14" xfId="2" applyNumberFormat="1" applyFont="1" applyFill="1" applyBorder="1" applyAlignment="1">
      <alignment horizontal="center" vertical="center" wrapText="1"/>
    </xf>
    <xf numFmtId="1" fontId="6" fillId="2" borderId="14" xfId="2" applyNumberFormat="1" applyFont="1" applyFill="1" applyBorder="1" applyAlignment="1">
      <alignment horizontal="center" vertical="center" wrapText="1"/>
    </xf>
    <xf numFmtId="3" fontId="6" fillId="2" borderId="14" xfId="2" applyNumberFormat="1" applyFont="1" applyFill="1" applyBorder="1" applyAlignment="1">
      <alignment horizontal="center" vertical="center" wrapText="1"/>
    </xf>
    <xf numFmtId="0" fontId="6" fillId="0" borderId="8" xfId="2" applyNumberFormat="1" applyFont="1" applyFill="1" applyBorder="1" applyAlignment="1">
      <alignment horizontal="center" vertical="center" wrapText="1"/>
    </xf>
    <xf numFmtId="166" fontId="6" fillId="0" borderId="23" xfId="2" applyNumberFormat="1" applyFont="1" applyFill="1" applyBorder="1" applyAlignment="1">
      <alignment horizontal="center" vertical="center" wrapText="1"/>
    </xf>
    <xf numFmtId="0" fontId="6" fillId="8" borderId="43" xfId="2" applyNumberFormat="1" applyFont="1" applyFill="1" applyBorder="1" applyAlignment="1">
      <alignment horizontal="center" vertical="center" wrapText="1"/>
    </xf>
    <xf numFmtId="9" fontId="6" fillId="8" borderId="14" xfId="6" applyFont="1" applyFill="1" applyBorder="1" applyAlignment="1">
      <alignment horizontal="center" vertical="center" wrapText="1"/>
    </xf>
    <xf numFmtId="3" fontId="6" fillId="8" borderId="14" xfId="2" applyNumberFormat="1" applyFont="1" applyFill="1" applyBorder="1" applyAlignment="1">
      <alignment horizontal="center" vertical="center" wrapText="1"/>
    </xf>
    <xf numFmtId="0" fontId="6" fillId="8" borderId="14" xfId="2" applyNumberFormat="1" applyFont="1" applyFill="1" applyBorder="1" applyAlignment="1">
      <alignment horizontal="center" vertical="center" wrapText="1"/>
    </xf>
    <xf numFmtId="166" fontId="6" fillId="8" borderId="14" xfId="2" applyNumberFormat="1" applyFont="1" applyFill="1" applyBorder="1" applyAlignment="1">
      <alignment horizontal="center" vertical="center" wrapText="1"/>
    </xf>
    <xf numFmtId="0" fontId="6" fillId="8" borderId="44" xfId="2" applyNumberFormat="1" applyFont="1" applyFill="1" applyBorder="1" applyAlignment="1">
      <alignment horizontal="center" vertical="center" wrapText="1"/>
    </xf>
    <xf numFmtId="166" fontId="6" fillId="8" borderId="45" xfId="2" applyNumberFormat="1" applyFont="1" applyFill="1" applyBorder="1" applyAlignment="1">
      <alignment horizontal="center" vertical="center" wrapText="1"/>
    </xf>
    <xf numFmtId="0" fontId="4" fillId="0" borderId="28" xfId="1" applyFont="1" applyBorder="1"/>
    <xf numFmtId="0" fontId="0" fillId="0" borderId="8" xfId="0" applyBorder="1"/>
    <xf numFmtId="0" fontId="22" fillId="3" borderId="14" xfId="2" applyNumberFormat="1" applyFont="1" applyFill="1" applyBorder="1" applyAlignment="1">
      <alignment horizontal="center" vertical="center" wrapText="1"/>
    </xf>
    <xf numFmtId="168" fontId="6" fillId="8" borderId="14" xfId="6" applyNumberFormat="1" applyFont="1" applyFill="1" applyBorder="1" applyAlignment="1">
      <alignment horizontal="center" vertical="center" wrapText="1"/>
    </xf>
    <xf numFmtId="0" fontId="46" fillId="0" borderId="0" xfId="0" applyFont="1"/>
    <xf numFmtId="0" fontId="0" fillId="0" borderId="0" xfId="0" applyAlignment="1">
      <alignment horizontal="center" wrapText="1"/>
    </xf>
    <xf numFmtId="0" fontId="20" fillId="14" borderId="1" xfId="1" applyFont="1" applyFill="1" applyBorder="1" applyAlignment="1">
      <alignment horizontal="center" wrapText="1"/>
    </xf>
    <xf numFmtId="0" fontId="20" fillId="20" borderId="1" xfId="1" applyFont="1" applyFill="1" applyBorder="1" applyAlignment="1">
      <alignment horizontal="center" wrapText="1"/>
    </xf>
    <xf numFmtId="0" fontId="0" fillId="0" borderId="0" xfId="0" applyAlignment="1">
      <alignment wrapText="1"/>
    </xf>
    <xf numFmtId="0" fontId="20" fillId="15" borderId="1" xfId="1" applyFont="1" applyFill="1" applyBorder="1" applyAlignment="1">
      <alignment horizontal="center" wrapText="1"/>
    </xf>
    <xf numFmtId="0" fontId="20" fillId="16" borderId="1" xfId="1" applyFont="1" applyFill="1" applyBorder="1" applyAlignment="1">
      <alignment horizontal="center" wrapText="1"/>
    </xf>
    <xf numFmtId="0" fontId="20" fillId="17" borderId="1" xfId="1" applyFont="1" applyFill="1" applyBorder="1" applyAlignment="1">
      <alignment horizontal="center" wrapText="1"/>
    </xf>
    <xf numFmtId="0" fontId="20" fillId="18" borderId="1" xfId="1" applyFont="1" applyFill="1" applyBorder="1" applyAlignment="1">
      <alignment horizontal="center" wrapText="1"/>
    </xf>
    <xf numFmtId="0" fontId="20" fillId="19" borderId="1" xfId="1" applyFont="1" applyFill="1" applyBorder="1" applyAlignment="1">
      <alignment horizontal="center" wrapText="1"/>
    </xf>
    <xf numFmtId="0" fontId="20" fillId="0" borderId="1" xfId="1" applyFont="1" applyBorder="1" applyAlignment="1">
      <alignment horizontal="center"/>
    </xf>
    <xf numFmtId="0" fontId="47" fillId="0" borderId="0" xfId="0" applyFont="1"/>
    <xf numFmtId="0" fontId="39" fillId="0" borderId="0" xfId="0" applyFont="1"/>
    <xf numFmtId="0" fontId="0" fillId="0" borderId="20" xfId="0" applyBorder="1"/>
    <xf numFmtId="0" fontId="9" fillId="4" borderId="3" xfId="0" applyFont="1" applyFill="1" applyBorder="1" applyAlignment="1">
      <alignment horizontal="center" vertical="center"/>
    </xf>
    <xf numFmtId="0" fontId="48" fillId="0" borderId="5" xfId="0" applyFont="1" applyBorder="1" applyAlignment="1">
      <alignment horizontal="center" vertical="center"/>
    </xf>
    <xf numFmtId="9" fontId="6" fillId="0" borderId="0" xfId="6" applyFont="1" applyFill="1" applyBorder="1" applyAlignment="1">
      <alignment horizontal="center" vertical="center" wrapText="1"/>
    </xf>
    <xf numFmtId="3" fontId="6" fillId="0" borderId="0" xfId="2" applyNumberFormat="1" applyFont="1" applyFill="1" applyBorder="1" applyAlignment="1">
      <alignment horizontal="center" vertical="center" wrapText="1"/>
    </xf>
    <xf numFmtId="14" fontId="2" fillId="0" borderId="0" xfId="0" applyNumberFormat="1" applyFont="1" applyAlignment="1">
      <alignment horizontal="center"/>
    </xf>
    <xf numFmtId="0" fontId="19" fillId="0" borderId="0" xfId="1" applyFont="1" applyAlignment="1">
      <alignment horizontal="center"/>
    </xf>
    <xf numFmtId="43" fontId="18" fillId="0" borderId="0" xfId="5" applyFont="1" applyFill="1"/>
    <xf numFmtId="0" fontId="0" fillId="22" borderId="0" xfId="1" applyFont="1" applyFill="1"/>
    <xf numFmtId="0" fontId="2" fillId="0" borderId="0" xfId="0" applyFont="1" applyAlignment="1">
      <alignment horizontal="center"/>
    </xf>
    <xf numFmtId="167" fontId="50" fillId="0" borderId="0" xfId="8" applyNumberFormat="1" applyFont="1" applyAlignment="1">
      <alignment horizontal="left"/>
    </xf>
    <xf numFmtId="168" fontId="6" fillId="0" borderId="0" xfId="6" applyNumberFormat="1" applyFont="1" applyFill="1" applyBorder="1" applyAlignment="1">
      <alignment horizontal="center" vertical="center" wrapText="1"/>
    </xf>
    <xf numFmtId="3" fontId="0" fillId="0" borderId="37" xfId="0" applyNumberFormat="1" applyBorder="1" applyAlignment="1">
      <alignment horizontal="center"/>
    </xf>
    <xf numFmtId="167" fontId="21" fillId="0" borderId="0" xfId="5" applyNumberFormat="1" applyFont="1"/>
    <xf numFmtId="43" fontId="2" fillId="7" borderId="23" xfId="5" applyFont="1" applyFill="1" applyBorder="1" applyAlignment="1">
      <alignment horizontal="right" indent="1"/>
    </xf>
    <xf numFmtId="0" fontId="2" fillId="0" borderId="0" xfId="0" quotePrefix="1" applyFont="1"/>
    <xf numFmtId="0" fontId="4" fillId="14" borderId="6" xfId="1" applyFont="1" applyFill="1" applyBorder="1"/>
    <xf numFmtId="0" fontId="4" fillId="15" borderId="6" xfId="1" applyFont="1" applyFill="1" applyBorder="1"/>
    <xf numFmtId="0" fontId="4" fillId="16" borderId="6" xfId="1" applyFont="1" applyFill="1" applyBorder="1"/>
    <xf numFmtId="0" fontId="4" fillId="17" borderId="6" xfId="1" applyFont="1" applyFill="1" applyBorder="1"/>
    <xf numFmtId="0" fontId="4" fillId="18" borderId="6" xfId="1" applyFont="1" applyFill="1" applyBorder="1"/>
    <xf numFmtId="0" fontId="4" fillId="19" borderId="17" xfId="1" applyFont="1" applyFill="1" applyBorder="1"/>
    <xf numFmtId="0" fontId="4" fillId="20" borderId="17" xfId="1" applyFont="1" applyFill="1" applyBorder="1"/>
    <xf numFmtId="0" fontId="0" fillId="0" borderId="0" xfId="0" quotePrefix="1"/>
    <xf numFmtId="43" fontId="18" fillId="0" borderId="8" xfId="5" applyFont="1" applyFill="1" applyBorder="1"/>
    <xf numFmtId="43" fontId="18" fillId="0" borderId="0" xfId="5" applyFont="1" applyFill="1" applyBorder="1"/>
    <xf numFmtId="43" fontId="0" fillId="0" borderId="0" xfId="5" applyFont="1" applyFill="1" applyBorder="1"/>
    <xf numFmtId="0" fontId="52" fillId="0" borderId="0" xfId="0" applyFont="1"/>
    <xf numFmtId="4" fontId="53" fillId="0" borderId="0" xfId="0" applyNumberFormat="1" applyFont="1"/>
    <xf numFmtId="4" fontId="52" fillId="0" borderId="0" xfId="0" applyNumberFormat="1" applyFont="1"/>
    <xf numFmtId="0" fontId="0" fillId="0" borderId="16" xfId="0" applyBorder="1"/>
    <xf numFmtId="0" fontId="0" fillId="0" borderId="46" xfId="0" applyBorder="1"/>
    <xf numFmtId="0" fontId="0" fillId="24" borderId="17" xfId="0" applyFill="1" applyBorder="1"/>
    <xf numFmtId="0" fontId="0" fillId="24" borderId="16" xfId="0" applyFill="1" applyBorder="1"/>
    <xf numFmtId="0" fontId="0" fillId="24" borderId="46" xfId="0" applyFill="1" applyBorder="1"/>
    <xf numFmtId="0" fontId="21" fillId="0" borderId="0" xfId="1" applyFont="1" applyAlignment="1">
      <alignment vertical="top" wrapText="1"/>
    </xf>
    <xf numFmtId="0" fontId="57" fillId="0" borderId="0" xfId="1" applyFont="1" applyAlignment="1">
      <alignment vertical="center" textRotation="90"/>
    </xf>
    <xf numFmtId="0" fontId="56" fillId="0" borderId="0" xfId="1" applyFont="1" applyAlignment="1">
      <alignment vertical="top" wrapText="1"/>
    </xf>
    <xf numFmtId="0" fontId="0" fillId="0" borderId="0" xfId="1" applyFont="1" applyAlignment="1">
      <alignment vertical="top" wrapText="1"/>
    </xf>
    <xf numFmtId="0" fontId="58" fillId="0" borderId="0" xfId="1" applyFont="1" applyAlignment="1">
      <alignment vertical="center" textRotation="90"/>
    </xf>
    <xf numFmtId="0" fontId="58" fillId="0" borderId="0" xfId="1" applyFont="1" applyAlignment="1">
      <alignment textRotation="90"/>
    </xf>
    <xf numFmtId="0" fontId="0" fillId="11" borderId="13" xfId="0" applyFill="1" applyBorder="1"/>
    <xf numFmtId="0" fontId="0" fillId="11" borderId="7" xfId="0" applyFill="1" applyBorder="1"/>
    <xf numFmtId="0" fontId="55" fillId="21" borderId="6" xfId="0" applyFont="1" applyFill="1" applyBorder="1"/>
    <xf numFmtId="0" fontId="0" fillId="21" borderId="13" xfId="0" applyFill="1" applyBorder="1"/>
    <xf numFmtId="0" fontId="0" fillId="21" borderId="7" xfId="0" applyFill="1" applyBorder="1"/>
    <xf numFmtId="0" fontId="54" fillId="11" borderId="6" xfId="0" applyFont="1" applyFill="1" applyBorder="1"/>
    <xf numFmtId="0" fontId="41" fillId="0" borderId="0" xfId="1" applyFont="1" applyAlignment="1">
      <alignment wrapText="1"/>
    </xf>
    <xf numFmtId="0" fontId="41" fillId="0" borderId="0" xfId="1" applyFont="1" applyAlignment="1">
      <alignment vertical="center" wrapText="1"/>
    </xf>
    <xf numFmtId="0" fontId="49" fillId="0" borderId="0" xfId="1" applyFont="1" applyAlignment="1">
      <alignment wrapText="1"/>
    </xf>
    <xf numFmtId="0" fontId="49" fillId="0" borderId="20" xfId="1" applyFont="1" applyBorder="1" applyAlignment="1">
      <alignment wrapText="1"/>
    </xf>
    <xf numFmtId="43" fontId="18" fillId="0" borderId="34" xfId="5" applyFont="1" applyBorder="1" applyAlignment="1">
      <alignment horizontal="left"/>
    </xf>
    <xf numFmtId="43" fontId="18" fillId="0" borderId="0" xfId="5" applyFont="1" applyAlignment="1">
      <alignment horizontal="left"/>
    </xf>
    <xf numFmtId="0" fontId="18" fillId="0" borderId="34" xfId="5" applyNumberFormat="1" applyFont="1" applyBorder="1" applyAlignment="1">
      <alignment horizontal="center"/>
    </xf>
    <xf numFmtId="0" fontId="28" fillId="7" borderId="8" xfId="7" applyFont="1" applyFill="1" applyBorder="1"/>
    <xf numFmtId="0" fontId="0" fillId="21" borderId="1" xfId="0" applyFill="1" applyBorder="1" applyAlignment="1">
      <alignment horizontal="center"/>
    </xf>
    <xf numFmtId="0" fontId="2" fillId="21" borderId="1" xfId="0" applyFont="1" applyFill="1" applyBorder="1" applyAlignment="1">
      <alignment horizontal="center"/>
    </xf>
    <xf numFmtId="0" fontId="0" fillId="23" borderId="1" xfId="0" applyFill="1" applyBorder="1" applyAlignment="1">
      <alignment horizontal="center"/>
    </xf>
    <xf numFmtId="0" fontId="0" fillId="23" borderId="1" xfId="0" applyFill="1" applyBorder="1" applyAlignment="1">
      <alignment horizontal="center" vertical="center"/>
    </xf>
    <xf numFmtId="0" fontId="2" fillId="23" borderId="1" xfId="0" applyFont="1" applyFill="1" applyBorder="1" applyAlignment="1">
      <alignment horizontal="center"/>
    </xf>
    <xf numFmtId="0" fontId="0" fillId="11" borderId="1" xfId="0" applyFill="1" applyBorder="1" applyAlignment="1">
      <alignment horizontal="center"/>
    </xf>
    <xf numFmtId="0" fontId="0" fillId="0" borderId="36" xfId="0" applyBorder="1"/>
    <xf numFmtId="0" fontId="0" fillId="22" borderId="0" xfId="1" applyFont="1" applyFill="1" applyAlignment="1">
      <alignment wrapText="1"/>
    </xf>
    <xf numFmtId="0" fontId="18" fillId="0" borderId="37" xfId="1" applyFont="1" applyBorder="1"/>
    <xf numFmtId="0" fontId="0" fillId="24" borderId="36" xfId="0" applyFill="1" applyBorder="1" applyAlignment="1">
      <alignment vertical="top"/>
    </xf>
    <xf numFmtId="0" fontId="0" fillId="24" borderId="0" xfId="0" applyFill="1" applyAlignment="1">
      <alignment vertical="top"/>
    </xf>
    <xf numFmtId="0" fontId="0" fillId="24" borderId="37" xfId="0" applyFill="1" applyBorder="1" applyAlignment="1">
      <alignment vertical="top"/>
    </xf>
    <xf numFmtId="0" fontId="54" fillId="11" borderId="6" xfId="0" applyFont="1" applyFill="1" applyBorder="1" applyAlignment="1">
      <alignment vertical="top"/>
    </xf>
    <xf numFmtId="0" fontId="0" fillId="11" borderId="13" xfId="0" applyFill="1" applyBorder="1" applyAlignment="1">
      <alignment vertical="top"/>
    </xf>
    <xf numFmtId="0" fontId="0" fillId="11" borderId="7" xfId="0" applyFill="1" applyBorder="1" applyAlignment="1">
      <alignment vertical="top"/>
    </xf>
    <xf numFmtId="0" fontId="46" fillId="0" borderId="0" xfId="1" applyFont="1"/>
    <xf numFmtId="0" fontId="19" fillId="2" borderId="24" xfId="0" applyFont="1" applyFill="1" applyBorder="1" applyAlignment="1">
      <alignment horizontal="left" vertical="center"/>
    </xf>
    <xf numFmtId="0" fontId="0" fillId="2" borderId="25" xfId="0" applyFill="1" applyBorder="1" applyAlignment="1">
      <alignment horizontal="left" vertical="center" wrapText="1"/>
    </xf>
    <xf numFmtId="0" fontId="19" fillId="0" borderId="0" xfId="0" applyFont="1" applyAlignment="1">
      <alignment horizontal="left" vertical="center"/>
    </xf>
    <xf numFmtId="0" fontId="0" fillId="0" borderId="0" xfId="0" applyAlignment="1">
      <alignment horizontal="left" vertical="center" wrapText="1"/>
    </xf>
    <xf numFmtId="0" fontId="19" fillId="2" borderId="28" xfId="0" applyFont="1" applyFill="1" applyBorder="1" applyAlignment="1">
      <alignment horizontal="left" vertical="center"/>
    </xf>
    <xf numFmtId="0" fontId="0" fillId="2" borderId="33" xfId="0" applyFill="1" applyBorder="1" applyAlignment="1">
      <alignment horizontal="left" vertical="center" wrapText="1"/>
    </xf>
    <xf numFmtId="0" fontId="2" fillId="21" borderId="1" xfId="0" quotePrefix="1" applyFont="1" applyFill="1" applyBorder="1" applyAlignment="1">
      <alignment vertical="center" wrapText="1"/>
    </xf>
    <xf numFmtId="0" fontId="0" fillId="21" borderId="1" xfId="0" applyFill="1" applyBorder="1" applyAlignment="1">
      <alignment vertical="center" wrapText="1"/>
    </xf>
    <xf numFmtId="0" fontId="2" fillId="21" borderId="1" xfId="0" applyFont="1" applyFill="1" applyBorder="1" applyAlignment="1">
      <alignment vertical="center" wrapText="1"/>
    </xf>
    <xf numFmtId="0" fontId="0" fillId="21" borderId="1" xfId="0" quotePrefix="1" applyFill="1" applyBorder="1" applyAlignment="1">
      <alignment vertical="center" wrapText="1"/>
    </xf>
    <xf numFmtId="0" fontId="0" fillId="21" borderId="1" xfId="0" applyFill="1" applyBorder="1" applyAlignment="1">
      <alignment horizontal="left" vertical="center" wrapText="1"/>
    </xf>
    <xf numFmtId="0" fontId="0" fillId="21" borderId="1" xfId="0" quotePrefix="1" applyFill="1" applyBorder="1" applyAlignment="1">
      <alignment horizontal="left" vertical="center" wrapText="1"/>
    </xf>
    <xf numFmtId="0" fontId="0" fillId="0" borderId="0" xfId="0" quotePrefix="1" applyAlignment="1">
      <alignment horizontal="left" vertical="center" wrapText="1"/>
    </xf>
    <xf numFmtId="0" fontId="2" fillId="21" borderId="1" xfId="0" quotePrefix="1" applyFont="1" applyFill="1" applyBorder="1" applyAlignment="1">
      <alignment horizontal="left" vertical="center" wrapText="1"/>
    </xf>
    <xf numFmtId="0" fontId="2" fillId="0" borderId="0" xfId="0" quotePrefix="1" applyFont="1" applyAlignment="1">
      <alignment horizontal="left" vertical="center" wrapText="1"/>
    </xf>
    <xf numFmtId="0" fontId="60" fillId="26" borderId="48" xfId="0" applyFont="1" applyFill="1" applyBorder="1" applyAlignment="1">
      <alignment horizontal="center" vertical="center" wrapText="1"/>
    </xf>
    <xf numFmtId="0" fontId="31" fillId="21" borderId="1" xfId="0" applyFont="1" applyFill="1" applyBorder="1" applyAlignment="1">
      <alignment horizontal="center" vertical="center"/>
    </xf>
    <xf numFmtId="0" fontId="2" fillId="21" borderId="1" xfId="0" applyFont="1" applyFill="1" applyBorder="1" applyAlignment="1">
      <alignment horizontal="left" vertical="center" wrapText="1"/>
    </xf>
    <xf numFmtId="0" fontId="60" fillId="26" borderId="47" xfId="0" applyFont="1" applyFill="1" applyBorder="1" applyAlignment="1">
      <alignment horizontal="center" vertical="center"/>
    </xf>
    <xf numFmtId="0" fontId="31" fillId="21" borderId="1" xfId="0" applyFont="1" applyFill="1" applyBorder="1" applyAlignment="1">
      <alignment horizontal="center" vertical="center" wrapText="1"/>
    </xf>
    <xf numFmtId="0" fontId="0" fillId="24" borderId="6" xfId="0" applyFill="1" applyBorder="1" applyAlignment="1">
      <alignment horizontal="left" vertical="top" wrapText="1"/>
    </xf>
    <xf numFmtId="0" fontId="0" fillId="24" borderId="13" xfId="0" applyFill="1" applyBorder="1" applyAlignment="1">
      <alignment horizontal="left" vertical="top" wrapText="1"/>
    </xf>
    <xf numFmtId="0" fontId="0" fillId="24" borderId="7" xfId="0" applyFill="1" applyBorder="1" applyAlignment="1">
      <alignment horizontal="left" vertical="top" wrapText="1"/>
    </xf>
    <xf numFmtId="0" fontId="55" fillId="23" borderId="6" xfId="0" applyFont="1" applyFill="1" applyBorder="1" applyAlignment="1">
      <alignment horizontal="center"/>
    </xf>
    <xf numFmtId="0" fontId="55" fillId="23" borderId="13" xfId="0" applyFont="1" applyFill="1" applyBorder="1" applyAlignment="1">
      <alignment horizontal="center"/>
    </xf>
    <xf numFmtId="0" fontId="55" fillId="23" borderId="7" xfId="0" applyFont="1" applyFill="1" applyBorder="1" applyAlignment="1">
      <alignment horizontal="center"/>
    </xf>
    <xf numFmtId="0" fontId="0" fillId="24" borderId="17" xfId="0" applyFill="1" applyBorder="1" applyAlignment="1">
      <alignment horizontal="left" vertical="top" wrapText="1"/>
    </xf>
    <xf numFmtId="0" fontId="0" fillId="24" borderId="16" xfId="0" applyFill="1" applyBorder="1" applyAlignment="1">
      <alignment horizontal="left" vertical="top" wrapText="1"/>
    </xf>
    <xf numFmtId="0" fontId="0" fillId="24" borderId="46" xfId="0" applyFill="1" applyBorder="1" applyAlignment="1">
      <alignment horizontal="left" vertical="top" wrapText="1"/>
    </xf>
    <xf numFmtId="0" fontId="55" fillId="11" borderId="6" xfId="0" applyFont="1" applyFill="1" applyBorder="1" applyAlignment="1">
      <alignment horizontal="center"/>
    </xf>
    <xf numFmtId="0" fontId="55" fillId="11" borderId="13" xfId="0" applyFont="1" applyFill="1" applyBorder="1" applyAlignment="1">
      <alignment horizontal="center"/>
    </xf>
    <xf numFmtId="0" fontId="55" fillId="11" borderId="7" xfId="0" applyFont="1" applyFill="1" applyBorder="1" applyAlignment="1">
      <alignment horizontal="center"/>
    </xf>
    <xf numFmtId="0" fontId="55" fillId="23" borderId="6" xfId="0" applyFont="1" applyFill="1" applyBorder="1" applyAlignment="1">
      <alignment horizontal="left"/>
    </xf>
    <xf numFmtId="0" fontId="55" fillId="23" borderId="13" xfId="0" applyFont="1" applyFill="1" applyBorder="1" applyAlignment="1">
      <alignment horizontal="left"/>
    </xf>
    <xf numFmtId="0" fontId="55" fillId="23" borderId="7" xfId="0" applyFont="1" applyFill="1" applyBorder="1" applyAlignment="1">
      <alignment horizontal="left"/>
    </xf>
    <xf numFmtId="0" fontId="55" fillId="21" borderId="6" xfId="0" applyFont="1" applyFill="1" applyBorder="1" applyAlignment="1">
      <alignment horizontal="center"/>
    </xf>
    <xf numFmtId="0" fontId="55" fillId="21" borderId="13" xfId="0" applyFont="1" applyFill="1" applyBorder="1" applyAlignment="1">
      <alignment horizontal="center"/>
    </xf>
    <xf numFmtId="0" fontId="55" fillId="21" borderId="7" xfId="0" applyFont="1" applyFill="1" applyBorder="1" applyAlignment="1">
      <alignment horizontal="center"/>
    </xf>
    <xf numFmtId="0" fontId="20" fillId="25" borderId="6" xfId="0" applyFont="1" applyFill="1" applyBorder="1" applyAlignment="1">
      <alignment horizontal="center"/>
    </xf>
    <xf numFmtId="0" fontId="20" fillId="25" borderId="13" xfId="0" applyFont="1" applyFill="1" applyBorder="1" applyAlignment="1">
      <alignment horizontal="center"/>
    </xf>
    <xf numFmtId="0" fontId="20" fillId="25" borderId="7" xfId="0" applyFont="1" applyFill="1" applyBorder="1" applyAlignment="1">
      <alignment horizontal="center"/>
    </xf>
    <xf numFmtId="0" fontId="37" fillId="10" borderId="16" xfId="0" applyFont="1" applyFill="1" applyBorder="1" applyAlignment="1">
      <alignment horizontal="center" vertical="center"/>
    </xf>
    <xf numFmtId="0" fontId="4" fillId="20" borderId="17" xfId="1" applyFont="1" applyFill="1" applyBorder="1" applyAlignment="1">
      <alignment horizontal="center"/>
    </xf>
    <xf numFmtId="0" fontId="4" fillId="20" borderId="16" xfId="1" applyFont="1" applyFill="1" applyBorder="1" applyAlignment="1">
      <alignment horizontal="center"/>
    </xf>
    <xf numFmtId="0" fontId="4" fillId="14" borderId="6" xfId="1" applyFont="1" applyFill="1" applyBorder="1" applyAlignment="1">
      <alignment horizontal="center"/>
    </xf>
    <xf numFmtId="0" fontId="4" fillId="14" borderId="13" xfId="1" applyFont="1" applyFill="1" applyBorder="1" applyAlignment="1">
      <alignment horizontal="center"/>
    </xf>
    <xf numFmtId="0" fontId="4" fillId="14" borderId="7" xfId="1" applyFont="1" applyFill="1" applyBorder="1" applyAlignment="1">
      <alignment horizontal="center"/>
    </xf>
    <xf numFmtId="0" fontId="4" fillId="15" borderId="6" xfId="1" applyFont="1" applyFill="1" applyBorder="1" applyAlignment="1">
      <alignment horizontal="center"/>
    </xf>
    <xf numFmtId="0" fontId="4" fillId="15" borderId="13" xfId="1" applyFont="1" applyFill="1" applyBorder="1" applyAlignment="1">
      <alignment horizontal="center"/>
    </xf>
    <xf numFmtId="0" fontId="4" fillId="15" borderId="7" xfId="1" applyFont="1" applyFill="1" applyBorder="1" applyAlignment="1">
      <alignment horizontal="center"/>
    </xf>
    <xf numFmtId="0" fontId="4" fillId="16" borderId="6" xfId="1" applyFont="1" applyFill="1" applyBorder="1" applyAlignment="1">
      <alignment horizontal="center"/>
    </xf>
    <xf numFmtId="0" fontId="4" fillId="16" borderId="13" xfId="1" applyFont="1" applyFill="1" applyBorder="1" applyAlignment="1">
      <alignment horizontal="center"/>
    </xf>
    <xf numFmtId="0" fontId="4" fillId="16" borderId="7" xfId="1" applyFont="1" applyFill="1" applyBorder="1" applyAlignment="1">
      <alignment horizontal="center"/>
    </xf>
    <xf numFmtId="0" fontId="4" fillId="17" borderId="6" xfId="1" applyFont="1" applyFill="1" applyBorder="1" applyAlignment="1">
      <alignment horizontal="center"/>
    </xf>
    <xf numFmtId="0" fontId="4" fillId="17" borderId="13" xfId="1" applyFont="1" applyFill="1" applyBorder="1" applyAlignment="1">
      <alignment horizontal="center"/>
    </xf>
    <xf numFmtId="0" fontId="4" fillId="17" borderId="7" xfId="1" applyFont="1" applyFill="1" applyBorder="1" applyAlignment="1">
      <alignment horizontal="center"/>
    </xf>
    <xf numFmtId="0" fontId="4" fillId="18" borderId="6" xfId="1" applyFont="1" applyFill="1" applyBorder="1" applyAlignment="1">
      <alignment horizontal="center"/>
    </xf>
    <xf numFmtId="0" fontId="4" fillId="18" borderId="13" xfId="1" applyFont="1" applyFill="1" applyBorder="1" applyAlignment="1">
      <alignment horizontal="center"/>
    </xf>
    <xf numFmtId="0" fontId="4" fillId="18" borderId="7" xfId="1" applyFont="1" applyFill="1" applyBorder="1" applyAlignment="1">
      <alignment horizontal="center"/>
    </xf>
    <xf numFmtId="0" fontId="4" fillId="19" borderId="17" xfId="1" applyFont="1" applyFill="1" applyBorder="1" applyAlignment="1">
      <alignment horizontal="center"/>
    </xf>
    <xf numFmtId="0" fontId="4" fillId="19" borderId="16" xfId="1" applyFont="1" applyFill="1" applyBorder="1" applyAlignment="1">
      <alignment horizontal="center"/>
    </xf>
    <xf numFmtId="0" fontId="4" fillId="19" borderId="46" xfId="1" applyFont="1" applyFill="1" applyBorder="1" applyAlignment="1">
      <alignment horizontal="center"/>
    </xf>
    <xf numFmtId="0" fontId="61" fillId="27" borderId="33" xfId="0" applyFont="1" applyFill="1" applyBorder="1" applyAlignment="1">
      <alignment horizontal="center" vertical="center"/>
    </xf>
    <xf numFmtId="0" fontId="61" fillId="27" borderId="20" xfId="0" applyFont="1" applyFill="1" applyBorder="1" applyAlignment="1">
      <alignment horizontal="center" vertical="center"/>
    </xf>
    <xf numFmtId="3" fontId="19" fillId="0" borderId="16" xfId="0" applyNumberFormat="1" applyFont="1" applyBorder="1" applyAlignment="1">
      <alignment horizontal="center"/>
    </xf>
    <xf numFmtId="0" fontId="56" fillId="0" borderId="0" xfId="1" quotePrefix="1" applyFont="1" applyAlignment="1">
      <alignment horizontal="left" vertical="top" wrapText="1"/>
    </xf>
    <xf numFmtId="0" fontId="56" fillId="0" borderId="0" xfId="1" applyFont="1" applyAlignment="1">
      <alignment horizontal="left" vertical="top"/>
    </xf>
    <xf numFmtId="0" fontId="56" fillId="0" borderId="0" xfId="1" applyFont="1" applyAlignment="1">
      <alignment horizontal="left" vertical="top" wrapText="1"/>
    </xf>
    <xf numFmtId="0" fontId="38" fillId="0" borderId="24" xfId="0" applyFont="1" applyBorder="1" applyAlignment="1">
      <alignment horizontal="center"/>
    </xf>
    <xf numFmtId="0" fontId="38" fillId="0" borderId="25" xfId="0" applyFont="1" applyBorder="1" applyAlignment="1">
      <alignment horizontal="center"/>
    </xf>
    <xf numFmtId="0" fontId="38" fillId="0" borderId="3" xfId="0" applyFont="1" applyBorder="1" applyAlignment="1">
      <alignment horizontal="center"/>
    </xf>
    <xf numFmtId="0" fontId="18" fillId="9" borderId="11" xfId="1" applyFont="1" applyFill="1" applyBorder="1" applyAlignment="1">
      <alignment horizontal="center" vertical="center" wrapText="1"/>
    </xf>
    <xf numFmtId="0" fontId="18" fillId="9" borderId="38" xfId="1" applyFont="1" applyFill="1" applyBorder="1" applyAlignment="1">
      <alignment horizontal="center" vertical="center" wrapText="1"/>
    </xf>
    <xf numFmtId="0" fontId="18" fillId="9" borderId="6" xfId="1" applyFont="1" applyFill="1" applyBorder="1" applyAlignment="1">
      <alignment horizontal="center" vertical="center" wrapText="1"/>
    </xf>
    <xf numFmtId="0" fontId="18" fillId="9" borderId="39" xfId="1" applyFont="1" applyFill="1" applyBorder="1" applyAlignment="1">
      <alignment horizontal="center" vertical="center" wrapText="1"/>
    </xf>
    <xf numFmtId="0" fontId="18" fillId="0" borderId="0" xfId="0" applyFont="1" applyAlignment="1">
      <alignment horizontal="center"/>
    </xf>
    <xf numFmtId="0" fontId="19" fillId="12" borderId="24" xfId="1" applyFont="1" applyFill="1" applyBorder="1" applyAlignment="1">
      <alignment horizontal="center" vertical="center" wrapText="1"/>
    </xf>
    <xf numFmtId="0" fontId="19" fillId="12" borderId="25" xfId="1" applyFont="1" applyFill="1" applyBorder="1" applyAlignment="1">
      <alignment horizontal="center" vertical="center" wrapText="1"/>
    </xf>
    <xf numFmtId="0" fontId="19" fillId="12" borderId="3" xfId="1" applyFont="1" applyFill="1" applyBorder="1" applyAlignment="1">
      <alignment horizontal="center" vertical="center" wrapText="1"/>
    </xf>
    <xf numFmtId="0" fontId="19" fillId="0" borderId="6" xfId="1" applyFont="1" applyBorder="1" applyAlignment="1">
      <alignment horizontal="center"/>
    </xf>
    <xf numFmtId="0" fontId="19" fillId="0" borderId="13" xfId="1" applyFont="1" applyBorder="1" applyAlignment="1">
      <alignment horizontal="center"/>
    </xf>
    <xf numFmtId="0" fontId="19" fillId="0" borderId="7" xfId="1" applyFont="1" applyBorder="1" applyAlignment="1">
      <alignment horizontal="center"/>
    </xf>
    <xf numFmtId="0" fontId="19" fillId="0" borderId="26" xfId="1" applyFont="1" applyBorder="1" applyAlignment="1">
      <alignment horizontal="center" vertical="center"/>
    </xf>
    <xf numFmtId="0" fontId="19" fillId="0" borderId="29" xfId="1" applyFont="1" applyBorder="1" applyAlignment="1">
      <alignment horizontal="center" vertical="center"/>
    </xf>
    <xf numFmtId="0" fontId="19" fillId="0" borderId="32" xfId="1" applyFont="1" applyBorder="1" applyAlignment="1">
      <alignment horizontal="center" vertical="center"/>
    </xf>
    <xf numFmtId="0" fontId="19" fillId="0" borderId="4" xfId="1" applyFont="1" applyBorder="1" applyAlignment="1">
      <alignment horizontal="center" vertical="center"/>
    </xf>
    <xf numFmtId="0" fontId="23" fillId="10" borderId="16" xfId="0" applyFont="1" applyFill="1" applyBorder="1" applyAlignment="1">
      <alignment horizontal="center"/>
    </xf>
    <xf numFmtId="0" fontId="19" fillId="0" borderId="16" xfId="0" applyFont="1" applyBorder="1" applyAlignment="1">
      <alignment horizontal="center"/>
    </xf>
    <xf numFmtId="0" fontId="19" fillId="13" borderId="16" xfId="0" applyFont="1" applyFill="1" applyBorder="1" applyAlignment="1">
      <alignment horizontal="center"/>
    </xf>
    <xf numFmtId="3" fontId="19" fillId="2" borderId="16" xfId="0" applyNumberFormat="1" applyFont="1" applyFill="1" applyBorder="1" applyAlignment="1">
      <alignment horizontal="center"/>
    </xf>
    <xf numFmtId="3" fontId="19" fillId="13" borderId="16" xfId="0" applyNumberFormat="1" applyFont="1" applyFill="1" applyBorder="1" applyAlignment="1">
      <alignment horizontal="center"/>
    </xf>
    <xf numFmtId="3" fontId="19" fillId="10" borderId="16" xfId="0" applyNumberFormat="1" applyFont="1" applyFill="1" applyBorder="1" applyAlignment="1">
      <alignment horizontal="center"/>
    </xf>
    <xf numFmtId="3" fontId="23" fillId="10" borderId="16" xfId="0" applyNumberFormat="1" applyFont="1" applyFill="1" applyBorder="1" applyAlignment="1">
      <alignment horizontal="center"/>
    </xf>
    <xf numFmtId="0" fontId="45" fillId="0" borderId="33" xfId="0" applyFont="1" applyBorder="1" applyAlignment="1">
      <alignment horizontal="center" vertical="top" wrapText="1"/>
    </xf>
    <xf numFmtId="0" fontId="18" fillId="0" borderId="0" xfId="1" applyFont="1" applyAlignment="1">
      <alignment horizontal="left" vertical="center" wrapText="1"/>
    </xf>
    <xf numFmtId="0" fontId="0" fillId="0" borderId="0" xfId="1" applyFont="1" applyAlignment="1">
      <alignment horizontal="left" vertical="top" wrapText="1"/>
    </xf>
    <xf numFmtId="0" fontId="18" fillId="0" borderId="0" xfId="1" applyFont="1" applyAlignment="1">
      <alignment horizontal="left" vertical="top" wrapText="1"/>
    </xf>
    <xf numFmtId="3" fontId="19" fillId="21" borderId="16" xfId="0" applyNumberFormat="1" applyFont="1" applyFill="1" applyBorder="1" applyAlignment="1">
      <alignment horizontal="center"/>
    </xf>
    <xf numFmtId="0" fontId="21" fillId="0" borderId="0" xfId="1" quotePrefix="1" applyFont="1" applyAlignment="1">
      <alignment horizontal="left" vertical="top" wrapText="1"/>
    </xf>
    <xf numFmtId="0" fontId="58" fillId="0" borderId="0" xfId="1" applyFont="1" applyAlignment="1">
      <alignment horizontal="right" vertical="center" textRotation="90"/>
    </xf>
    <xf numFmtId="0" fontId="21" fillId="0" borderId="0" xfId="1" applyFont="1" applyAlignment="1">
      <alignment horizontal="left" vertical="top" wrapText="1"/>
    </xf>
    <xf numFmtId="0" fontId="49" fillId="0" borderId="0" xfId="1" applyFont="1" applyAlignment="1">
      <alignment horizontal="center" wrapText="1"/>
    </xf>
    <xf numFmtId="0" fontId="0" fillId="0" borderId="0" xfId="1" applyFont="1" applyAlignment="1">
      <alignment horizontal="left" wrapText="1"/>
    </xf>
    <xf numFmtId="0" fontId="0" fillId="0" borderId="0" xfId="1" applyFont="1" applyAlignment="1">
      <alignment horizontal="left" vertical="center" wrapText="1"/>
    </xf>
    <xf numFmtId="0" fontId="18" fillId="0" borderId="0" xfId="1" applyFont="1" applyAlignment="1">
      <alignment horizontal="center" vertical="center" wrapText="1"/>
    </xf>
    <xf numFmtId="0" fontId="0" fillId="0" borderId="0" xfId="0" applyAlignment="1">
      <alignment horizontal="left" vertical="top" wrapText="1"/>
    </xf>
    <xf numFmtId="0" fontId="18" fillId="0" borderId="0" xfId="0" applyFont="1" applyAlignment="1">
      <alignment horizontal="left" vertical="top" wrapText="1"/>
    </xf>
    <xf numFmtId="0" fontId="58" fillId="0" borderId="0" xfId="0" applyFont="1" applyAlignment="1">
      <alignment horizontal="right" textRotation="90"/>
    </xf>
    <xf numFmtId="0" fontId="0" fillId="0" borderId="0" xfId="1" quotePrefix="1" applyFont="1" applyAlignment="1">
      <alignment horizontal="left" vertical="top" wrapText="1"/>
    </xf>
    <xf numFmtId="0" fontId="31" fillId="0" borderId="0" xfId="1" applyFont="1" applyAlignment="1">
      <alignment horizontal="right" vertical="center" textRotation="90"/>
    </xf>
    <xf numFmtId="0" fontId="1" fillId="0" borderId="0" xfId="1" applyFont="1" applyAlignment="1">
      <alignment horizontal="left" vertical="top" wrapText="1"/>
    </xf>
    <xf numFmtId="0" fontId="18" fillId="0" borderId="0" xfId="1" applyFont="1" applyAlignment="1">
      <alignment horizontal="left" vertical="top"/>
    </xf>
    <xf numFmtId="0" fontId="31" fillId="0" borderId="8" xfId="1" applyFont="1" applyBorder="1" applyAlignment="1">
      <alignment horizontal="right" vertical="center" textRotation="90"/>
    </xf>
    <xf numFmtId="0" fontId="41" fillId="0" borderId="0" xfId="1" applyFont="1" applyAlignment="1">
      <alignment horizontal="center" vertical="center" wrapText="1"/>
    </xf>
    <xf numFmtId="0" fontId="21" fillId="0" borderId="0" xfId="1" applyFont="1" applyAlignment="1">
      <alignment horizontal="left" vertical="top"/>
    </xf>
    <xf numFmtId="0" fontId="21" fillId="9" borderId="11" xfId="1" applyFont="1" applyFill="1" applyBorder="1" applyAlignment="1">
      <alignment horizontal="center" vertical="center" wrapText="1"/>
    </xf>
    <xf numFmtId="0" fontId="21" fillId="9" borderId="38" xfId="1" applyFont="1" applyFill="1" applyBorder="1" applyAlignment="1">
      <alignment horizontal="center" vertical="center" wrapText="1"/>
    </xf>
    <xf numFmtId="0" fontId="21" fillId="9" borderId="6" xfId="1" applyFont="1" applyFill="1" applyBorder="1" applyAlignment="1">
      <alignment horizontal="center" vertical="center" wrapText="1"/>
    </xf>
    <xf numFmtId="0" fontId="21" fillId="9" borderId="39" xfId="1" applyFont="1" applyFill="1" applyBorder="1" applyAlignment="1">
      <alignment horizontal="center" vertical="center" wrapText="1"/>
    </xf>
    <xf numFmtId="0" fontId="27" fillId="0" borderId="32" xfId="1" applyFont="1" applyBorder="1" applyAlignment="1">
      <alignment horizontal="center" vertical="center"/>
    </xf>
    <xf numFmtId="0" fontId="27" fillId="0" borderId="29" xfId="1" applyFont="1" applyBorder="1" applyAlignment="1">
      <alignment horizontal="center" vertical="center"/>
    </xf>
    <xf numFmtId="0" fontId="27" fillId="0" borderId="4" xfId="1" applyFont="1" applyBorder="1" applyAlignment="1">
      <alignment horizontal="center" vertical="center"/>
    </xf>
    <xf numFmtId="0" fontId="30" fillId="0" borderId="24" xfId="0" applyFont="1" applyBorder="1" applyAlignment="1">
      <alignment horizontal="center"/>
    </xf>
    <xf numFmtId="0" fontId="30" fillId="0" borderId="25" xfId="0" applyFont="1" applyBorder="1" applyAlignment="1">
      <alignment horizontal="center"/>
    </xf>
    <xf numFmtId="0" fontId="30" fillId="0" borderId="3" xfId="0" applyFont="1" applyBorder="1" applyAlignment="1">
      <alignment horizontal="center"/>
    </xf>
    <xf numFmtId="0" fontId="27" fillId="12" borderId="24" xfId="1" applyFont="1" applyFill="1" applyBorder="1" applyAlignment="1">
      <alignment horizontal="center" vertical="center" wrapText="1"/>
    </xf>
    <xf numFmtId="0" fontId="27" fillId="12" borderId="25" xfId="1" applyFont="1" applyFill="1" applyBorder="1" applyAlignment="1">
      <alignment horizontal="center" vertical="center" wrapText="1"/>
    </xf>
    <xf numFmtId="0" fontId="27" fillId="12" borderId="3" xfId="1" applyFont="1" applyFill="1" applyBorder="1" applyAlignment="1">
      <alignment horizontal="center" vertical="center" wrapText="1"/>
    </xf>
    <xf numFmtId="0" fontId="27" fillId="0" borderId="26" xfId="1" applyFont="1" applyBorder="1" applyAlignment="1">
      <alignment horizontal="center" vertical="center"/>
    </xf>
    <xf numFmtId="0" fontId="51" fillId="0" borderId="0" xfId="0" applyFont="1" applyAlignment="1">
      <alignment horizontal="center" vertical="top"/>
    </xf>
    <xf numFmtId="0" fontId="15" fillId="6" borderId="6"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0" fillId="0" borderId="0" xfId="0" applyAlignment="1">
      <alignment horizontal="left" wrapText="1"/>
    </xf>
    <xf numFmtId="0" fontId="41" fillId="0" borderId="0" xfId="0" applyFont="1" applyAlignment="1">
      <alignment horizontal="left" wrapText="1"/>
    </xf>
  </cellXfs>
  <cellStyles count="9">
    <cellStyle name="Comma 2" xfId="8" xr:uid="{43451277-AB7A-41D5-BB72-FBA705C49A23}"/>
    <cellStyle name="Normal 2" xfId="1" xr:uid="{CBD8797D-0C8D-4880-B385-F9EADCF665FD}"/>
    <cellStyle name="Normal 2 2" xfId="4" xr:uid="{5EC848F5-1CCE-44FA-9F0C-4789868340AA}"/>
    <cellStyle name="Normal 2 2 2" xfId="3" xr:uid="{163FD56A-7BEB-4C3B-ABA6-D74867A56056}"/>
    <cellStyle name="Normal 9" xfId="7" xr:uid="{9BD64176-D601-4F5F-ABB5-3C2516241329}"/>
    <cellStyle name="Percent 7" xfId="2" xr:uid="{381F20E6-CBE5-4D46-B112-6511ED64A3B8}"/>
    <cellStyle name="Обычный" xfId="0" builtinId="0"/>
    <cellStyle name="Процентный" xfId="6" builtinId="5"/>
    <cellStyle name="Финансовый" xfId="5" builtinId="3"/>
  </cellStyles>
  <dxfs count="0"/>
  <tableStyles count="0" defaultTableStyle="TableStyleMedium2" defaultPivotStyle="PivotStyleLight16"/>
  <colors>
    <mruColors>
      <color rgb="FFCCFFFF"/>
      <color rgb="FFFFCCFF"/>
      <color rgb="FFCCFFCC"/>
      <color rgb="FF66CCFF"/>
      <color rgb="FFFFFFCC"/>
      <color rgb="FFFFCC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142875</xdr:colOff>
      <xdr:row>4</xdr:row>
      <xdr:rowOff>142875</xdr:rowOff>
    </xdr:from>
    <xdr:to>
      <xdr:col>2</xdr:col>
      <xdr:colOff>580970</xdr:colOff>
      <xdr:row>6</xdr:row>
      <xdr:rowOff>47589</xdr:rowOff>
    </xdr:to>
    <xdr:pic>
      <xdr:nvPicPr>
        <xdr:cNvPr id="2" name="Picture 1">
          <a:extLst>
            <a:ext uri="{FF2B5EF4-FFF2-40B4-BE49-F238E27FC236}">
              <a16:creationId xmlns:a16="http://schemas.microsoft.com/office/drawing/2014/main" id="{B9F15732-935B-4264-A5A1-548CF4B5AE5F}"/>
            </a:ext>
          </a:extLst>
        </xdr:cNvPr>
        <xdr:cNvPicPr>
          <a:picLocks noChangeAspect="1"/>
        </xdr:cNvPicPr>
      </xdr:nvPicPr>
      <xdr:blipFill>
        <a:blip xmlns:r="http://schemas.openxmlformats.org/officeDocument/2006/relationships" r:embed="rId1"/>
        <a:stretch>
          <a:fillRect/>
        </a:stretch>
      </xdr:blipFill>
      <xdr:spPr>
        <a:xfrm>
          <a:off x="2642235" y="920115"/>
          <a:ext cx="438095" cy="270474"/>
        </a:xfrm>
        <a:prstGeom prst="rect">
          <a:avLst/>
        </a:prstGeom>
      </xdr:spPr>
    </xdr:pic>
    <xdr:clientData/>
  </xdr:twoCellAnchor>
  <xdr:twoCellAnchor editAs="oneCell">
    <xdr:from>
      <xdr:col>0</xdr:col>
      <xdr:colOff>0</xdr:colOff>
      <xdr:row>8</xdr:row>
      <xdr:rowOff>85725</xdr:rowOff>
    </xdr:from>
    <xdr:to>
      <xdr:col>8</xdr:col>
      <xdr:colOff>41141</xdr:colOff>
      <xdr:row>32</xdr:row>
      <xdr:rowOff>85154</xdr:rowOff>
    </xdr:to>
    <xdr:pic>
      <xdr:nvPicPr>
        <xdr:cNvPr id="3" name="Picture 2">
          <a:extLst>
            <a:ext uri="{FF2B5EF4-FFF2-40B4-BE49-F238E27FC236}">
              <a16:creationId xmlns:a16="http://schemas.microsoft.com/office/drawing/2014/main" id="{6F06EF57-F37F-4455-B5D1-BA43B4CF82FF}"/>
            </a:ext>
          </a:extLst>
        </xdr:cNvPr>
        <xdr:cNvPicPr>
          <a:picLocks noChangeAspect="1"/>
        </xdr:cNvPicPr>
      </xdr:nvPicPr>
      <xdr:blipFill>
        <a:blip xmlns:r="http://schemas.openxmlformats.org/officeDocument/2006/relationships" r:embed="rId2"/>
        <a:stretch>
          <a:fillRect/>
        </a:stretch>
      </xdr:blipFill>
      <xdr:spPr>
        <a:xfrm>
          <a:off x="0" y="1594485"/>
          <a:ext cx="6198101" cy="4388549"/>
        </a:xfrm>
        <a:prstGeom prst="rect">
          <a:avLst/>
        </a:prstGeom>
      </xdr:spPr>
    </xdr:pic>
    <xdr:clientData/>
  </xdr:twoCellAnchor>
  <xdr:twoCellAnchor editAs="oneCell">
    <xdr:from>
      <xdr:col>3</xdr:col>
      <xdr:colOff>581025</xdr:colOff>
      <xdr:row>32</xdr:row>
      <xdr:rowOff>152400</xdr:rowOff>
    </xdr:from>
    <xdr:to>
      <xdr:col>4</xdr:col>
      <xdr:colOff>257139</xdr:colOff>
      <xdr:row>34</xdr:row>
      <xdr:rowOff>66638</xdr:rowOff>
    </xdr:to>
    <xdr:pic>
      <xdr:nvPicPr>
        <xdr:cNvPr id="4" name="Picture 3">
          <a:extLst>
            <a:ext uri="{FF2B5EF4-FFF2-40B4-BE49-F238E27FC236}">
              <a16:creationId xmlns:a16="http://schemas.microsoft.com/office/drawing/2014/main" id="{F34718B4-BED8-4950-A179-AB0566ED8106}"/>
            </a:ext>
          </a:extLst>
        </xdr:cNvPr>
        <xdr:cNvPicPr>
          <a:picLocks noChangeAspect="1"/>
        </xdr:cNvPicPr>
      </xdr:nvPicPr>
      <xdr:blipFill>
        <a:blip xmlns:r="http://schemas.openxmlformats.org/officeDocument/2006/relationships" r:embed="rId3"/>
        <a:stretch>
          <a:fillRect/>
        </a:stretch>
      </xdr:blipFill>
      <xdr:spPr>
        <a:xfrm>
          <a:off x="3689985" y="6050280"/>
          <a:ext cx="285714" cy="279998"/>
        </a:xfrm>
        <a:prstGeom prst="rect">
          <a:avLst/>
        </a:prstGeom>
      </xdr:spPr>
    </xdr:pic>
    <xdr:clientData/>
  </xdr:twoCellAnchor>
  <xdr:twoCellAnchor editAs="oneCell">
    <xdr:from>
      <xdr:col>5</xdr:col>
      <xdr:colOff>171450</xdr:colOff>
      <xdr:row>34</xdr:row>
      <xdr:rowOff>85725</xdr:rowOff>
    </xdr:from>
    <xdr:to>
      <xdr:col>6</xdr:col>
      <xdr:colOff>257088</xdr:colOff>
      <xdr:row>36</xdr:row>
      <xdr:rowOff>95201</xdr:rowOff>
    </xdr:to>
    <xdr:pic>
      <xdr:nvPicPr>
        <xdr:cNvPr id="5" name="Picture 4">
          <a:extLst>
            <a:ext uri="{FF2B5EF4-FFF2-40B4-BE49-F238E27FC236}">
              <a16:creationId xmlns:a16="http://schemas.microsoft.com/office/drawing/2014/main" id="{FD8B13E4-A350-4DFC-879F-FCB6FCAF5F58}"/>
            </a:ext>
          </a:extLst>
        </xdr:cNvPr>
        <xdr:cNvPicPr>
          <a:picLocks noChangeAspect="1"/>
        </xdr:cNvPicPr>
      </xdr:nvPicPr>
      <xdr:blipFill>
        <a:blip xmlns:r="http://schemas.openxmlformats.org/officeDocument/2006/relationships" r:embed="rId4"/>
        <a:stretch>
          <a:fillRect/>
        </a:stretch>
      </xdr:blipFill>
      <xdr:spPr>
        <a:xfrm>
          <a:off x="4499610" y="6349365"/>
          <a:ext cx="695238" cy="375236"/>
        </a:xfrm>
        <a:prstGeom prst="rect">
          <a:avLst/>
        </a:prstGeom>
      </xdr:spPr>
    </xdr:pic>
    <xdr:clientData/>
  </xdr:twoCellAnchor>
  <xdr:twoCellAnchor editAs="oneCell">
    <xdr:from>
      <xdr:col>0</xdr:col>
      <xdr:colOff>0</xdr:colOff>
      <xdr:row>45</xdr:row>
      <xdr:rowOff>133350</xdr:rowOff>
    </xdr:from>
    <xdr:to>
      <xdr:col>15</xdr:col>
      <xdr:colOff>34894</xdr:colOff>
      <xdr:row>50</xdr:row>
      <xdr:rowOff>37993</xdr:rowOff>
    </xdr:to>
    <xdr:pic>
      <xdr:nvPicPr>
        <xdr:cNvPr id="6" name="Picture 5">
          <a:extLst>
            <a:ext uri="{FF2B5EF4-FFF2-40B4-BE49-F238E27FC236}">
              <a16:creationId xmlns:a16="http://schemas.microsoft.com/office/drawing/2014/main" id="{591CE151-95D6-46A2-A17B-52EB0021FC5C}"/>
            </a:ext>
          </a:extLst>
        </xdr:cNvPr>
        <xdr:cNvPicPr>
          <a:picLocks noChangeAspect="1"/>
        </xdr:cNvPicPr>
      </xdr:nvPicPr>
      <xdr:blipFill>
        <a:blip xmlns:r="http://schemas.openxmlformats.org/officeDocument/2006/relationships" r:embed="rId5"/>
        <a:stretch>
          <a:fillRect/>
        </a:stretch>
      </xdr:blipFill>
      <xdr:spPr>
        <a:xfrm>
          <a:off x="0" y="8416290"/>
          <a:ext cx="10459054" cy="819043"/>
        </a:xfrm>
        <a:prstGeom prst="rect">
          <a:avLst/>
        </a:prstGeom>
      </xdr:spPr>
    </xdr:pic>
    <xdr:clientData/>
  </xdr:twoCellAnchor>
  <xdr:twoCellAnchor editAs="oneCell">
    <xdr:from>
      <xdr:col>0</xdr:col>
      <xdr:colOff>0</xdr:colOff>
      <xdr:row>55</xdr:row>
      <xdr:rowOff>9525</xdr:rowOff>
    </xdr:from>
    <xdr:to>
      <xdr:col>18</xdr:col>
      <xdr:colOff>427204</xdr:colOff>
      <xdr:row>93</xdr:row>
      <xdr:rowOff>122580</xdr:rowOff>
    </xdr:to>
    <xdr:pic>
      <xdr:nvPicPr>
        <xdr:cNvPr id="7" name="Picture 6">
          <a:extLst>
            <a:ext uri="{FF2B5EF4-FFF2-40B4-BE49-F238E27FC236}">
              <a16:creationId xmlns:a16="http://schemas.microsoft.com/office/drawing/2014/main" id="{6857195E-A5B7-4BCB-A049-6B6BA4DF3977}"/>
            </a:ext>
          </a:extLst>
        </xdr:cNvPr>
        <xdr:cNvPicPr>
          <a:picLocks noChangeAspect="1"/>
        </xdr:cNvPicPr>
      </xdr:nvPicPr>
      <xdr:blipFill>
        <a:blip xmlns:r="http://schemas.openxmlformats.org/officeDocument/2006/relationships" r:embed="rId6"/>
        <a:stretch>
          <a:fillRect/>
        </a:stretch>
      </xdr:blipFill>
      <xdr:spPr>
        <a:xfrm>
          <a:off x="0" y="10121265"/>
          <a:ext cx="12680164" cy="7062495"/>
        </a:xfrm>
        <a:prstGeom prst="rect">
          <a:avLst/>
        </a:prstGeom>
      </xdr:spPr>
    </xdr:pic>
    <xdr:clientData/>
  </xdr:twoCellAnchor>
  <xdr:twoCellAnchor editAs="oneCell">
    <xdr:from>
      <xdr:col>1</xdr:col>
      <xdr:colOff>47625</xdr:colOff>
      <xdr:row>95</xdr:row>
      <xdr:rowOff>38100</xdr:rowOff>
    </xdr:from>
    <xdr:to>
      <xdr:col>2</xdr:col>
      <xdr:colOff>85644</xdr:colOff>
      <xdr:row>98</xdr:row>
      <xdr:rowOff>9457</xdr:rowOff>
    </xdr:to>
    <xdr:pic>
      <xdr:nvPicPr>
        <xdr:cNvPr id="8" name="Picture 7">
          <a:extLst>
            <a:ext uri="{FF2B5EF4-FFF2-40B4-BE49-F238E27FC236}">
              <a16:creationId xmlns:a16="http://schemas.microsoft.com/office/drawing/2014/main" id="{333E218A-7BCC-49F7-A6E6-2F75E5D83AD5}"/>
            </a:ext>
          </a:extLst>
        </xdr:cNvPr>
        <xdr:cNvPicPr>
          <a:picLocks noChangeAspect="1"/>
        </xdr:cNvPicPr>
      </xdr:nvPicPr>
      <xdr:blipFill>
        <a:blip xmlns:r="http://schemas.openxmlformats.org/officeDocument/2006/relationships" r:embed="rId7"/>
        <a:stretch>
          <a:fillRect/>
        </a:stretch>
      </xdr:blipFill>
      <xdr:spPr>
        <a:xfrm>
          <a:off x="1937385" y="17465040"/>
          <a:ext cx="647619" cy="519997"/>
        </a:xfrm>
        <a:prstGeom prst="rect">
          <a:avLst/>
        </a:prstGeom>
      </xdr:spPr>
    </xdr:pic>
    <xdr:clientData/>
  </xdr:twoCellAnchor>
  <xdr:twoCellAnchor editAs="oneCell">
    <xdr:from>
      <xdr:col>0</xdr:col>
      <xdr:colOff>0</xdr:colOff>
      <xdr:row>105</xdr:row>
      <xdr:rowOff>180279</xdr:rowOff>
    </xdr:from>
    <xdr:to>
      <xdr:col>23</xdr:col>
      <xdr:colOff>283419</xdr:colOff>
      <xdr:row>110</xdr:row>
      <xdr:rowOff>38100</xdr:rowOff>
    </xdr:to>
    <xdr:pic>
      <xdr:nvPicPr>
        <xdr:cNvPr id="9" name="Picture 8">
          <a:extLst>
            <a:ext uri="{FF2B5EF4-FFF2-40B4-BE49-F238E27FC236}">
              <a16:creationId xmlns:a16="http://schemas.microsoft.com/office/drawing/2014/main" id="{9A516ACD-6DE6-4993-BAA7-6C5C7837C761}"/>
            </a:ext>
          </a:extLst>
        </xdr:cNvPr>
        <xdr:cNvPicPr>
          <a:picLocks noChangeAspect="1"/>
        </xdr:cNvPicPr>
      </xdr:nvPicPr>
      <xdr:blipFill>
        <a:blip xmlns:r="http://schemas.openxmlformats.org/officeDocument/2006/relationships" r:embed="rId8"/>
        <a:stretch>
          <a:fillRect/>
        </a:stretch>
      </xdr:blipFill>
      <xdr:spPr>
        <a:xfrm>
          <a:off x="0" y="19443639"/>
          <a:ext cx="15584379" cy="772221"/>
        </a:xfrm>
        <a:prstGeom prst="rect">
          <a:avLst/>
        </a:prstGeom>
      </xdr:spPr>
    </xdr:pic>
    <xdr:clientData/>
  </xdr:twoCellAnchor>
  <xdr:twoCellAnchor editAs="oneCell">
    <xdr:from>
      <xdr:col>0</xdr:col>
      <xdr:colOff>0</xdr:colOff>
      <xdr:row>114</xdr:row>
      <xdr:rowOff>19050</xdr:rowOff>
    </xdr:from>
    <xdr:to>
      <xdr:col>11</xdr:col>
      <xdr:colOff>471383</xdr:colOff>
      <xdr:row>153</xdr:row>
      <xdr:rowOff>46693</xdr:rowOff>
    </xdr:to>
    <xdr:pic>
      <xdr:nvPicPr>
        <xdr:cNvPr id="10" name="Picture 9">
          <a:extLst>
            <a:ext uri="{FF2B5EF4-FFF2-40B4-BE49-F238E27FC236}">
              <a16:creationId xmlns:a16="http://schemas.microsoft.com/office/drawing/2014/main" id="{AA32B03B-B56B-445D-84DC-BAAA6C817F93}"/>
            </a:ext>
          </a:extLst>
        </xdr:cNvPr>
        <xdr:cNvPicPr>
          <a:picLocks noChangeAspect="1"/>
        </xdr:cNvPicPr>
      </xdr:nvPicPr>
      <xdr:blipFill>
        <a:blip xmlns:r="http://schemas.openxmlformats.org/officeDocument/2006/relationships" r:embed="rId9"/>
        <a:stretch>
          <a:fillRect/>
        </a:stretch>
      </xdr:blipFill>
      <xdr:spPr>
        <a:xfrm>
          <a:off x="0" y="20928330"/>
          <a:ext cx="8457143" cy="7159963"/>
        </a:xfrm>
        <a:prstGeom prst="rect">
          <a:avLst/>
        </a:prstGeom>
      </xdr:spPr>
    </xdr:pic>
    <xdr:clientData/>
  </xdr:twoCellAnchor>
  <xdr:twoCellAnchor editAs="oneCell">
    <xdr:from>
      <xdr:col>13</xdr:col>
      <xdr:colOff>285750</xdr:colOff>
      <xdr:row>111</xdr:row>
      <xdr:rowOff>85725</xdr:rowOff>
    </xdr:from>
    <xdr:to>
      <xdr:col>14</xdr:col>
      <xdr:colOff>57102</xdr:colOff>
      <xdr:row>113</xdr:row>
      <xdr:rowOff>66630</xdr:rowOff>
    </xdr:to>
    <xdr:pic>
      <xdr:nvPicPr>
        <xdr:cNvPr id="11" name="Picture 10">
          <a:extLst>
            <a:ext uri="{FF2B5EF4-FFF2-40B4-BE49-F238E27FC236}">
              <a16:creationId xmlns:a16="http://schemas.microsoft.com/office/drawing/2014/main" id="{996335D3-D0E4-47C0-96C1-169F0A308236}"/>
            </a:ext>
          </a:extLst>
        </xdr:cNvPr>
        <xdr:cNvPicPr>
          <a:picLocks noChangeAspect="1"/>
        </xdr:cNvPicPr>
      </xdr:nvPicPr>
      <xdr:blipFill>
        <a:blip xmlns:r="http://schemas.openxmlformats.org/officeDocument/2006/relationships" r:embed="rId10"/>
        <a:stretch>
          <a:fillRect/>
        </a:stretch>
      </xdr:blipFill>
      <xdr:spPr>
        <a:xfrm>
          <a:off x="9490710" y="20446365"/>
          <a:ext cx="380952" cy="346665"/>
        </a:xfrm>
        <a:prstGeom prst="rect">
          <a:avLst/>
        </a:prstGeom>
      </xdr:spPr>
    </xdr:pic>
    <xdr:clientData/>
  </xdr:twoCellAnchor>
  <xdr:twoCellAnchor editAs="oneCell">
    <xdr:from>
      <xdr:col>7</xdr:col>
      <xdr:colOff>28575</xdr:colOff>
      <xdr:row>154</xdr:row>
      <xdr:rowOff>133350</xdr:rowOff>
    </xdr:from>
    <xdr:to>
      <xdr:col>8</xdr:col>
      <xdr:colOff>161832</xdr:colOff>
      <xdr:row>156</xdr:row>
      <xdr:rowOff>133302</xdr:rowOff>
    </xdr:to>
    <xdr:pic>
      <xdr:nvPicPr>
        <xdr:cNvPr id="12" name="Picture 11">
          <a:extLst>
            <a:ext uri="{FF2B5EF4-FFF2-40B4-BE49-F238E27FC236}">
              <a16:creationId xmlns:a16="http://schemas.microsoft.com/office/drawing/2014/main" id="{9BC5E171-BAA3-4118-A6C9-5F43D18047C9}"/>
            </a:ext>
          </a:extLst>
        </xdr:cNvPr>
        <xdr:cNvPicPr>
          <a:picLocks noChangeAspect="1"/>
        </xdr:cNvPicPr>
      </xdr:nvPicPr>
      <xdr:blipFill>
        <a:blip xmlns:r="http://schemas.openxmlformats.org/officeDocument/2006/relationships" r:embed="rId11"/>
        <a:stretch>
          <a:fillRect/>
        </a:stretch>
      </xdr:blipFill>
      <xdr:spPr>
        <a:xfrm>
          <a:off x="5575935" y="28357830"/>
          <a:ext cx="742857" cy="365712"/>
        </a:xfrm>
        <a:prstGeom prst="rect">
          <a:avLst/>
        </a:prstGeom>
      </xdr:spPr>
    </xdr:pic>
    <xdr:clientData/>
  </xdr:twoCellAnchor>
  <xdr:twoCellAnchor editAs="oneCell">
    <xdr:from>
      <xdr:col>0</xdr:col>
      <xdr:colOff>0</xdr:colOff>
      <xdr:row>168</xdr:row>
      <xdr:rowOff>114300</xdr:rowOff>
    </xdr:from>
    <xdr:to>
      <xdr:col>14</xdr:col>
      <xdr:colOff>364493</xdr:colOff>
      <xdr:row>209</xdr:row>
      <xdr:rowOff>75228</xdr:rowOff>
    </xdr:to>
    <xdr:pic>
      <xdr:nvPicPr>
        <xdr:cNvPr id="13" name="Picture 12">
          <a:extLst>
            <a:ext uri="{FF2B5EF4-FFF2-40B4-BE49-F238E27FC236}">
              <a16:creationId xmlns:a16="http://schemas.microsoft.com/office/drawing/2014/main" id="{CC2FD0B7-A83C-4461-85A6-04BEC56F80BF}"/>
            </a:ext>
          </a:extLst>
        </xdr:cNvPr>
        <xdr:cNvPicPr>
          <a:picLocks noChangeAspect="1"/>
        </xdr:cNvPicPr>
      </xdr:nvPicPr>
      <xdr:blipFill>
        <a:blip xmlns:r="http://schemas.openxmlformats.org/officeDocument/2006/relationships" r:embed="rId12"/>
        <a:stretch>
          <a:fillRect/>
        </a:stretch>
      </xdr:blipFill>
      <xdr:spPr>
        <a:xfrm>
          <a:off x="0" y="30906720"/>
          <a:ext cx="10179053" cy="7459008"/>
        </a:xfrm>
        <a:prstGeom prst="rect">
          <a:avLst/>
        </a:prstGeom>
      </xdr:spPr>
    </xdr:pic>
    <xdr:clientData/>
  </xdr:twoCellAnchor>
  <xdr:twoCellAnchor editAs="oneCell">
    <xdr:from>
      <xdr:col>0</xdr:col>
      <xdr:colOff>0</xdr:colOff>
      <xdr:row>214</xdr:row>
      <xdr:rowOff>0</xdr:rowOff>
    </xdr:from>
    <xdr:to>
      <xdr:col>24</xdr:col>
      <xdr:colOff>535160</xdr:colOff>
      <xdr:row>236</xdr:row>
      <xdr:rowOff>75667</xdr:rowOff>
    </xdr:to>
    <xdr:pic>
      <xdr:nvPicPr>
        <xdr:cNvPr id="14" name="Picture 13">
          <a:extLst>
            <a:ext uri="{FF2B5EF4-FFF2-40B4-BE49-F238E27FC236}">
              <a16:creationId xmlns:a16="http://schemas.microsoft.com/office/drawing/2014/main" id="{6A39A8E8-7C7C-4528-8D09-A2ADD4DEE2C6}"/>
            </a:ext>
          </a:extLst>
        </xdr:cNvPr>
        <xdr:cNvPicPr>
          <a:picLocks noChangeAspect="1"/>
        </xdr:cNvPicPr>
      </xdr:nvPicPr>
      <xdr:blipFill>
        <a:blip xmlns:r="http://schemas.openxmlformats.org/officeDocument/2006/relationships" r:embed="rId13"/>
        <a:stretch>
          <a:fillRect/>
        </a:stretch>
      </xdr:blipFill>
      <xdr:spPr>
        <a:xfrm>
          <a:off x="0" y="39204900"/>
          <a:ext cx="16445720" cy="4099027"/>
        </a:xfrm>
        <a:prstGeom prst="rect">
          <a:avLst/>
        </a:prstGeom>
      </xdr:spPr>
    </xdr:pic>
    <xdr:clientData/>
  </xdr:twoCellAnchor>
  <xdr:twoCellAnchor editAs="oneCell">
    <xdr:from>
      <xdr:col>0</xdr:col>
      <xdr:colOff>0</xdr:colOff>
      <xdr:row>240</xdr:row>
      <xdr:rowOff>66675</xdr:rowOff>
    </xdr:from>
    <xdr:to>
      <xdr:col>14</xdr:col>
      <xdr:colOff>440684</xdr:colOff>
      <xdr:row>277</xdr:row>
      <xdr:rowOff>180080</xdr:rowOff>
    </xdr:to>
    <xdr:pic>
      <xdr:nvPicPr>
        <xdr:cNvPr id="15" name="Picture 14">
          <a:extLst>
            <a:ext uri="{FF2B5EF4-FFF2-40B4-BE49-F238E27FC236}">
              <a16:creationId xmlns:a16="http://schemas.microsoft.com/office/drawing/2014/main" id="{48F6A48D-5378-43C4-84E5-043887577A55}"/>
            </a:ext>
          </a:extLst>
        </xdr:cNvPr>
        <xdr:cNvPicPr>
          <a:picLocks noChangeAspect="1"/>
        </xdr:cNvPicPr>
      </xdr:nvPicPr>
      <xdr:blipFill>
        <a:blip xmlns:r="http://schemas.openxmlformats.org/officeDocument/2006/relationships" r:embed="rId14"/>
        <a:stretch>
          <a:fillRect/>
        </a:stretch>
      </xdr:blipFill>
      <xdr:spPr>
        <a:xfrm>
          <a:off x="0" y="44026455"/>
          <a:ext cx="10255244" cy="6879965"/>
        </a:xfrm>
        <a:prstGeom prst="rect">
          <a:avLst/>
        </a:prstGeom>
      </xdr:spPr>
    </xdr:pic>
    <xdr:clientData/>
  </xdr:twoCellAnchor>
  <xdr:twoCellAnchor editAs="oneCell">
    <xdr:from>
      <xdr:col>0</xdr:col>
      <xdr:colOff>0</xdr:colOff>
      <xdr:row>282</xdr:row>
      <xdr:rowOff>28575</xdr:rowOff>
    </xdr:from>
    <xdr:to>
      <xdr:col>12</xdr:col>
      <xdr:colOff>288455</xdr:colOff>
      <xdr:row>316</xdr:row>
      <xdr:rowOff>84908</xdr:rowOff>
    </xdr:to>
    <xdr:pic>
      <xdr:nvPicPr>
        <xdr:cNvPr id="16" name="Picture 15">
          <a:extLst>
            <a:ext uri="{FF2B5EF4-FFF2-40B4-BE49-F238E27FC236}">
              <a16:creationId xmlns:a16="http://schemas.microsoft.com/office/drawing/2014/main" id="{16593A55-5453-4995-AC15-EB728A42319B}"/>
            </a:ext>
          </a:extLst>
        </xdr:cNvPr>
        <xdr:cNvPicPr>
          <a:picLocks noChangeAspect="1"/>
        </xdr:cNvPicPr>
      </xdr:nvPicPr>
      <xdr:blipFill>
        <a:blip xmlns:r="http://schemas.openxmlformats.org/officeDocument/2006/relationships" r:embed="rId15"/>
        <a:stretch>
          <a:fillRect/>
        </a:stretch>
      </xdr:blipFill>
      <xdr:spPr>
        <a:xfrm>
          <a:off x="0" y="51669315"/>
          <a:ext cx="8883815" cy="62742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BPM/ERPPublic/FICO/Lease%20Accounting%20%20STAT%20%20TAX%20approach/Entity%20configuration%20-%20Stat_Tax%20approach%20(Fi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tes/BPM/ERP/WS7/03%20%20Workstream%20specific/Nakisa/3.%20Masterdata/Entity%20configuration%20-%20Stat_Tax%20approach%20(Final%20I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Finance%20-%20Corporate%20Accounting\4.%20Projects\4.%20IFRS%2016%20Leases\18.%20S4%20Hana%20Integration\3.%20Masterdata\Nakisa%20S4%20Account%20Creation_Update%20(S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Entity configuration"/>
      <sheetName val="Instructions"/>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structions"/>
      <sheetName val="Entity configuration"/>
      <sheetName val="Presentation table"/>
      <sheetName val="Sheet1"/>
    </sheetNames>
    <sheetDataSet>
      <sheetData sheetId="0"/>
      <sheetData sheetId="1"/>
      <sheetData sheetId="2"/>
      <sheetData sheetId="3"/>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kisa updates"/>
    </sheetNames>
    <sheetDataSet>
      <sheetData sheetId="0">
        <row r="5">
          <cell r="D5">
            <v>534010</v>
          </cell>
          <cell r="E5" t="str">
            <v>Lease Land Var.</v>
          </cell>
          <cell r="F5" t="str">
            <v>Lease expense - Land (Variable)</v>
          </cell>
        </row>
        <row r="6">
          <cell r="D6">
            <v>534020</v>
          </cell>
          <cell r="E6" t="str">
            <v>Lease Vehicles Var.</v>
          </cell>
          <cell r="F6" t="str">
            <v>Lease expense - Vehicles (Variable)</v>
          </cell>
        </row>
        <row r="7">
          <cell r="D7">
            <v>534030</v>
          </cell>
          <cell r="E7" t="str">
            <v>Lease Buildings Var.</v>
          </cell>
          <cell r="F7" t="str">
            <v>Lease expense - Buildings (Variable)</v>
          </cell>
        </row>
        <row r="8">
          <cell r="D8">
            <v>534040</v>
          </cell>
          <cell r="E8" t="str">
            <v>Lease Hardware Var.</v>
          </cell>
          <cell r="F8" t="str">
            <v>Lease expense - Hardware (Variable)</v>
          </cell>
        </row>
        <row r="9">
          <cell r="D9">
            <v>534050</v>
          </cell>
          <cell r="E9" t="str">
            <v>Lease MachEquip Var.</v>
          </cell>
          <cell r="F9" t="str">
            <v>Lease expense - Machinery &amp; Equip. (Variable)</v>
          </cell>
        </row>
        <row r="10">
          <cell r="D10">
            <v>534060</v>
          </cell>
          <cell r="E10" t="str">
            <v>Lease FurnFixt Var.</v>
          </cell>
          <cell r="F10" t="str">
            <v>Lease expense - Furniture &amp; Fixtures (Variable)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6EE27-AF53-49FB-9924-5EC4745E6DE9}">
  <sheetPr>
    <tabColor rgb="FF92D050"/>
  </sheetPr>
  <dimension ref="B2:L47"/>
  <sheetViews>
    <sheetView showGridLines="0" topLeftCell="A5" zoomScale="80" zoomScaleNormal="80" workbookViewId="0">
      <selection activeCell="B18" sqref="B18:L18"/>
    </sheetView>
  </sheetViews>
  <sheetFormatPr defaultRowHeight="15"/>
  <cols>
    <col min="1" max="1" width="7.140625" customWidth="1"/>
    <col min="2" max="2" width="17.140625" customWidth="1"/>
    <col min="12" max="12" width="13.7109375" customWidth="1"/>
  </cols>
  <sheetData>
    <row r="2" spans="2:12" ht="18.75">
      <c r="B2" s="394" t="s">
        <v>0</v>
      </c>
    </row>
    <row r="4" spans="2:12">
      <c r="B4" t="s">
        <v>1</v>
      </c>
    </row>
    <row r="5" spans="2:12">
      <c r="B5" t="s">
        <v>2</v>
      </c>
    </row>
    <row r="6" spans="2:12">
      <c r="B6" t="s">
        <v>3</v>
      </c>
    </row>
    <row r="7" spans="2:12">
      <c r="B7" t="s">
        <v>4</v>
      </c>
    </row>
    <row r="8" spans="2:12">
      <c r="B8" t="s">
        <v>5</v>
      </c>
    </row>
    <row r="10" spans="2:12">
      <c r="B10" s="112" t="s">
        <v>6</v>
      </c>
    </row>
    <row r="12" spans="2:12" ht="15.75">
      <c r="B12" s="502" t="s">
        <v>7</v>
      </c>
      <c r="C12" s="503"/>
      <c r="D12" s="503"/>
      <c r="E12" s="503"/>
      <c r="F12" s="503"/>
      <c r="G12" s="503"/>
      <c r="H12" s="503"/>
      <c r="I12" s="503"/>
      <c r="J12" s="503"/>
      <c r="K12" s="503"/>
      <c r="L12" s="504"/>
    </row>
    <row r="13" spans="2:12" ht="15.75">
      <c r="B13" s="439" t="s">
        <v>8</v>
      </c>
      <c r="C13" s="440"/>
      <c r="D13" s="440"/>
      <c r="E13" s="440"/>
      <c r="F13" s="440"/>
      <c r="G13" s="440"/>
      <c r="H13" s="440"/>
      <c r="I13" s="440"/>
      <c r="J13" s="440"/>
      <c r="K13" s="440"/>
      <c r="L13" s="441"/>
    </row>
    <row r="14" spans="2:12" ht="17.45" customHeight="1">
      <c r="B14" s="428" t="s">
        <v>9</v>
      </c>
      <c r="C14" s="429"/>
      <c r="D14" s="429"/>
      <c r="E14" s="429"/>
      <c r="F14" s="429"/>
      <c r="G14" s="429"/>
      <c r="H14" s="429"/>
      <c r="I14" s="429"/>
      <c r="J14" s="429"/>
      <c r="K14" s="429"/>
      <c r="L14" s="430"/>
    </row>
    <row r="15" spans="2:12" ht="15.75">
      <c r="B15" s="439" t="s">
        <v>10</v>
      </c>
      <c r="C15" s="440"/>
      <c r="D15" s="440"/>
      <c r="E15" s="440"/>
      <c r="F15" s="440"/>
      <c r="G15" s="440"/>
      <c r="H15" s="440"/>
      <c r="I15" s="440"/>
      <c r="J15" s="440"/>
      <c r="K15" s="440"/>
      <c r="L15" s="441"/>
    </row>
    <row r="16" spans="2:12" ht="30" customHeight="1">
      <c r="B16" s="493" t="s">
        <v>11</v>
      </c>
      <c r="C16" s="494"/>
      <c r="D16" s="494"/>
      <c r="E16" s="494"/>
      <c r="F16" s="494"/>
      <c r="G16" s="494"/>
      <c r="H16" s="494"/>
      <c r="I16" s="494"/>
      <c r="J16" s="494"/>
      <c r="K16" s="494"/>
      <c r="L16" s="495"/>
    </row>
    <row r="17" spans="2:12" ht="15.75">
      <c r="B17" s="439" t="s">
        <v>12</v>
      </c>
      <c r="C17" s="440"/>
      <c r="D17" s="440"/>
      <c r="E17" s="440"/>
      <c r="F17" s="440"/>
      <c r="G17" s="440"/>
      <c r="H17" s="440"/>
      <c r="I17" s="440"/>
      <c r="J17" s="440"/>
      <c r="K17" s="440"/>
      <c r="L17" s="441"/>
    </row>
    <row r="18" spans="2:12" ht="30" customHeight="1">
      <c r="B18" s="493" t="s">
        <v>13</v>
      </c>
      <c r="C18" s="494"/>
      <c r="D18" s="494"/>
      <c r="E18" s="494"/>
      <c r="F18" s="494"/>
      <c r="G18" s="494"/>
      <c r="H18" s="494"/>
      <c r="I18" s="494"/>
      <c r="J18" s="494"/>
      <c r="K18" s="494"/>
      <c r="L18" s="495"/>
    </row>
    <row r="19" spans="2:12" ht="15.75">
      <c r="B19" s="439" t="s">
        <v>14</v>
      </c>
      <c r="C19" s="440"/>
      <c r="D19" s="440"/>
      <c r="E19" s="440"/>
      <c r="F19" s="440"/>
      <c r="G19" s="440"/>
      <c r="H19" s="440"/>
      <c r="I19" s="440"/>
      <c r="J19" s="440"/>
      <c r="K19" s="440"/>
      <c r="L19" s="441"/>
    </row>
    <row r="20" spans="2:12" ht="17.45" customHeight="1">
      <c r="B20" s="428" t="s">
        <v>15</v>
      </c>
      <c r="C20" s="426"/>
      <c r="D20" s="426"/>
      <c r="E20" s="426"/>
      <c r="F20" s="426"/>
      <c r="G20" s="426"/>
      <c r="H20" s="426"/>
      <c r="I20" s="426"/>
      <c r="J20" s="426"/>
      <c r="K20" s="426"/>
      <c r="L20" s="427"/>
    </row>
    <row r="22" spans="2:12" ht="15.75">
      <c r="B22" s="505" t="s">
        <v>16</v>
      </c>
      <c r="C22" s="506"/>
      <c r="D22" s="506"/>
      <c r="E22" s="506"/>
      <c r="F22" s="506"/>
      <c r="G22" s="506"/>
      <c r="H22" s="506"/>
      <c r="I22" s="506"/>
      <c r="J22" s="506"/>
      <c r="K22" s="506"/>
      <c r="L22" s="507"/>
    </row>
    <row r="23" spans="2:12">
      <c r="B23" s="428" t="s">
        <v>17</v>
      </c>
      <c r="C23" s="426"/>
      <c r="D23" s="426"/>
      <c r="E23" s="426"/>
      <c r="F23" s="426"/>
      <c r="G23" s="426"/>
      <c r="H23" s="426"/>
      <c r="I23" s="426"/>
      <c r="J23" s="426"/>
      <c r="K23" s="426"/>
      <c r="L23" s="427"/>
    </row>
    <row r="25" spans="2:12" ht="15.75">
      <c r="B25" s="490" t="s">
        <v>18</v>
      </c>
      <c r="C25" s="491"/>
      <c r="D25" s="491"/>
      <c r="E25" s="491"/>
      <c r="F25" s="491"/>
      <c r="G25" s="491"/>
      <c r="H25" s="491"/>
      <c r="I25" s="491"/>
      <c r="J25" s="491"/>
      <c r="K25" s="491"/>
      <c r="L25" s="492"/>
    </row>
    <row r="26" spans="2:12" ht="15.75">
      <c r="B26" s="499" t="s">
        <v>19</v>
      </c>
      <c r="C26" s="500"/>
      <c r="D26" s="500"/>
      <c r="E26" s="500"/>
      <c r="F26" s="500"/>
      <c r="G26" s="500"/>
      <c r="H26" s="500"/>
      <c r="I26" s="500"/>
      <c r="J26" s="500"/>
      <c r="K26" s="500"/>
      <c r="L26" s="501"/>
    </row>
    <row r="27" spans="2:12" ht="55.9" customHeight="1">
      <c r="B27" s="493" t="s">
        <v>20</v>
      </c>
      <c r="C27" s="494"/>
      <c r="D27" s="494"/>
      <c r="E27" s="494"/>
      <c r="F27" s="494"/>
      <c r="G27" s="494"/>
      <c r="H27" s="494"/>
      <c r="I27" s="494"/>
      <c r="J27" s="494"/>
      <c r="K27" s="494"/>
      <c r="L27" s="495"/>
    </row>
    <row r="28" spans="2:12" ht="15.75">
      <c r="B28" s="499" t="s">
        <v>21</v>
      </c>
      <c r="C28" s="500"/>
      <c r="D28" s="500"/>
      <c r="E28" s="500"/>
      <c r="F28" s="500"/>
      <c r="G28" s="500"/>
      <c r="H28" s="500"/>
      <c r="I28" s="500"/>
      <c r="J28" s="500"/>
      <c r="K28" s="500"/>
      <c r="L28" s="501"/>
    </row>
    <row r="29" spans="2:12" ht="32.450000000000003" customHeight="1">
      <c r="B29" s="493" t="s">
        <v>22</v>
      </c>
      <c r="C29" s="494"/>
      <c r="D29" s="494"/>
      <c r="E29" s="494"/>
      <c r="F29" s="494"/>
      <c r="G29" s="494"/>
      <c r="H29" s="494"/>
      <c r="I29" s="494"/>
      <c r="J29" s="494"/>
      <c r="K29" s="494"/>
      <c r="L29" s="495"/>
    </row>
    <row r="31" spans="2:12" ht="15.75">
      <c r="B31" s="496" t="s">
        <v>23</v>
      </c>
      <c r="C31" s="497"/>
      <c r="D31" s="497"/>
      <c r="E31" s="497"/>
      <c r="F31" s="497"/>
      <c r="G31" s="497"/>
      <c r="H31" s="497"/>
      <c r="I31" s="497"/>
      <c r="J31" s="497"/>
      <c r="K31" s="497"/>
      <c r="L31" s="498"/>
    </row>
    <row r="32" spans="2:12">
      <c r="B32" s="442" t="s">
        <v>24</v>
      </c>
      <c r="C32" s="437"/>
      <c r="D32" s="437"/>
      <c r="E32" s="437"/>
      <c r="F32" s="437"/>
      <c r="G32" s="437"/>
      <c r="H32" s="437"/>
      <c r="I32" s="437"/>
      <c r="J32" s="437"/>
      <c r="K32" s="437"/>
      <c r="L32" s="438"/>
    </row>
    <row r="33" spans="2:12" ht="19.899999999999999" customHeight="1">
      <c r="B33" s="460" t="s">
        <v>25</v>
      </c>
      <c r="C33" s="461"/>
      <c r="D33" s="461"/>
      <c r="E33" s="461"/>
      <c r="F33" s="461"/>
      <c r="G33" s="461"/>
      <c r="H33" s="461"/>
      <c r="I33" s="461"/>
      <c r="J33" s="461"/>
      <c r="K33" s="461"/>
      <c r="L33" s="462"/>
    </row>
    <row r="34" spans="2:12">
      <c r="B34" s="463" t="s">
        <v>26</v>
      </c>
      <c r="C34" s="464"/>
      <c r="D34" s="464"/>
      <c r="E34" s="464"/>
      <c r="F34" s="464"/>
      <c r="G34" s="464"/>
      <c r="H34" s="464"/>
      <c r="I34" s="464"/>
      <c r="J34" s="464"/>
      <c r="K34" s="464"/>
      <c r="L34" s="465"/>
    </row>
    <row r="35" spans="2:12" ht="19.899999999999999" customHeight="1">
      <c r="B35" s="460" t="s">
        <v>27</v>
      </c>
      <c r="C35" s="461"/>
      <c r="D35" s="461"/>
      <c r="E35" s="461"/>
      <c r="F35" s="461"/>
      <c r="G35" s="461"/>
      <c r="H35" s="461"/>
      <c r="I35" s="461"/>
      <c r="J35" s="461"/>
      <c r="K35" s="461"/>
      <c r="L35" s="462"/>
    </row>
    <row r="36" spans="2:12">
      <c r="B36" s="463" t="s">
        <v>28</v>
      </c>
      <c r="C36" s="464"/>
      <c r="D36" s="464"/>
      <c r="E36" s="464"/>
      <c r="F36" s="464"/>
      <c r="G36" s="464"/>
      <c r="H36" s="464"/>
      <c r="I36" s="464"/>
      <c r="J36" s="464"/>
      <c r="K36" s="464"/>
      <c r="L36" s="465"/>
    </row>
    <row r="37" spans="2:12" ht="19.899999999999999" customHeight="1">
      <c r="B37" s="460" t="s">
        <v>29</v>
      </c>
      <c r="C37" s="461"/>
      <c r="D37" s="461"/>
      <c r="E37" s="461"/>
      <c r="F37" s="461"/>
      <c r="G37" s="461"/>
      <c r="H37" s="461"/>
      <c r="I37" s="461"/>
      <c r="J37" s="461"/>
      <c r="K37" s="461"/>
      <c r="L37" s="462"/>
    </row>
    <row r="38" spans="2:12">
      <c r="B38" s="463" t="s">
        <v>30</v>
      </c>
      <c r="C38" s="464"/>
      <c r="D38" s="464"/>
      <c r="E38" s="464"/>
      <c r="F38" s="464"/>
      <c r="G38" s="464"/>
      <c r="H38" s="464"/>
      <c r="I38" s="464"/>
      <c r="J38" s="464"/>
      <c r="K38" s="464"/>
      <c r="L38" s="465"/>
    </row>
    <row r="39" spans="2:12" ht="19.899999999999999" customHeight="1">
      <c r="B39" s="460" t="s">
        <v>31</v>
      </c>
      <c r="C39" s="461"/>
      <c r="D39" s="461"/>
      <c r="E39" s="461"/>
      <c r="F39" s="461"/>
      <c r="G39" s="461"/>
      <c r="H39" s="461"/>
      <c r="I39" s="461"/>
      <c r="J39" s="461"/>
      <c r="K39" s="461"/>
      <c r="L39" s="462"/>
    </row>
    <row r="40" spans="2:12">
      <c r="B40" s="463" t="s">
        <v>32</v>
      </c>
      <c r="C40" s="464"/>
      <c r="D40" s="464"/>
      <c r="E40" s="464"/>
      <c r="F40" s="464"/>
      <c r="G40" s="464"/>
      <c r="H40" s="464"/>
      <c r="I40" s="464"/>
      <c r="J40" s="464"/>
      <c r="K40" s="464"/>
      <c r="L40" s="465"/>
    </row>
    <row r="41" spans="2:12" ht="19.899999999999999" customHeight="1">
      <c r="B41" s="460" t="s">
        <v>33</v>
      </c>
      <c r="C41" s="461"/>
      <c r="D41" s="461"/>
      <c r="E41" s="461"/>
      <c r="F41" s="461"/>
      <c r="G41" s="461"/>
      <c r="H41" s="461"/>
      <c r="I41" s="461"/>
      <c r="J41" s="461"/>
      <c r="K41" s="461"/>
      <c r="L41" s="462"/>
    </row>
    <row r="42" spans="2:12">
      <c r="B42" s="463" t="s">
        <v>34</v>
      </c>
      <c r="C42" s="464"/>
      <c r="D42" s="464"/>
      <c r="E42" s="464"/>
      <c r="F42" s="464"/>
      <c r="G42" s="464"/>
      <c r="H42" s="464"/>
      <c r="I42" s="464"/>
      <c r="J42" s="464"/>
      <c r="K42" s="464"/>
      <c r="L42" s="465"/>
    </row>
    <row r="43" spans="2:12" ht="19.899999999999999" customHeight="1">
      <c r="B43" s="460" t="s">
        <v>35</v>
      </c>
      <c r="C43" s="461"/>
      <c r="D43" s="461"/>
      <c r="E43" s="461"/>
      <c r="F43" s="461"/>
      <c r="G43" s="461"/>
      <c r="H43" s="461"/>
      <c r="I43" s="461"/>
      <c r="J43" s="461"/>
      <c r="K43" s="461"/>
      <c r="L43" s="462"/>
    </row>
    <row r="44" spans="2:12">
      <c r="B44" s="463" t="s">
        <v>36</v>
      </c>
      <c r="C44" s="464"/>
      <c r="D44" s="464"/>
      <c r="E44" s="464"/>
      <c r="F44" s="464"/>
      <c r="G44" s="464"/>
      <c r="H44" s="464"/>
      <c r="I44" s="464"/>
      <c r="J44" s="464"/>
      <c r="K44" s="464"/>
      <c r="L44" s="465"/>
    </row>
    <row r="45" spans="2:12" ht="19.899999999999999" customHeight="1">
      <c r="B45" s="460" t="s">
        <v>37</v>
      </c>
      <c r="C45" s="461"/>
      <c r="D45" s="461"/>
      <c r="E45" s="461"/>
      <c r="F45" s="461"/>
      <c r="G45" s="461"/>
      <c r="H45" s="461"/>
      <c r="I45" s="461"/>
      <c r="J45" s="461"/>
      <c r="K45" s="461"/>
      <c r="L45" s="462"/>
    </row>
    <row r="46" spans="2:12">
      <c r="B46" s="463" t="s">
        <v>38</v>
      </c>
      <c r="C46" s="464"/>
      <c r="D46" s="464"/>
      <c r="E46" s="464"/>
      <c r="F46" s="464"/>
      <c r="G46" s="464"/>
      <c r="H46" s="464"/>
      <c r="I46" s="464"/>
      <c r="J46" s="464"/>
      <c r="K46" s="464"/>
      <c r="L46" s="465"/>
    </row>
    <row r="47" spans="2:12" ht="34.15" customHeight="1">
      <c r="B47" s="487" t="s">
        <v>39</v>
      </c>
      <c r="C47" s="488"/>
      <c r="D47" s="488"/>
      <c r="E47" s="488"/>
      <c r="F47" s="488"/>
      <c r="G47" s="488"/>
      <c r="H47" s="488"/>
      <c r="I47" s="488"/>
      <c r="J47" s="488"/>
      <c r="K47" s="488"/>
      <c r="L47" s="489"/>
    </row>
  </sheetData>
  <mergeCells count="11">
    <mergeCell ref="B12:L12"/>
    <mergeCell ref="B26:L26"/>
    <mergeCell ref="B16:L16"/>
    <mergeCell ref="B18:L18"/>
    <mergeCell ref="B29:L29"/>
    <mergeCell ref="B22:L22"/>
    <mergeCell ref="B47:L47"/>
    <mergeCell ref="B25:L25"/>
    <mergeCell ref="B27:L27"/>
    <mergeCell ref="B31:L31"/>
    <mergeCell ref="B28:L2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2F2DD-7897-461C-B991-37FB00C2BD98}">
  <sheetPr>
    <tabColor rgb="FF92D050"/>
  </sheetPr>
  <dimension ref="A2:E77"/>
  <sheetViews>
    <sheetView showGridLines="0" zoomScale="85" zoomScaleNormal="85" workbookViewId="0">
      <pane ySplit="3" topLeftCell="A4" activePane="bottomLeft" state="frozen"/>
      <selection pane="bottomLeft" activeCell="B3" sqref="B3"/>
    </sheetView>
  </sheetViews>
  <sheetFormatPr defaultColWidth="9.140625" defaultRowHeight="15"/>
  <cols>
    <col min="1" max="1" width="14.7109375" style="356" customWidth="1"/>
    <col min="2" max="2" width="17.42578125" style="356" customWidth="1"/>
    <col min="3" max="4" width="17.42578125" style="349" customWidth="1"/>
    <col min="5" max="5" width="19" style="356" customWidth="1"/>
    <col min="6" max="16384" width="9.140625" style="349"/>
  </cols>
  <sheetData>
    <row r="2" spans="1:5">
      <c r="B2" s="508" t="s">
        <v>40</v>
      </c>
      <c r="C2" s="508"/>
      <c r="D2" s="508"/>
    </row>
    <row r="3" spans="1:5" ht="36.6" customHeight="1">
      <c r="A3" s="353" t="s">
        <v>41</v>
      </c>
      <c r="B3" s="354" t="s">
        <v>42</v>
      </c>
      <c r="C3" s="354" t="s">
        <v>43</v>
      </c>
      <c r="D3" s="354" t="s">
        <v>44</v>
      </c>
      <c r="E3" s="355" t="s">
        <v>45</v>
      </c>
    </row>
    <row r="4" spans="1:5" ht="15.6" customHeight="1">
      <c r="A4" s="10">
        <v>1011</v>
      </c>
      <c r="B4" s="452" t="s">
        <v>46</v>
      </c>
      <c r="C4" s="452" t="s">
        <v>46</v>
      </c>
      <c r="D4" s="455" t="s">
        <v>47</v>
      </c>
      <c r="E4" s="8" t="s">
        <v>48</v>
      </c>
    </row>
    <row r="5" spans="1:5" ht="15.6" customHeight="1">
      <c r="A5" s="4">
        <v>1100</v>
      </c>
      <c r="B5" s="452" t="s">
        <v>46</v>
      </c>
      <c r="C5" s="451" t="s">
        <v>46</v>
      </c>
      <c r="D5" s="451" t="s">
        <v>46</v>
      </c>
      <c r="E5" s="357" t="s">
        <v>49</v>
      </c>
    </row>
    <row r="6" spans="1:5" ht="15.6" customHeight="1">
      <c r="A6" s="4">
        <v>1104</v>
      </c>
      <c r="B6" s="452" t="s">
        <v>46</v>
      </c>
      <c r="C6" s="451" t="s">
        <v>46</v>
      </c>
      <c r="D6" s="453" t="s">
        <v>47</v>
      </c>
      <c r="E6" s="357" t="s">
        <v>50</v>
      </c>
    </row>
    <row r="7" spans="1:5" ht="15.6" customHeight="1">
      <c r="A7" s="4">
        <v>1106</v>
      </c>
      <c r="B7" s="452" t="s">
        <v>46</v>
      </c>
      <c r="C7" s="453" t="s">
        <v>47</v>
      </c>
      <c r="D7" s="453" t="s">
        <v>47</v>
      </c>
      <c r="E7" s="357" t="s">
        <v>51</v>
      </c>
    </row>
    <row r="8" spans="1:5" ht="15.6" customHeight="1">
      <c r="A8" s="4">
        <v>1107</v>
      </c>
      <c r="B8" s="452" t="s">
        <v>46</v>
      </c>
      <c r="C8" s="453" t="s">
        <v>47</v>
      </c>
      <c r="D8" s="453" t="s">
        <v>47</v>
      </c>
      <c r="E8" s="357" t="s">
        <v>52</v>
      </c>
    </row>
    <row r="9" spans="1:5" ht="15.6" customHeight="1">
      <c r="A9" s="4">
        <v>1114</v>
      </c>
      <c r="B9" s="452" t="s">
        <v>46</v>
      </c>
      <c r="C9" s="453" t="s">
        <v>47</v>
      </c>
      <c r="D9" s="453" t="s">
        <v>47</v>
      </c>
      <c r="E9" s="357" t="s">
        <v>53</v>
      </c>
    </row>
    <row r="10" spans="1:5" ht="15.6" customHeight="1">
      <c r="A10" s="4">
        <v>1116</v>
      </c>
      <c r="B10" s="452" t="s">
        <v>46</v>
      </c>
      <c r="C10" s="453" t="s">
        <v>47</v>
      </c>
      <c r="D10" s="453" t="s">
        <v>47</v>
      </c>
      <c r="E10" s="357" t="s">
        <v>54</v>
      </c>
    </row>
    <row r="11" spans="1:5" ht="15.6" customHeight="1">
      <c r="A11" s="4">
        <v>1118</v>
      </c>
      <c r="B11" s="452" t="s">
        <v>46</v>
      </c>
      <c r="C11" s="451" t="s">
        <v>46</v>
      </c>
      <c r="D11" s="453" t="s">
        <v>47</v>
      </c>
      <c r="E11" s="357" t="s">
        <v>55</v>
      </c>
    </row>
    <row r="12" spans="1:5" ht="15.6" customHeight="1">
      <c r="A12" s="4">
        <v>1129</v>
      </c>
      <c r="B12" s="452" t="s">
        <v>46</v>
      </c>
      <c r="C12" s="451" t="s">
        <v>46</v>
      </c>
      <c r="D12" s="453" t="s">
        <v>47</v>
      </c>
      <c r="E12" s="357" t="s">
        <v>56</v>
      </c>
    </row>
    <row r="13" spans="1:5" ht="15.6" customHeight="1">
      <c r="A13" s="4">
        <v>1143</v>
      </c>
      <c r="B13" s="452" t="s">
        <v>46</v>
      </c>
      <c r="C13" s="451" t="s">
        <v>46</v>
      </c>
      <c r="D13" s="451" t="s">
        <v>46</v>
      </c>
      <c r="E13" s="357" t="s">
        <v>57</v>
      </c>
    </row>
    <row r="14" spans="1:5" ht="15.6" customHeight="1">
      <c r="A14" s="4">
        <v>1159</v>
      </c>
      <c r="B14" s="452" t="s">
        <v>46</v>
      </c>
      <c r="C14" s="453" t="s">
        <v>47</v>
      </c>
      <c r="D14" s="453" t="s">
        <v>47</v>
      </c>
      <c r="E14" s="357" t="s">
        <v>58</v>
      </c>
    </row>
    <row r="15" spans="1:5" ht="15.6" customHeight="1">
      <c r="A15" s="4">
        <v>1169</v>
      </c>
      <c r="B15" s="452" t="s">
        <v>46</v>
      </c>
      <c r="C15" s="453" t="s">
        <v>47</v>
      </c>
      <c r="D15" s="453" t="s">
        <v>47</v>
      </c>
      <c r="E15" s="357" t="s">
        <v>59</v>
      </c>
    </row>
    <row r="16" spans="1:5" ht="15.6" customHeight="1">
      <c r="A16" s="4">
        <v>1171</v>
      </c>
      <c r="B16" s="452" t="s">
        <v>46</v>
      </c>
      <c r="C16" s="456" t="s">
        <v>60</v>
      </c>
      <c r="D16" s="456" t="s">
        <v>60</v>
      </c>
      <c r="E16" s="357" t="s">
        <v>61</v>
      </c>
    </row>
    <row r="17" spans="1:5" ht="15.6" customHeight="1">
      <c r="A17" s="4">
        <v>1172</v>
      </c>
      <c r="B17" s="452" t="s">
        <v>46</v>
      </c>
      <c r="C17" s="456" t="s">
        <v>60</v>
      </c>
      <c r="D17" s="456" t="s">
        <v>60</v>
      </c>
      <c r="E17" s="357" t="s">
        <v>61</v>
      </c>
    </row>
    <row r="18" spans="1:5" ht="15.6" customHeight="1">
      <c r="A18" s="4">
        <v>1175</v>
      </c>
      <c r="B18" s="452" t="s">
        <v>46</v>
      </c>
      <c r="C18" s="453" t="s">
        <v>47</v>
      </c>
      <c r="D18" s="456" t="s">
        <v>60</v>
      </c>
      <c r="E18" s="357" t="s">
        <v>62</v>
      </c>
    </row>
    <row r="19" spans="1:5" ht="15.6" customHeight="1">
      <c r="A19" s="4">
        <v>1176</v>
      </c>
      <c r="B19" s="452" t="s">
        <v>46</v>
      </c>
      <c r="C19" s="453" t="s">
        <v>47</v>
      </c>
      <c r="D19" s="456" t="s">
        <v>60</v>
      </c>
      <c r="E19" s="357" t="s">
        <v>62</v>
      </c>
    </row>
    <row r="20" spans="1:5" ht="15.6" customHeight="1">
      <c r="A20" s="4">
        <v>1177</v>
      </c>
      <c r="B20" s="452" t="s">
        <v>46</v>
      </c>
      <c r="C20" s="453" t="s">
        <v>47</v>
      </c>
      <c r="D20" s="456" t="s">
        <v>60</v>
      </c>
      <c r="E20" s="357" t="s">
        <v>63</v>
      </c>
    </row>
    <row r="21" spans="1:5" ht="15.6" customHeight="1">
      <c r="A21" s="4">
        <v>1178</v>
      </c>
      <c r="B21" s="452" t="s">
        <v>46</v>
      </c>
      <c r="C21" s="453" t="s">
        <v>47</v>
      </c>
      <c r="D21" s="456" t="s">
        <v>60</v>
      </c>
      <c r="E21" s="357" t="s">
        <v>63</v>
      </c>
    </row>
    <row r="22" spans="1:5" ht="15.6" customHeight="1">
      <c r="A22" s="4">
        <v>1179</v>
      </c>
      <c r="B22" s="452" t="s">
        <v>46</v>
      </c>
      <c r="C22" s="451" t="s">
        <v>46</v>
      </c>
      <c r="D22" s="451" t="s">
        <v>46</v>
      </c>
      <c r="E22" s="357" t="s">
        <v>64</v>
      </c>
    </row>
    <row r="23" spans="1:5" ht="15.6" customHeight="1">
      <c r="A23" s="4">
        <v>1180</v>
      </c>
      <c r="B23" s="452" t="s">
        <v>46</v>
      </c>
      <c r="C23" s="451" t="s">
        <v>46</v>
      </c>
      <c r="D23" s="451" t="s">
        <v>46</v>
      </c>
      <c r="E23" s="357" t="s">
        <v>64</v>
      </c>
    </row>
    <row r="24" spans="1:5" ht="15.6" customHeight="1">
      <c r="A24" s="4">
        <v>1197</v>
      </c>
      <c r="B24" s="452" t="s">
        <v>46</v>
      </c>
      <c r="C24" s="456" t="s">
        <v>60</v>
      </c>
      <c r="D24" s="456" t="s">
        <v>60</v>
      </c>
      <c r="E24" s="357" t="s">
        <v>61</v>
      </c>
    </row>
    <row r="25" spans="1:5" ht="15.6" customHeight="1">
      <c r="A25" s="4">
        <v>1199</v>
      </c>
      <c r="B25" s="452" t="s">
        <v>46</v>
      </c>
      <c r="C25" s="451" t="s">
        <v>46</v>
      </c>
      <c r="D25" s="453" t="s">
        <v>47</v>
      </c>
      <c r="E25" s="357" t="s">
        <v>65</v>
      </c>
    </row>
    <row r="26" spans="1:5" ht="15.6" customHeight="1">
      <c r="A26" s="4">
        <v>1215</v>
      </c>
      <c r="B26" s="452" t="s">
        <v>46</v>
      </c>
      <c r="C26" s="453" t="s">
        <v>47</v>
      </c>
      <c r="D26" s="453" t="s">
        <v>47</v>
      </c>
      <c r="E26" s="357" t="s">
        <v>66</v>
      </c>
    </row>
    <row r="27" spans="1:5" ht="15.6" customHeight="1">
      <c r="A27" s="4">
        <v>1216</v>
      </c>
      <c r="B27" s="452" t="s">
        <v>46</v>
      </c>
      <c r="C27" s="453" t="s">
        <v>47</v>
      </c>
      <c r="D27" s="453" t="s">
        <v>47</v>
      </c>
      <c r="E27" s="357" t="s">
        <v>67</v>
      </c>
    </row>
    <row r="28" spans="1:5" ht="15.6" customHeight="1">
      <c r="A28" s="4">
        <v>1229</v>
      </c>
      <c r="B28" s="452" t="s">
        <v>46</v>
      </c>
      <c r="C28" s="451" t="s">
        <v>46</v>
      </c>
      <c r="D28" s="453" t="s">
        <v>47</v>
      </c>
      <c r="E28" s="357" t="s">
        <v>68</v>
      </c>
    </row>
    <row r="29" spans="1:5" ht="15.6" customHeight="1">
      <c r="A29" s="4">
        <v>1245</v>
      </c>
      <c r="B29" s="452" t="s">
        <v>46</v>
      </c>
      <c r="C29" s="453" t="s">
        <v>47</v>
      </c>
      <c r="D29" s="453" t="s">
        <v>47</v>
      </c>
      <c r="E29" s="357" t="s">
        <v>53</v>
      </c>
    </row>
    <row r="30" spans="1:5" ht="15.6" customHeight="1">
      <c r="A30" s="4">
        <v>1252</v>
      </c>
      <c r="B30" s="452" t="s">
        <v>46</v>
      </c>
      <c r="C30" s="451" t="s">
        <v>46</v>
      </c>
      <c r="D30" s="451" t="s">
        <v>46</v>
      </c>
      <c r="E30" s="357" t="s">
        <v>69</v>
      </c>
    </row>
    <row r="31" spans="1:5" ht="15.6" customHeight="1">
      <c r="A31" s="4">
        <v>1253</v>
      </c>
      <c r="B31" s="452" t="s">
        <v>46</v>
      </c>
      <c r="C31" s="453" t="s">
        <v>47</v>
      </c>
      <c r="D31" s="453" t="s">
        <v>47</v>
      </c>
      <c r="E31" s="357" t="s">
        <v>70</v>
      </c>
    </row>
    <row r="32" spans="1:5" ht="15.6" customHeight="1">
      <c r="A32" s="4">
        <v>1256</v>
      </c>
      <c r="B32" s="452" t="s">
        <v>46</v>
      </c>
      <c r="C32" s="451" t="s">
        <v>46</v>
      </c>
      <c r="D32" s="455" t="s">
        <v>47</v>
      </c>
      <c r="E32" s="357" t="s">
        <v>48</v>
      </c>
    </row>
    <row r="33" spans="1:5" ht="15.6" customHeight="1">
      <c r="A33" s="4">
        <v>1270</v>
      </c>
      <c r="B33" s="452" t="s">
        <v>46</v>
      </c>
      <c r="C33" s="451" t="s">
        <v>46</v>
      </c>
      <c r="D33" s="453" t="s">
        <v>47</v>
      </c>
      <c r="E33" s="357" t="s">
        <v>71</v>
      </c>
    </row>
    <row r="34" spans="1:5" ht="15.6" customHeight="1">
      <c r="A34" s="4">
        <v>1275</v>
      </c>
      <c r="B34" s="452" t="s">
        <v>46</v>
      </c>
      <c r="C34" s="451" t="s">
        <v>46</v>
      </c>
      <c r="D34" s="455" t="s">
        <v>47</v>
      </c>
      <c r="E34" s="357" t="s">
        <v>48</v>
      </c>
    </row>
    <row r="35" spans="1:5" ht="15.6" customHeight="1">
      <c r="A35" s="4">
        <v>1277</v>
      </c>
      <c r="B35" s="452" t="s">
        <v>46</v>
      </c>
      <c r="C35" s="451" t="s">
        <v>46</v>
      </c>
      <c r="D35" s="451" t="s">
        <v>46</v>
      </c>
      <c r="E35" s="357" t="s">
        <v>72</v>
      </c>
    </row>
    <row r="36" spans="1:5" ht="15.6" customHeight="1">
      <c r="A36" s="4">
        <v>1279</v>
      </c>
      <c r="B36" s="452" t="s">
        <v>46</v>
      </c>
      <c r="C36" s="451" t="s">
        <v>46</v>
      </c>
      <c r="D36" s="453" t="s">
        <v>47</v>
      </c>
      <c r="E36" s="357" t="s">
        <v>73</v>
      </c>
    </row>
    <row r="37" spans="1:5" ht="15.6" customHeight="1">
      <c r="A37" s="4">
        <v>1284</v>
      </c>
      <c r="B37" s="452" t="s">
        <v>46</v>
      </c>
      <c r="C37" s="451" t="s">
        <v>46</v>
      </c>
      <c r="D37" s="451" t="s">
        <v>46</v>
      </c>
      <c r="E37" s="357" t="s">
        <v>74</v>
      </c>
    </row>
    <row r="38" spans="1:5" ht="15.6" customHeight="1">
      <c r="A38" s="4">
        <v>1285</v>
      </c>
      <c r="B38" s="452" t="s">
        <v>46</v>
      </c>
      <c r="C38" s="451" t="s">
        <v>46</v>
      </c>
      <c r="D38" s="451" t="s">
        <v>46</v>
      </c>
      <c r="E38" s="357" t="s">
        <v>75</v>
      </c>
    </row>
    <row r="39" spans="1:5" ht="15.6" customHeight="1">
      <c r="A39" s="4">
        <v>1299</v>
      </c>
      <c r="B39" s="452" t="s">
        <v>46</v>
      </c>
      <c r="C39" s="451" t="s">
        <v>46</v>
      </c>
      <c r="D39" s="451" t="s">
        <v>46</v>
      </c>
      <c r="E39" s="357" t="s">
        <v>76</v>
      </c>
    </row>
    <row r="40" spans="1:5" ht="15.6" customHeight="1">
      <c r="A40" s="4">
        <v>1300</v>
      </c>
      <c r="B40" s="452" t="s">
        <v>46</v>
      </c>
      <c r="C40" s="451" t="s">
        <v>46</v>
      </c>
      <c r="D40" s="453" t="s">
        <v>47</v>
      </c>
      <c r="E40" s="357" t="s">
        <v>56</v>
      </c>
    </row>
    <row r="41" spans="1:5" ht="15.6" customHeight="1">
      <c r="A41" s="4">
        <v>1303</v>
      </c>
      <c r="B41" s="452" t="s">
        <v>46</v>
      </c>
      <c r="C41" s="453" t="s">
        <v>47</v>
      </c>
      <c r="D41" s="453" t="s">
        <v>47</v>
      </c>
      <c r="E41" s="357" t="s">
        <v>77</v>
      </c>
    </row>
    <row r="42" spans="1:5" ht="15.6" customHeight="1">
      <c r="A42" s="4">
        <v>1311</v>
      </c>
      <c r="B42" s="452" t="s">
        <v>46</v>
      </c>
      <c r="C42" s="453" t="s">
        <v>47</v>
      </c>
      <c r="D42" s="456" t="s">
        <v>60</v>
      </c>
      <c r="E42" s="357" t="s">
        <v>63</v>
      </c>
    </row>
    <row r="43" spans="1:5" ht="15.6" customHeight="1">
      <c r="A43" s="4">
        <v>1312</v>
      </c>
      <c r="B43" s="452" t="s">
        <v>46</v>
      </c>
      <c r="C43" s="451" t="s">
        <v>46</v>
      </c>
      <c r="D43" s="451" t="s">
        <v>46</v>
      </c>
      <c r="E43" s="357" t="s">
        <v>78</v>
      </c>
    </row>
    <row r="44" spans="1:5" ht="15.6" customHeight="1">
      <c r="A44" s="4">
        <v>1317</v>
      </c>
      <c r="B44" s="452" t="s">
        <v>46</v>
      </c>
      <c r="C44" s="451" t="s">
        <v>46</v>
      </c>
      <c r="D44" s="451" t="s">
        <v>46</v>
      </c>
      <c r="E44" s="357" t="s">
        <v>79</v>
      </c>
    </row>
    <row r="45" spans="1:5" ht="15.6" customHeight="1">
      <c r="A45" s="4">
        <v>1318</v>
      </c>
      <c r="B45" s="452" t="s">
        <v>46</v>
      </c>
      <c r="C45" s="456" t="s">
        <v>60</v>
      </c>
      <c r="D45" s="456" t="s">
        <v>60</v>
      </c>
      <c r="E45" s="357" t="s">
        <v>80</v>
      </c>
    </row>
    <row r="46" spans="1:5" ht="15.6" customHeight="1">
      <c r="A46" s="4">
        <v>1322</v>
      </c>
      <c r="B46" s="452" t="s">
        <v>46</v>
      </c>
      <c r="C46" s="451" t="s">
        <v>46</v>
      </c>
      <c r="D46" s="455" t="s">
        <v>47</v>
      </c>
      <c r="E46" s="357" t="s">
        <v>48</v>
      </c>
    </row>
    <row r="47" spans="1:5" ht="15.6" customHeight="1">
      <c r="A47" s="4">
        <v>1323</v>
      </c>
      <c r="B47" s="452" t="s">
        <v>46</v>
      </c>
      <c r="C47" s="451" t="s">
        <v>46</v>
      </c>
      <c r="D47" s="455" t="s">
        <v>47</v>
      </c>
      <c r="E47" s="357" t="s">
        <v>48</v>
      </c>
    </row>
    <row r="48" spans="1:5" ht="15.6" customHeight="1">
      <c r="A48" s="4">
        <v>1325</v>
      </c>
      <c r="B48" s="452" t="s">
        <v>46</v>
      </c>
      <c r="C48" s="451" t="s">
        <v>46</v>
      </c>
      <c r="D48" s="451" t="s">
        <v>46</v>
      </c>
      <c r="E48" s="357" t="s">
        <v>74</v>
      </c>
    </row>
    <row r="49" spans="1:5" ht="15.6" customHeight="1">
      <c r="A49" s="4">
        <v>1327</v>
      </c>
      <c r="B49" s="452" t="s">
        <v>46</v>
      </c>
      <c r="C49" s="451" t="s">
        <v>46</v>
      </c>
      <c r="D49" s="451" t="s">
        <v>46</v>
      </c>
      <c r="E49" s="357" t="s">
        <v>81</v>
      </c>
    </row>
    <row r="50" spans="1:5" ht="15.6" customHeight="1">
      <c r="A50" s="4">
        <v>1328</v>
      </c>
      <c r="B50" s="452" t="s">
        <v>46</v>
      </c>
      <c r="C50" s="451" t="s">
        <v>46</v>
      </c>
      <c r="D50" s="451" t="s">
        <v>46</v>
      </c>
      <c r="E50" s="357" t="s">
        <v>82</v>
      </c>
    </row>
    <row r="51" spans="1:5" ht="15.6" customHeight="1">
      <c r="A51" s="4">
        <v>1334</v>
      </c>
      <c r="B51" s="452" t="s">
        <v>46</v>
      </c>
      <c r="C51" s="451" t="s">
        <v>46</v>
      </c>
      <c r="D51" s="451" t="s">
        <v>46</v>
      </c>
      <c r="E51" s="357" t="s">
        <v>83</v>
      </c>
    </row>
    <row r="52" spans="1:5" ht="15.6" customHeight="1">
      <c r="A52" s="4">
        <v>1335</v>
      </c>
      <c r="B52" s="452" t="s">
        <v>46</v>
      </c>
      <c r="C52" s="453" t="s">
        <v>47</v>
      </c>
      <c r="D52" s="453" t="s">
        <v>47</v>
      </c>
      <c r="E52" s="357" t="s">
        <v>84</v>
      </c>
    </row>
    <row r="53" spans="1:5" ht="15.6" customHeight="1">
      <c r="A53" s="4">
        <v>1341</v>
      </c>
      <c r="B53" s="452" t="s">
        <v>46</v>
      </c>
      <c r="C53" s="453" t="s">
        <v>47</v>
      </c>
      <c r="D53" s="453" t="s">
        <v>47</v>
      </c>
      <c r="E53" s="357" t="s">
        <v>85</v>
      </c>
    </row>
    <row r="54" spans="1:5" ht="15.6" customHeight="1">
      <c r="A54" s="4">
        <v>1342</v>
      </c>
      <c r="B54" s="452" t="s">
        <v>46</v>
      </c>
      <c r="C54" s="451" t="s">
        <v>46</v>
      </c>
      <c r="D54" s="451" t="s">
        <v>46</v>
      </c>
      <c r="E54" s="357" t="s">
        <v>86</v>
      </c>
    </row>
    <row r="55" spans="1:5" ht="15.6" customHeight="1">
      <c r="A55" s="4">
        <v>1348</v>
      </c>
      <c r="B55" s="452" t="s">
        <v>46</v>
      </c>
      <c r="C55" s="451" t="s">
        <v>46</v>
      </c>
      <c r="D55" s="453" t="s">
        <v>47</v>
      </c>
      <c r="E55" s="357" t="s">
        <v>65</v>
      </c>
    </row>
    <row r="56" spans="1:5" ht="15.6" customHeight="1">
      <c r="A56" s="4">
        <v>1359</v>
      </c>
      <c r="B56" s="452" t="s">
        <v>46</v>
      </c>
      <c r="C56" s="451" t="s">
        <v>46</v>
      </c>
      <c r="D56" s="451" t="s">
        <v>46</v>
      </c>
      <c r="E56" s="357" t="s">
        <v>69</v>
      </c>
    </row>
    <row r="57" spans="1:5" ht="15.6" customHeight="1">
      <c r="A57" s="4">
        <v>1363</v>
      </c>
      <c r="B57" s="452" t="s">
        <v>46</v>
      </c>
      <c r="C57" s="451" t="s">
        <v>46</v>
      </c>
      <c r="D57" s="456" t="s">
        <v>60</v>
      </c>
      <c r="E57" s="357" t="s">
        <v>87</v>
      </c>
    </row>
    <row r="58" spans="1:5" ht="15.6" customHeight="1">
      <c r="A58" s="4">
        <v>1364</v>
      </c>
      <c r="B58" s="452" t="s">
        <v>46</v>
      </c>
      <c r="C58" s="453" t="s">
        <v>47</v>
      </c>
      <c r="D58" s="456" t="s">
        <v>60</v>
      </c>
      <c r="E58" s="357" t="s">
        <v>88</v>
      </c>
    </row>
    <row r="59" spans="1:5" ht="15.6" customHeight="1">
      <c r="A59" s="4">
        <v>1368</v>
      </c>
      <c r="B59" s="452" t="s">
        <v>46</v>
      </c>
      <c r="C59" s="451" t="s">
        <v>46</v>
      </c>
      <c r="D59" s="453" t="s">
        <v>47</v>
      </c>
      <c r="E59" s="357" t="s">
        <v>89</v>
      </c>
    </row>
    <row r="60" spans="1:5" ht="15.6" customHeight="1">
      <c r="A60" s="4">
        <v>1370</v>
      </c>
      <c r="B60" s="452" t="s">
        <v>46</v>
      </c>
      <c r="C60" s="451" t="s">
        <v>46</v>
      </c>
      <c r="D60" s="455" t="s">
        <v>47</v>
      </c>
      <c r="E60" s="357" t="s">
        <v>48</v>
      </c>
    </row>
    <row r="61" spans="1:5" ht="15.6" customHeight="1">
      <c r="A61" s="4">
        <v>1373</v>
      </c>
      <c r="B61" s="452" t="s">
        <v>46</v>
      </c>
      <c r="C61" s="451" t="s">
        <v>46</v>
      </c>
      <c r="D61" s="451" t="s">
        <v>46</v>
      </c>
      <c r="E61" s="357" t="s">
        <v>83</v>
      </c>
    </row>
    <row r="62" spans="1:5" ht="15.6" customHeight="1">
      <c r="A62" s="4">
        <v>1394</v>
      </c>
      <c r="B62" s="452" t="s">
        <v>46</v>
      </c>
      <c r="C62" s="453" t="s">
        <v>47</v>
      </c>
      <c r="D62" s="453" t="s">
        <v>47</v>
      </c>
      <c r="E62" s="357" t="s">
        <v>90</v>
      </c>
    </row>
    <row r="63" spans="1:5" ht="15.6" customHeight="1">
      <c r="A63" s="4">
        <v>1799</v>
      </c>
      <c r="B63" s="452" t="s">
        <v>46</v>
      </c>
      <c r="C63" s="451" t="s">
        <v>46</v>
      </c>
      <c r="D63" s="451" t="s">
        <v>46</v>
      </c>
      <c r="E63" s="357" t="s">
        <v>49</v>
      </c>
    </row>
    <row r="64" spans="1:5" ht="15.6" customHeight="1">
      <c r="A64" s="4">
        <v>1800</v>
      </c>
      <c r="B64" s="452" t="s">
        <v>46</v>
      </c>
      <c r="C64" s="453" t="s">
        <v>47</v>
      </c>
      <c r="D64" s="453" t="s">
        <v>47</v>
      </c>
      <c r="E64" s="357" t="s">
        <v>91</v>
      </c>
    </row>
    <row r="65" spans="1:5" ht="15.6" customHeight="1">
      <c r="A65" s="4">
        <v>1925</v>
      </c>
      <c r="B65" s="452" t="s">
        <v>46</v>
      </c>
      <c r="C65" s="451" t="s">
        <v>46</v>
      </c>
      <c r="D65" s="453" t="s">
        <v>47</v>
      </c>
      <c r="E65" s="357" t="s">
        <v>73</v>
      </c>
    </row>
    <row r="66" spans="1:5" ht="15.6" customHeight="1">
      <c r="A66" s="4">
        <v>2101</v>
      </c>
      <c r="B66" s="452" t="s">
        <v>46</v>
      </c>
      <c r="C66" s="451" t="s">
        <v>46</v>
      </c>
      <c r="D66" s="451" t="s">
        <v>46</v>
      </c>
      <c r="E66" s="357" t="s">
        <v>92</v>
      </c>
    </row>
    <row r="67" spans="1:5" ht="15.6" customHeight="1">
      <c r="A67" s="357">
        <v>2102</v>
      </c>
      <c r="B67" s="452" t="s">
        <v>46</v>
      </c>
      <c r="C67" s="454" t="s">
        <v>47</v>
      </c>
      <c r="D67" s="454" t="s">
        <v>47</v>
      </c>
      <c r="E67" s="357" t="s">
        <v>93</v>
      </c>
    </row>
    <row r="68" spans="1:5" ht="15.6" customHeight="1">
      <c r="A68" s="4">
        <v>2126</v>
      </c>
      <c r="B68" s="452" t="s">
        <v>46</v>
      </c>
      <c r="C68" s="453" t="s">
        <v>47</v>
      </c>
      <c r="D68" s="453" t="s">
        <v>47</v>
      </c>
      <c r="E68" s="357" t="s">
        <v>67</v>
      </c>
    </row>
    <row r="69" spans="1:5" ht="15.6" customHeight="1">
      <c r="A69" s="4">
        <v>2154</v>
      </c>
      <c r="B69" s="452" t="s">
        <v>46</v>
      </c>
      <c r="C69" s="451" t="s">
        <v>46</v>
      </c>
      <c r="D69" s="456" t="s">
        <v>60</v>
      </c>
      <c r="E69" s="357" t="s">
        <v>94</v>
      </c>
    </row>
    <row r="70" spans="1:5" ht="15.6" customHeight="1">
      <c r="A70" s="4">
        <v>2156</v>
      </c>
      <c r="B70" s="452" t="s">
        <v>46</v>
      </c>
      <c r="C70" s="453" t="s">
        <v>47</v>
      </c>
      <c r="D70" s="453" t="s">
        <v>47</v>
      </c>
      <c r="E70" s="357" t="s">
        <v>95</v>
      </c>
    </row>
    <row r="71" spans="1:5" ht="15.6" customHeight="1">
      <c r="A71" s="4">
        <v>2180</v>
      </c>
      <c r="B71" s="452" t="s">
        <v>46</v>
      </c>
      <c r="C71" s="453" t="s">
        <v>47</v>
      </c>
      <c r="D71" s="456" t="s">
        <v>60</v>
      </c>
      <c r="E71" s="357" t="s">
        <v>96</v>
      </c>
    </row>
    <row r="72" spans="1:5" ht="15.6" customHeight="1">
      <c r="A72" s="4">
        <v>2300</v>
      </c>
      <c r="B72" s="452" t="s">
        <v>46</v>
      </c>
      <c r="C72" s="451" t="s">
        <v>46</v>
      </c>
      <c r="D72" s="451" t="s">
        <v>46</v>
      </c>
      <c r="E72" s="357" t="s">
        <v>97</v>
      </c>
    </row>
    <row r="73" spans="1:5" ht="15.6" customHeight="1">
      <c r="A73" s="4">
        <v>2301</v>
      </c>
      <c r="B73" s="452" t="s">
        <v>46</v>
      </c>
      <c r="C73" s="453" t="s">
        <v>47</v>
      </c>
      <c r="D73" s="453" t="s">
        <v>47</v>
      </c>
      <c r="E73" s="357" t="s">
        <v>98</v>
      </c>
    </row>
    <row r="74" spans="1:5" ht="15.6" customHeight="1">
      <c r="A74" s="4">
        <v>2302</v>
      </c>
      <c r="B74" s="452" t="s">
        <v>46</v>
      </c>
      <c r="C74" s="451" t="s">
        <v>46</v>
      </c>
      <c r="D74" s="453" t="s">
        <v>47</v>
      </c>
      <c r="E74" s="357" t="s">
        <v>99</v>
      </c>
    </row>
    <row r="75" spans="1:5" ht="15.6" customHeight="1">
      <c r="A75" s="4">
        <v>2316</v>
      </c>
      <c r="B75" s="452" t="s">
        <v>46</v>
      </c>
      <c r="C75" s="453" t="s">
        <v>47</v>
      </c>
      <c r="D75" s="456" t="s">
        <v>60</v>
      </c>
      <c r="E75" s="357" t="s">
        <v>100</v>
      </c>
    </row>
    <row r="76" spans="1:5" ht="15.6" customHeight="1">
      <c r="A76" s="4">
        <v>2322</v>
      </c>
      <c r="B76" s="452" t="s">
        <v>46</v>
      </c>
      <c r="C76" s="453" t="s">
        <v>47</v>
      </c>
      <c r="D76" s="453" t="s">
        <v>47</v>
      </c>
      <c r="E76" s="357" t="s">
        <v>101</v>
      </c>
    </row>
    <row r="77" spans="1:5" ht="15.6" customHeight="1">
      <c r="A77" s="4">
        <v>2345</v>
      </c>
      <c r="B77" s="452" t="s">
        <v>46</v>
      </c>
      <c r="C77" s="453" t="s">
        <v>47</v>
      </c>
      <c r="D77" s="453" t="s">
        <v>47</v>
      </c>
      <c r="E77" s="357" t="s">
        <v>98</v>
      </c>
    </row>
  </sheetData>
  <autoFilter ref="A3:E77" xr:uid="{E9CC2AC7-D681-441D-AE61-6C67C1A45B99}"/>
  <mergeCells count="1">
    <mergeCell ref="B2:D2"/>
  </mergeCell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BF7F9AF2-DDAE-4D04-ABAD-90CBABDDFB92}">
          <x14:formula1>
            <xm:f>'https://jticorp.sharepoint.com/sites/BPM/ERPPublic/FICO/Lease Accounting  STAT  TAX approach/[Entity configuration - Stat_Tax approach (Final).xlsx]Data'!#REF!</xm:f>
          </x14:formula1>
          <xm:sqref>C76:D76</xm:sqref>
        </x14:dataValidation>
        <x14:dataValidation type="list" allowBlank="1" showInputMessage="1" showErrorMessage="1" xr:uid="{A8D6D135-7272-4EEA-8DD6-704663183498}">
          <x14:formula1>
            <xm:f>'https://jticorp.sharepoint.com/sites/BPM/ERP/WS7/03  Workstream specific/Nakisa/3. Masterdata/[Entity configuration - Stat_Tax approach (Final IR).xlsx]Data'!#REF!</xm:f>
          </x14:formula1>
          <xm:sqref>C49:D75 C4:D47 B4:B77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82F05-E6BA-43D0-9F7A-1B8AFFE2F71E}">
  <sheetPr>
    <tabColor rgb="FF92D050"/>
  </sheetPr>
  <dimension ref="B1:O100"/>
  <sheetViews>
    <sheetView showGridLines="0" tabSelected="1" zoomScale="85" zoomScaleNormal="85" workbookViewId="0">
      <selection activeCell="C51" sqref="C51"/>
    </sheetView>
  </sheetViews>
  <sheetFormatPr defaultRowHeight="15"/>
  <cols>
    <col min="1" max="1" width="6.140625" customWidth="1"/>
    <col min="2" max="2" width="35.5703125" customWidth="1"/>
    <col min="3" max="3" width="32.28515625" customWidth="1"/>
    <col min="4" max="4" width="6.140625" customWidth="1"/>
    <col min="5" max="5" width="35.5703125" customWidth="1"/>
    <col min="6" max="6" width="32.28515625" customWidth="1"/>
    <col min="7" max="7" width="6.140625" customWidth="1"/>
    <col min="8" max="8" width="35.5703125" customWidth="1"/>
    <col min="9" max="9" width="32.28515625" customWidth="1"/>
    <col min="14" max="16" width="8.7109375" customWidth="1"/>
  </cols>
  <sheetData>
    <row r="1" spans="2:15" ht="18.75">
      <c r="B1" s="383" t="s">
        <v>102</v>
      </c>
    </row>
    <row r="2" spans="2:15" ht="15.75" thickBot="1"/>
    <row r="3" spans="2:15" ht="15.75">
      <c r="B3" s="379" t="s">
        <v>103</v>
      </c>
      <c r="C3" s="358"/>
      <c r="E3" s="379" t="s">
        <v>104</v>
      </c>
      <c r="F3" s="358"/>
      <c r="H3" s="379" t="s">
        <v>105</v>
      </c>
      <c r="I3" s="358"/>
    </row>
    <row r="4" spans="2:15" ht="15.75">
      <c r="B4" s="363"/>
      <c r="C4" s="364"/>
      <c r="E4" s="363"/>
      <c r="F4" s="364"/>
      <c r="H4" s="363"/>
      <c r="I4" s="364"/>
    </row>
    <row r="5" spans="2:15">
      <c r="B5" s="365" t="s">
        <v>106</v>
      </c>
      <c r="C5" s="364"/>
      <c r="E5" s="365" t="s">
        <v>107</v>
      </c>
      <c r="F5" s="364"/>
      <c r="H5" s="365" t="s">
        <v>108</v>
      </c>
      <c r="I5" s="364"/>
    </row>
    <row r="6" spans="2:15">
      <c r="B6" s="359" t="s">
        <v>109</v>
      </c>
      <c r="C6" s="360" t="str">
        <f>VLOOKUP(C7,'Material Groups'!$B:$C,2,0)</f>
        <v>LeaseBuild FixedCost</v>
      </c>
      <c r="E6" s="359" t="s">
        <v>109</v>
      </c>
      <c r="F6" s="360" t="str">
        <f>VLOOKUP(F7,'Material Groups'!$B:$C,2,0)</f>
        <v>LeaseFrnFixt FixCost</v>
      </c>
      <c r="H6" s="359" t="s">
        <v>109</v>
      </c>
      <c r="I6" s="360" t="s">
        <v>110</v>
      </c>
    </row>
    <row r="7" spans="2:15">
      <c r="B7" s="359" t="s">
        <v>111</v>
      </c>
      <c r="C7" s="360">
        <v>95101111</v>
      </c>
      <c r="E7" s="359" t="s">
        <v>111</v>
      </c>
      <c r="F7" s="360">
        <v>95101119</v>
      </c>
      <c r="H7" s="359" t="s">
        <v>111</v>
      </c>
      <c r="I7" s="360">
        <v>95101117</v>
      </c>
    </row>
    <row r="8" spans="2:15">
      <c r="B8" s="359" t="s">
        <v>112</v>
      </c>
      <c r="C8" s="361" t="s">
        <v>113</v>
      </c>
      <c r="E8" s="359" t="s">
        <v>112</v>
      </c>
      <c r="F8" s="361" t="s">
        <v>113</v>
      </c>
      <c r="H8" s="359" t="s">
        <v>112</v>
      </c>
      <c r="I8" s="361" t="s">
        <v>113</v>
      </c>
    </row>
    <row r="9" spans="2:15">
      <c r="B9" s="359" t="s">
        <v>114</v>
      </c>
      <c r="C9" s="361" t="s">
        <v>113</v>
      </c>
      <c r="E9" s="359" t="s">
        <v>114</v>
      </c>
      <c r="F9" s="361" t="s">
        <v>113</v>
      </c>
      <c r="H9" s="359" t="s">
        <v>114</v>
      </c>
      <c r="I9" s="361" t="s">
        <v>113</v>
      </c>
    </row>
    <row r="10" spans="2:15">
      <c r="B10" s="359" t="s">
        <v>115</v>
      </c>
      <c r="C10" s="361" t="s">
        <v>116</v>
      </c>
      <c r="E10" s="359" t="s">
        <v>115</v>
      </c>
      <c r="F10" s="361" t="s">
        <v>116</v>
      </c>
      <c r="H10" s="359" t="s">
        <v>115</v>
      </c>
      <c r="I10" s="361" t="s">
        <v>117</v>
      </c>
    </row>
    <row r="11" spans="2:15">
      <c r="B11" s="359" t="s">
        <v>118</v>
      </c>
      <c r="C11" s="360" t="s">
        <v>119</v>
      </c>
      <c r="E11" s="359" t="s">
        <v>118</v>
      </c>
      <c r="F11" s="360" t="s">
        <v>119</v>
      </c>
      <c r="H11" s="359" t="s">
        <v>118</v>
      </c>
      <c r="I11" s="360" t="s">
        <v>119</v>
      </c>
      <c r="N11" s="405"/>
      <c r="O11" s="405"/>
    </row>
    <row r="12" spans="2:15">
      <c r="B12" s="359" t="s">
        <v>120</v>
      </c>
      <c r="C12" s="360">
        <v>120</v>
      </c>
      <c r="E12" s="359" t="s">
        <v>120</v>
      </c>
      <c r="F12" s="360" t="s">
        <v>121</v>
      </c>
      <c r="H12" s="359" t="s">
        <v>120</v>
      </c>
      <c r="I12" s="360">
        <v>9</v>
      </c>
      <c r="N12" s="405"/>
      <c r="O12" s="405"/>
    </row>
    <row r="13" spans="2:15">
      <c r="B13" s="359" t="s">
        <v>122</v>
      </c>
      <c r="C13" s="362">
        <v>7500</v>
      </c>
      <c r="E13" s="359" t="s">
        <v>122</v>
      </c>
      <c r="F13" s="362">
        <v>250</v>
      </c>
      <c r="H13" s="359" t="s">
        <v>122</v>
      </c>
      <c r="I13" s="362">
        <v>5000</v>
      </c>
    </row>
    <row r="14" spans="2:15" ht="15.75">
      <c r="B14" s="363"/>
      <c r="C14" s="364"/>
      <c r="E14" s="363"/>
      <c r="F14" s="364"/>
      <c r="H14" s="363"/>
      <c r="I14" s="364"/>
    </row>
    <row r="15" spans="2:15">
      <c r="B15" s="365" t="s">
        <v>123</v>
      </c>
      <c r="C15" s="364"/>
      <c r="E15" s="365" t="s">
        <v>124</v>
      </c>
      <c r="F15" s="364"/>
      <c r="H15" s="365" t="s">
        <v>123</v>
      </c>
      <c r="I15" s="364"/>
    </row>
    <row r="16" spans="2:15">
      <c r="B16" s="366" t="s">
        <v>125</v>
      </c>
      <c r="C16" s="367">
        <v>43647</v>
      </c>
      <c r="E16" s="366" t="s">
        <v>125</v>
      </c>
      <c r="F16" s="367">
        <v>43647</v>
      </c>
      <c r="H16" s="366" t="s">
        <v>125</v>
      </c>
      <c r="I16" s="367">
        <v>43647</v>
      </c>
    </row>
    <row r="17" spans="2:9">
      <c r="B17" s="366" t="s">
        <v>126</v>
      </c>
      <c r="C17" s="368">
        <v>1</v>
      </c>
      <c r="E17" s="366" t="s">
        <v>126</v>
      </c>
      <c r="F17" s="368">
        <v>1</v>
      </c>
      <c r="H17" s="366" t="s">
        <v>126</v>
      </c>
      <c r="I17" s="368">
        <v>1</v>
      </c>
    </row>
    <row r="18" spans="2:9">
      <c r="B18" s="366" t="s">
        <v>127</v>
      </c>
      <c r="C18" s="369">
        <v>7500</v>
      </c>
      <c r="E18" s="366" t="s">
        <v>127</v>
      </c>
      <c r="F18" s="369">
        <v>250</v>
      </c>
      <c r="H18" s="366" t="s">
        <v>127</v>
      </c>
      <c r="I18" s="369">
        <v>5000</v>
      </c>
    </row>
    <row r="19" spans="2:9">
      <c r="B19" s="366" t="s">
        <v>128</v>
      </c>
      <c r="C19" s="367" t="s">
        <v>129</v>
      </c>
      <c r="E19" s="366" t="s">
        <v>128</v>
      </c>
      <c r="F19" s="367" t="s">
        <v>130</v>
      </c>
      <c r="H19" s="366" t="s">
        <v>128</v>
      </c>
      <c r="I19" s="367" t="s">
        <v>129</v>
      </c>
    </row>
    <row r="20" spans="2:9">
      <c r="B20" s="366" t="s">
        <v>131</v>
      </c>
      <c r="C20" s="367">
        <v>43678</v>
      </c>
      <c r="E20" s="366" t="s">
        <v>131</v>
      </c>
      <c r="F20" s="367">
        <v>43678</v>
      </c>
      <c r="H20" s="366" t="s">
        <v>131</v>
      </c>
      <c r="I20" s="367">
        <v>43678</v>
      </c>
    </row>
    <row r="21" spans="2:9">
      <c r="B21" s="366" t="s">
        <v>132</v>
      </c>
      <c r="C21" s="368">
        <v>1</v>
      </c>
      <c r="E21" s="366" t="s">
        <v>132</v>
      </c>
      <c r="F21" s="368">
        <v>1</v>
      </c>
      <c r="H21" s="366" t="s">
        <v>132</v>
      </c>
      <c r="I21" s="368">
        <v>1</v>
      </c>
    </row>
    <row r="22" spans="2:9">
      <c r="B22" s="366" t="s">
        <v>133</v>
      </c>
      <c r="C22" s="369">
        <v>7500</v>
      </c>
      <c r="E22" s="366" t="s">
        <v>133</v>
      </c>
      <c r="F22" s="369">
        <v>250</v>
      </c>
      <c r="H22" s="366" t="s">
        <v>133</v>
      </c>
      <c r="I22" s="369">
        <v>5000</v>
      </c>
    </row>
    <row r="23" spans="2:9">
      <c r="B23" s="366" t="s">
        <v>134</v>
      </c>
      <c r="C23" s="367" t="s">
        <v>129</v>
      </c>
      <c r="E23" s="366" t="s">
        <v>134</v>
      </c>
      <c r="F23" s="367" t="s">
        <v>130</v>
      </c>
      <c r="H23" s="366" t="s">
        <v>134</v>
      </c>
      <c r="I23" s="367" t="s">
        <v>129</v>
      </c>
    </row>
    <row r="24" spans="2:9">
      <c r="B24" s="370"/>
      <c r="C24" s="371"/>
      <c r="E24" s="370"/>
      <c r="F24" s="371"/>
      <c r="H24" s="370"/>
      <c r="I24" s="371"/>
    </row>
    <row r="25" spans="2:9">
      <c r="B25" s="365" t="s">
        <v>135</v>
      </c>
      <c r="C25" s="371"/>
      <c r="E25" s="365" t="s">
        <v>135</v>
      </c>
      <c r="F25" s="371"/>
      <c r="H25" s="365" t="s">
        <v>135</v>
      </c>
      <c r="I25" s="371"/>
    </row>
    <row r="26" spans="2:9">
      <c r="B26" s="372" t="s">
        <v>136</v>
      </c>
      <c r="C26" s="373">
        <v>0.05</v>
      </c>
      <c r="E26" s="372" t="s">
        <v>136</v>
      </c>
      <c r="F26" s="373" t="s">
        <v>130</v>
      </c>
      <c r="H26" s="372" t="s">
        <v>136</v>
      </c>
      <c r="I26" s="373" t="s">
        <v>130</v>
      </c>
    </row>
    <row r="27" spans="2:9">
      <c r="B27" s="372" t="s">
        <v>137</v>
      </c>
      <c r="C27" s="374">
        <v>7500</v>
      </c>
      <c r="E27" s="372" t="s">
        <v>137</v>
      </c>
      <c r="F27" s="374">
        <v>250</v>
      </c>
      <c r="H27" s="372" t="s">
        <v>137</v>
      </c>
      <c r="I27" s="374" t="s">
        <v>138</v>
      </c>
    </row>
    <row r="28" spans="2:9">
      <c r="B28" s="372" t="s">
        <v>139</v>
      </c>
      <c r="C28" s="375" t="s">
        <v>140</v>
      </c>
      <c r="E28" s="372" t="s">
        <v>139</v>
      </c>
      <c r="F28" s="375" t="s">
        <v>140</v>
      </c>
      <c r="H28" s="372" t="s">
        <v>139</v>
      </c>
      <c r="I28" s="375" t="s">
        <v>140</v>
      </c>
    </row>
    <row r="29" spans="2:9">
      <c r="B29" s="372" t="s">
        <v>141</v>
      </c>
      <c r="C29" s="375" t="s">
        <v>142</v>
      </c>
      <c r="E29" s="372" t="s">
        <v>141</v>
      </c>
      <c r="F29" s="375" t="s">
        <v>142</v>
      </c>
      <c r="H29" s="372" t="s">
        <v>141</v>
      </c>
      <c r="I29" s="375" t="s">
        <v>142</v>
      </c>
    </row>
    <row r="30" spans="2:9">
      <c r="B30" s="372" t="s">
        <v>143</v>
      </c>
      <c r="C30" s="376">
        <v>43647</v>
      </c>
      <c r="E30" s="372" t="s">
        <v>143</v>
      </c>
      <c r="F30" s="376">
        <v>43647</v>
      </c>
      <c r="H30" s="372" t="s">
        <v>143</v>
      </c>
      <c r="I30" s="376">
        <v>43647</v>
      </c>
    </row>
    <row r="31" spans="2:9">
      <c r="B31" s="372" t="s">
        <v>144</v>
      </c>
      <c r="C31" s="375">
        <v>120</v>
      </c>
      <c r="E31" s="372" t="s">
        <v>144</v>
      </c>
      <c r="F31" s="375">
        <v>24</v>
      </c>
      <c r="H31" s="372" t="s">
        <v>144</v>
      </c>
      <c r="I31" s="375">
        <v>9</v>
      </c>
    </row>
    <row r="32" spans="2:9">
      <c r="B32" s="372" t="s">
        <v>145</v>
      </c>
      <c r="C32" s="376">
        <v>43647</v>
      </c>
      <c r="E32" s="372" t="s">
        <v>145</v>
      </c>
      <c r="F32" s="376">
        <v>43647</v>
      </c>
      <c r="H32" s="372" t="s">
        <v>145</v>
      </c>
      <c r="I32" s="376">
        <v>43647</v>
      </c>
    </row>
    <row r="33" spans="2:9" ht="15.75" thickBot="1">
      <c r="B33" s="377" t="s">
        <v>146</v>
      </c>
      <c r="C33" s="378">
        <v>47299</v>
      </c>
      <c r="E33" s="377" t="s">
        <v>146</v>
      </c>
      <c r="F33" s="378">
        <v>44377</v>
      </c>
      <c r="H33" s="377" t="s">
        <v>146</v>
      </c>
      <c r="I33" s="378">
        <v>43921</v>
      </c>
    </row>
    <row r="34" spans="2:9">
      <c r="B34" s="28"/>
      <c r="C34" s="29"/>
      <c r="E34" s="28"/>
      <c r="F34" s="29"/>
      <c r="H34" s="28"/>
      <c r="I34" s="29"/>
    </row>
    <row r="35" spans="2:9" ht="15.75" thickBot="1"/>
    <row r="36" spans="2:9" ht="15.75">
      <c r="B36" s="379" t="s">
        <v>147</v>
      </c>
      <c r="C36" s="358"/>
      <c r="E36" s="379" t="s">
        <v>148</v>
      </c>
      <c r="F36" s="358"/>
      <c r="H36" s="379" t="s">
        <v>149</v>
      </c>
      <c r="I36" s="358"/>
    </row>
    <row r="37" spans="2:9" ht="15.75">
      <c r="B37" s="363"/>
      <c r="C37" s="364"/>
      <c r="E37" s="363"/>
      <c r="F37" s="364"/>
      <c r="H37" s="363"/>
      <c r="I37" s="364"/>
    </row>
    <row r="38" spans="2:9">
      <c r="B38" s="365" t="s">
        <v>106</v>
      </c>
      <c r="C38" s="364"/>
      <c r="E38" s="365" t="s">
        <v>106</v>
      </c>
      <c r="F38" s="364"/>
      <c r="H38" s="365" t="s">
        <v>106</v>
      </c>
      <c r="I38" s="364"/>
    </row>
    <row r="39" spans="2:9">
      <c r="B39" s="359" t="s">
        <v>109</v>
      </c>
      <c r="C39" s="360" t="str">
        <f>VLOOKUP(C40,'Material Groups'!$B:$C,2,0)</f>
        <v>LeaseLand FixedCost</v>
      </c>
      <c r="E39" s="359" t="s">
        <v>109</v>
      </c>
      <c r="F39" s="360" t="str">
        <f>VLOOKUP(F40,'Material Groups'!$B:$C,2,0)</f>
        <v>LeaseVehicle FixCost</v>
      </c>
      <c r="H39" s="359" t="s">
        <v>109</v>
      </c>
      <c r="I39" s="360" t="str">
        <f>VLOOKUP(I40,'Material Groups'!$B:$C,2,0)</f>
        <v>Lease HW Fixed Cost</v>
      </c>
    </row>
    <row r="40" spans="2:9">
      <c r="B40" s="359" t="s">
        <v>111</v>
      </c>
      <c r="C40" s="360">
        <v>95101113</v>
      </c>
      <c r="E40" s="359" t="s">
        <v>111</v>
      </c>
      <c r="F40" s="360">
        <v>95101110</v>
      </c>
      <c r="H40" s="359" t="s">
        <v>111</v>
      </c>
      <c r="I40" s="360">
        <v>95101116</v>
      </c>
    </row>
    <row r="41" spans="2:9">
      <c r="B41" s="359" t="s">
        <v>112</v>
      </c>
      <c r="C41" s="361" t="s">
        <v>113</v>
      </c>
      <c r="E41" s="359" t="s">
        <v>112</v>
      </c>
      <c r="F41" s="361" t="s">
        <v>113</v>
      </c>
      <c r="H41" s="359" t="s">
        <v>112</v>
      </c>
      <c r="I41" s="361" t="s">
        <v>113</v>
      </c>
    </row>
    <row r="42" spans="2:9">
      <c r="B42" s="359" t="s">
        <v>114</v>
      </c>
      <c r="C42" s="361" t="s">
        <v>113</v>
      </c>
      <c r="E42" s="359" t="s">
        <v>114</v>
      </c>
      <c r="F42" s="361" t="s">
        <v>113</v>
      </c>
      <c r="H42" s="359" t="s">
        <v>114</v>
      </c>
      <c r="I42" s="361" t="s">
        <v>113</v>
      </c>
    </row>
    <row r="43" spans="2:9">
      <c r="B43" s="359" t="s">
        <v>115</v>
      </c>
      <c r="C43" s="361" t="s">
        <v>116</v>
      </c>
      <c r="E43" s="359" t="s">
        <v>115</v>
      </c>
      <c r="F43" s="361" t="s">
        <v>116</v>
      </c>
      <c r="H43" s="359" t="s">
        <v>115</v>
      </c>
      <c r="I43" s="361" t="s">
        <v>116</v>
      </c>
    </row>
    <row r="44" spans="2:9">
      <c r="B44" s="359" t="s">
        <v>118</v>
      </c>
      <c r="C44" s="360" t="s">
        <v>119</v>
      </c>
      <c r="E44" s="359" t="s">
        <v>118</v>
      </c>
      <c r="F44" s="360" t="s">
        <v>119</v>
      </c>
      <c r="H44" s="359" t="s">
        <v>118</v>
      </c>
      <c r="I44" s="360" t="s">
        <v>119</v>
      </c>
    </row>
    <row r="45" spans="2:9">
      <c r="B45" s="359" t="s">
        <v>120</v>
      </c>
      <c r="C45" s="360">
        <v>1</v>
      </c>
      <c r="E45" s="359" t="s">
        <v>120</v>
      </c>
      <c r="F45" s="360">
        <v>72</v>
      </c>
      <c r="H45" s="359" t="s">
        <v>120</v>
      </c>
      <c r="I45" s="360">
        <v>48</v>
      </c>
    </row>
    <row r="46" spans="2:9">
      <c r="B46" s="359" t="s">
        <v>122</v>
      </c>
      <c r="C46" s="362">
        <v>60000</v>
      </c>
      <c r="E46" s="359" t="s">
        <v>122</v>
      </c>
      <c r="F46" s="362">
        <v>2000</v>
      </c>
      <c r="H46" s="359" t="s">
        <v>122</v>
      </c>
      <c r="I46" s="362">
        <v>4000</v>
      </c>
    </row>
    <row r="47" spans="2:9" ht="15.75">
      <c r="B47" s="363"/>
      <c r="C47" s="364"/>
      <c r="E47" s="363"/>
      <c r="F47" s="364"/>
      <c r="H47" s="363"/>
      <c r="I47" s="364"/>
    </row>
    <row r="48" spans="2:9">
      <c r="B48" s="365" t="s">
        <v>123</v>
      </c>
      <c r="C48" s="364"/>
      <c r="E48" s="365" t="s">
        <v>123</v>
      </c>
      <c r="F48" s="364"/>
      <c r="H48" s="365" t="s">
        <v>123</v>
      </c>
      <c r="I48" s="364"/>
    </row>
    <row r="49" spans="2:9">
      <c r="B49" s="366" t="s">
        <v>125</v>
      </c>
      <c r="C49" s="367">
        <v>43647</v>
      </c>
      <c r="E49" s="366" t="s">
        <v>125</v>
      </c>
      <c r="F49" s="367">
        <v>43682</v>
      </c>
      <c r="H49" s="366" t="s">
        <v>125</v>
      </c>
      <c r="I49" s="367">
        <v>43647</v>
      </c>
    </row>
    <row r="50" spans="2:9">
      <c r="B50" s="366" t="s">
        <v>126</v>
      </c>
      <c r="C50" s="368">
        <v>1</v>
      </c>
      <c r="E50" s="366" t="s">
        <v>126</v>
      </c>
      <c r="F50" s="368">
        <v>1</v>
      </c>
      <c r="H50" s="366" t="s">
        <v>126</v>
      </c>
      <c r="I50" s="368">
        <v>1</v>
      </c>
    </row>
    <row r="51" spans="2:9">
      <c r="B51" s="366" t="s">
        <v>127</v>
      </c>
      <c r="C51" s="369">
        <v>60000</v>
      </c>
      <c r="E51" s="366" t="s">
        <v>127</v>
      </c>
      <c r="F51" s="369">
        <v>2000</v>
      </c>
      <c r="H51" s="366" t="s">
        <v>127</v>
      </c>
      <c r="I51" s="369">
        <v>4000</v>
      </c>
    </row>
    <row r="52" spans="2:9">
      <c r="B52" s="366" t="s">
        <v>128</v>
      </c>
      <c r="C52" s="367" t="s">
        <v>129</v>
      </c>
      <c r="E52" s="366" t="s">
        <v>128</v>
      </c>
      <c r="F52" s="367" t="s">
        <v>129</v>
      </c>
      <c r="H52" s="366" t="s">
        <v>128</v>
      </c>
      <c r="I52" s="367" t="s">
        <v>129</v>
      </c>
    </row>
    <row r="53" spans="2:9">
      <c r="B53" s="366" t="s">
        <v>131</v>
      </c>
      <c r="C53" s="368" t="s">
        <v>130</v>
      </c>
      <c r="E53" s="366" t="s">
        <v>131</v>
      </c>
      <c r="F53" s="367">
        <v>43708</v>
      </c>
      <c r="H53" s="366" t="s">
        <v>131</v>
      </c>
      <c r="I53" s="368" t="s">
        <v>130</v>
      </c>
    </row>
    <row r="54" spans="2:9">
      <c r="B54" s="366" t="s">
        <v>132</v>
      </c>
      <c r="C54" s="368" t="s">
        <v>130</v>
      </c>
      <c r="E54" s="366" t="s">
        <v>132</v>
      </c>
      <c r="F54" s="368">
        <v>1</v>
      </c>
      <c r="H54" s="366" t="s">
        <v>132</v>
      </c>
      <c r="I54" s="368" t="s">
        <v>130</v>
      </c>
    </row>
    <row r="55" spans="2:9">
      <c r="B55" s="366" t="s">
        <v>133</v>
      </c>
      <c r="C55" s="368" t="s">
        <v>130</v>
      </c>
      <c r="E55" s="366" t="s">
        <v>133</v>
      </c>
      <c r="F55" s="369">
        <v>2000</v>
      </c>
      <c r="H55" s="366" t="s">
        <v>133</v>
      </c>
      <c r="I55" s="368" t="s">
        <v>130</v>
      </c>
    </row>
    <row r="56" spans="2:9">
      <c r="B56" s="366" t="s">
        <v>134</v>
      </c>
      <c r="C56" s="368" t="s">
        <v>130</v>
      </c>
      <c r="E56" s="366" t="s">
        <v>134</v>
      </c>
      <c r="F56" s="367" t="s">
        <v>129</v>
      </c>
      <c r="H56" s="366" t="s">
        <v>134</v>
      </c>
      <c r="I56" s="368" t="s">
        <v>130</v>
      </c>
    </row>
    <row r="57" spans="2:9">
      <c r="B57" s="380"/>
      <c r="C57" s="364"/>
      <c r="E57" s="380"/>
      <c r="F57" s="364"/>
      <c r="H57" s="380"/>
      <c r="I57" s="364"/>
    </row>
    <row r="58" spans="2:9">
      <c r="B58" s="365" t="s">
        <v>135</v>
      </c>
      <c r="C58" s="371"/>
      <c r="E58" s="365" t="s">
        <v>135</v>
      </c>
      <c r="F58" s="371"/>
      <c r="H58" s="365" t="s">
        <v>135</v>
      </c>
      <c r="I58" s="364"/>
    </row>
    <row r="59" spans="2:9">
      <c r="B59" s="372" t="s">
        <v>136</v>
      </c>
      <c r="C59" s="373">
        <v>0.03</v>
      </c>
      <c r="E59" s="372" t="s">
        <v>136</v>
      </c>
      <c r="F59" s="373">
        <v>0.09</v>
      </c>
      <c r="H59" s="372" t="s">
        <v>136</v>
      </c>
      <c r="I59" s="373">
        <v>7.0000000000000007E-2</v>
      </c>
    </row>
    <row r="60" spans="2:9">
      <c r="B60" s="372" t="s">
        <v>137</v>
      </c>
      <c r="C60" s="374">
        <v>60000</v>
      </c>
      <c r="E60" s="372" t="s">
        <v>137</v>
      </c>
      <c r="F60" s="374">
        <v>2000</v>
      </c>
      <c r="H60" s="372" t="s">
        <v>137</v>
      </c>
      <c r="I60" s="374">
        <v>4000</v>
      </c>
    </row>
    <row r="61" spans="2:9">
      <c r="B61" s="372" t="s">
        <v>139</v>
      </c>
      <c r="C61" s="375" t="s">
        <v>150</v>
      </c>
      <c r="E61" s="372" t="s">
        <v>139</v>
      </c>
      <c r="F61" s="375" t="s">
        <v>140</v>
      </c>
      <c r="H61" s="372" t="s">
        <v>139</v>
      </c>
      <c r="I61" s="375" t="s">
        <v>140</v>
      </c>
    </row>
    <row r="62" spans="2:9">
      <c r="B62" s="372" t="s">
        <v>141</v>
      </c>
      <c r="C62" s="375" t="s">
        <v>142</v>
      </c>
      <c r="E62" s="372" t="s">
        <v>141</v>
      </c>
      <c r="F62" s="375" t="s">
        <v>151</v>
      </c>
      <c r="H62" s="372" t="s">
        <v>141</v>
      </c>
      <c r="I62" s="375" t="s">
        <v>142</v>
      </c>
    </row>
    <row r="63" spans="2:9">
      <c r="B63" s="372" t="s">
        <v>143</v>
      </c>
      <c r="C63" s="376">
        <v>43647</v>
      </c>
      <c r="E63" s="372" t="s">
        <v>143</v>
      </c>
      <c r="F63" s="376">
        <v>43677</v>
      </c>
      <c r="H63" s="372" t="s">
        <v>143</v>
      </c>
      <c r="I63" s="376">
        <v>43647</v>
      </c>
    </row>
    <row r="64" spans="2:9">
      <c r="B64" s="372" t="s">
        <v>144</v>
      </c>
      <c r="C64" s="375">
        <v>14</v>
      </c>
      <c r="E64" s="372" t="s">
        <v>144</v>
      </c>
      <c r="F64" s="375" t="s">
        <v>152</v>
      </c>
      <c r="H64" s="372" t="s">
        <v>144</v>
      </c>
      <c r="I64" s="375">
        <v>48</v>
      </c>
    </row>
    <row r="65" spans="2:9">
      <c r="B65" s="372" t="s">
        <v>145</v>
      </c>
      <c r="C65" s="376">
        <v>43647</v>
      </c>
      <c r="E65" s="372" t="s">
        <v>145</v>
      </c>
      <c r="F65" s="376">
        <v>43647</v>
      </c>
      <c r="H65" s="372" t="s">
        <v>145</v>
      </c>
      <c r="I65" s="376">
        <v>43647</v>
      </c>
    </row>
    <row r="66" spans="2:9" ht="15.75" thickBot="1">
      <c r="B66" s="377" t="s">
        <v>146</v>
      </c>
      <c r="C66" s="378">
        <v>44074</v>
      </c>
      <c r="E66" s="372" t="s">
        <v>146</v>
      </c>
      <c r="F66" s="376">
        <v>46203</v>
      </c>
      <c r="H66" s="372" t="s">
        <v>146</v>
      </c>
      <c r="I66" s="376">
        <v>45107</v>
      </c>
    </row>
    <row r="67" spans="2:9" ht="15.75" thickBot="1">
      <c r="E67" s="377" t="s">
        <v>153</v>
      </c>
      <c r="F67" s="378">
        <v>46568</v>
      </c>
      <c r="H67" s="377" t="s">
        <v>154</v>
      </c>
      <c r="I67" s="378">
        <v>43678</v>
      </c>
    </row>
    <row r="69" spans="2:9" ht="15.75" thickBot="1"/>
    <row r="70" spans="2:9" ht="15.75">
      <c r="B70" s="379" t="s">
        <v>155</v>
      </c>
      <c r="C70" s="358"/>
    </row>
    <row r="71" spans="2:9" ht="15.75">
      <c r="B71" s="363"/>
      <c r="C71" s="364"/>
    </row>
    <row r="72" spans="2:9">
      <c r="B72" s="365" t="s">
        <v>106</v>
      </c>
      <c r="C72" s="364"/>
    </row>
    <row r="73" spans="2:9">
      <c r="B73" s="359" t="s">
        <v>109</v>
      </c>
      <c r="C73" s="360" t="str">
        <f>VLOOKUP(C74,'Material Groups'!$B:$C,2,0)</f>
        <v>LeaseEquip FixedCost</v>
      </c>
    </row>
    <row r="74" spans="2:9">
      <c r="B74" s="359" t="s">
        <v>111</v>
      </c>
      <c r="C74" s="360">
        <v>95101114</v>
      </c>
    </row>
    <row r="75" spans="2:9" ht="25.5">
      <c r="B75" s="359" t="s">
        <v>112</v>
      </c>
      <c r="C75" s="381" t="s">
        <v>156</v>
      </c>
      <c r="E75" s="405"/>
      <c r="F75" s="405"/>
    </row>
    <row r="76" spans="2:9">
      <c r="B76" s="359" t="s">
        <v>114</v>
      </c>
      <c r="C76" s="361" t="s">
        <v>113</v>
      </c>
    </row>
    <row r="77" spans="2:9">
      <c r="B77" s="359" t="s">
        <v>115</v>
      </c>
      <c r="C77" s="361" t="s">
        <v>116</v>
      </c>
    </row>
    <row r="78" spans="2:9" ht="63.75">
      <c r="B78" s="359" t="s">
        <v>118</v>
      </c>
      <c r="C78" s="360" t="s">
        <v>157</v>
      </c>
    </row>
    <row r="79" spans="2:9">
      <c r="B79" s="359" t="s">
        <v>120</v>
      </c>
      <c r="C79" s="360">
        <v>15</v>
      </c>
    </row>
    <row r="80" spans="2:9">
      <c r="B80" s="359" t="s">
        <v>122</v>
      </c>
      <c r="C80" s="362">
        <v>1000</v>
      </c>
    </row>
    <row r="81" spans="2:3">
      <c r="B81" s="380"/>
      <c r="C81" s="364"/>
    </row>
    <row r="82" spans="2:3">
      <c r="B82" s="365" t="s">
        <v>123</v>
      </c>
      <c r="C82" s="364"/>
    </row>
    <row r="83" spans="2:3">
      <c r="B83" s="366" t="s">
        <v>125</v>
      </c>
      <c r="C83" s="367">
        <v>43661</v>
      </c>
    </row>
    <row r="84" spans="2:3">
      <c r="B84" s="366" t="s">
        <v>126</v>
      </c>
      <c r="C84" s="368">
        <v>1</v>
      </c>
    </row>
    <row r="85" spans="2:3">
      <c r="B85" s="366" t="s">
        <v>127</v>
      </c>
      <c r="C85" s="369">
        <v>1000</v>
      </c>
    </row>
    <row r="86" spans="2:3">
      <c r="B86" s="366" t="s">
        <v>128</v>
      </c>
      <c r="C86" s="367" t="s">
        <v>129</v>
      </c>
    </row>
    <row r="87" spans="2:3">
      <c r="B87" s="366" t="s">
        <v>131</v>
      </c>
      <c r="C87" s="367">
        <v>43708</v>
      </c>
    </row>
    <row r="88" spans="2:3">
      <c r="B88" s="366" t="s">
        <v>132</v>
      </c>
      <c r="C88" s="368">
        <v>1</v>
      </c>
    </row>
    <row r="89" spans="2:3">
      <c r="B89" s="366" t="s">
        <v>133</v>
      </c>
      <c r="C89" s="369">
        <v>1015</v>
      </c>
    </row>
    <row r="90" spans="2:3">
      <c r="B90" s="366" t="s">
        <v>134</v>
      </c>
      <c r="C90" s="367" t="s">
        <v>158</v>
      </c>
    </row>
    <row r="91" spans="2:3">
      <c r="B91" s="380"/>
      <c r="C91" s="364"/>
    </row>
    <row r="92" spans="2:3">
      <c r="B92" s="365" t="s">
        <v>135</v>
      </c>
      <c r="C92" s="364"/>
    </row>
    <row r="93" spans="2:3">
      <c r="B93" s="372" t="s">
        <v>136</v>
      </c>
      <c r="C93" s="382">
        <v>0.125</v>
      </c>
    </row>
    <row r="94" spans="2:3">
      <c r="B94" s="372" t="s">
        <v>137</v>
      </c>
      <c r="C94" s="374">
        <v>1000</v>
      </c>
    </row>
    <row r="95" spans="2:3">
      <c r="B95" s="372" t="s">
        <v>139</v>
      </c>
      <c r="C95" s="375" t="s">
        <v>151</v>
      </c>
    </row>
    <row r="96" spans="2:3">
      <c r="B96" s="372" t="s">
        <v>141</v>
      </c>
      <c r="C96" s="375" t="s">
        <v>140</v>
      </c>
    </row>
    <row r="97" spans="2:3">
      <c r="B97" s="372" t="s">
        <v>143</v>
      </c>
      <c r="C97" s="376">
        <v>43677</v>
      </c>
    </row>
    <row r="98" spans="2:3">
      <c r="B98" s="372" t="s">
        <v>144</v>
      </c>
      <c r="C98" s="375">
        <v>15</v>
      </c>
    </row>
    <row r="99" spans="2:3">
      <c r="B99" s="372" t="s">
        <v>145</v>
      </c>
      <c r="C99" s="376">
        <v>43647</v>
      </c>
    </row>
    <row r="100" spans="2:3" ht="15.75" thickBot="1">
      <c r="B100" s="377" t="s">
        <v>146</v>
      </c>
      <c r="C100" s="378">
        <v>44104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F6BB5-6531-4942-B235-3E6F8CA3BB02}">
  <sheetPr>
    <tabColor rgb="FF92D050"/>
    <pageSetUpPr fitToPage="1"/>
  </sheetPr>
  <dimension ref="A1:AJ77"/>
  <sheetViews>
    <sheetView showGridLines="0" zoomScale="70" zoomScaleNormal="70" workbookViewId="0">
      <pane xSplit="1" ySplit="3" topLeftCell="B4" activePane="bottomRight" state="frozen"/>
      <selection pane="bottomRight" activeCell="N31" sqref="N31"/>
      <selection pane="bottomLeft" activeCell="A4" sqref="A4"/>
      <selection pane="topRight" activeCell="B1" sqref="B1"/>
    </sheetView>
  </sheetViews>
  <sheetFormatPr defaultColWidth="23.42578125" defaultRowHeight="15" outlineLevelRow="1"/>
  <cols>
    <col min="1" max="1" width="8.42578125" style="52" bestFit="1" customWidth="1"/>
    <col min="2" max="2" width="15.7109375" style="52" bestFit="1" customWidth="1"/>
    <col min="3" max="3" width="15.140625" style="52" customWidth="1"/>
    <col min="4" max="6" width="10.7109375" style="52" customWidth="1"/>
    <col min="7" max="7" width="14.28515625" style="52" customWidth="1"/>
    <col min="8" max="8" width="13.28515625" style="52" customWidth="1"/>
    <col min="9" max="11" width="10.7109375" style="52" customWidth="1"/>
    <col min="12" max="12" width="19.28515625" style="52" customWidth="1"/>
    <col min="13" max="13" width="13.28515625" style="52" customWidth="1"/>
    <col min="14" max="16" width="10.7109375" style="52" customWidth="1"/>
    <col min="17" max="17" width="15.85546875" style="52" customWidth="1"/>
    <col min="18" max="21" width="10.7109375" style="52" customWidth="1"/>
    <col min="22" max="22" width="17.85546875" style="52" customWidth="1"/>
    <col min="23" max="26" width="10.7109375" style="52" customWidth="1"/>
    <col min="27" max="27" width="17.140625" style="52" customWidth="1"/>
    <col min="28" max="28" width="14.7109375" style="52" bestFit="1" customWidth="1"/>
    <col min="29" max="31" width="10.7109375" style="52" customWidth="1"/>
    <col min="32" max="32" width="14.28515625" style="52" customWidth="1"/>
    <col min="33" max="33" width="14.7109375" style="52" bestFit="1" customWidth="1"/>
    <col min="34" max="34" width="11.5703125" style="52" customWidth="1"/>
    <col min="35" max="36" width="10.5703125" style="52" customWidth="1"/>
  </cols>
  <sheetData>
    <row r="1" spans="1:36" ht="14.45" customHeight="1" outlineLevel="1">
      <c r="B1" s="52">
        <v>2</v>
      </c>
      <c r="C1" s="52">
        <v>3</v>
      </c>
      <c r="D1" s="52">
        <v>4</v>
      </c>
      <c r="E1" s="52">
        <v>5</v>
      </c>
      <c r="F1" s="52">
        <v>6</v>
      </c>
      <c r="G1" s="52">
        <v>2</v>
      </c>
      <c r="H1" s="52">
        <v>3</v>
      </c>
      <c r="I1" s="52">
        <v>4</v>
      </c>
      <c r="J1" s="52">
        <v>5</v>
      </c>
      <c r="K1" s="52">
        <v>6</v>
      </c>
      <c r="L1" s="52">
        <v>2</v>
      </c>
      <c r="M1" s="52">
        <v>3</v>
      </c>
      <c r="N1" s="52">
        <v>4</v>
      </c>
      <c r="O1" s="52">
        <v>5</v>
      </c>
      <c r="P1" s="52">
        <v>6</v>
      </c>
      <c r="Q1" s="52">
        <v>2</v>
      </c>
      <c r="R1" s="52">
        <v>3</v>
      </c>
      <c r="S1" s="52">
        <v>4</v>
      </c>
      <c r="T1" s="52">
        <v>5</v>
      </c>
      <c r="U1" s="52">
        <v>6</v>
      </c>
      <c r="V1" s="52">
        <v>2</v>
      </c>
      <c r="W1" s="52">
        <v>3</v>
      </c>
      <c r="X1" s="52">
        <v>4</v>
      </c>
      <c r="Y1" s="52">
        <v>5</v>
      </c>
      <c r="Z1" s="52">
        <v>6</v>
      </c>
      <c r="AA1" s="52">
        <v>2</v>
      </c>
      <c r="AB1" s="52">
        <v>3</v>
      </c>
      <c r="AC1" s="52">
        <v>4</v>
      </c>
      <c r="AD1" s="52">
        <v>5</v>
      </c>
      <c r="AE1" s="52">
        <v>6</v>
      </c>
      <c r="AF1" s="52">
        <v>2</v>
      </c>
      <c r="AG1" s="52">
        <v>3</v>
      </c>
      <c r="AH1" s="52">
        <v>4</v>
      </c>
      <c r="AI1" s="52">
        <v>5</v>
      </c>
      <c r="AJ1" s="52">
        <v>6</v>
      </c>
    </row>
    <row r="2" spans="1:36" ht="15.75">
      <c r="B2" s="511" t="s">
        <v>103</v>
      </c>
      <c r="C2" s="512"/>
      <c r="D2" s="512"/>
      <c r="E2" s="512"/>
      <c r="F2" s="513"/>
      <c r="G2" s="514" t="s">
        <v>104</v>
      </c>
      <c r="H2" s="515"/>
      <c r="I2" s="515"/>
      <c r="J2" s="515"/>
      <c r="K2" s="516"/>
      <c r="L2" s="517" t="s">
        <v>105</v>
      </c>
      <c r="M2" s="518"/>
      <c r="N2" s="518"/>
      <c r="O2" s="518"/>
      <c r="P2" s="519"/>
      <c r="Q2" s="520" t="s">
        <v>147</v>
      </c>
      <c r="R2" s="521"/>
      <c r="S2" s="521"/>
      <c r="T2" s="521"/>
      <c r="U2" s="522"/>
      <c r="V2" s="523" t="s">
        <v>148</v>
      </c>
      <c r="W2" s="524"/>
      <c r="X2" s="524"/>
      <c r="Y2" s="524"/>
      <c r="Z2" s="525"/>
      <c r="AA2" s="526" t="s">
        <v>149</v>
      </c>
      <c r="AB2" s="527"/>
      <c r="AC2" s="527"/>
      <c r="AD2" s="527"/>
      <c r="AE2" s="528"/>
      <c r="AF2" s="509" t="s">
        <v>155</v>
      </c>
      <c r="AG2" s="510"/>
      <c r="AH2" s="510"/>
      <c r="AI2" s="510"/>
      <c r="AJ2" s="510"/>
    </row>
    <row r="3" spans="1:36" s="387" customFormat="1" ht="51" customHeight="1">
      <c r="A3" s="384"/>
      <c r="B3" s="385" t="s">
        <v>159</v>
      </c>
      <c r="C3" s="385" t="s">
        <v>160</v>
      </c>
      <c r="D3" s="385" t="s">
        <v>161</v>
      </c>
      <c r="E3" s="385" t="s">
        <v>162</v>
      </c>
      <c r="F3" s="385" t="s">
        <v>163</v>
      </c>
      <c r="G3" s="388" t="s">
        <v>159</v>
      </c>
      <c r="H3" s="388" t="s">
        <v>160</v>
      </c>
      <c r="I3" s="388" t="s">
        <v>161</v>
      </c>
      <c r="J3" s="388" t="s">
        <v>162</v>
      </c>
      <c r="K3" s="388" t="s">
        <v>163</v>
      </c>
      <c r="L3" s="389" t="s">
        <v>159</v>
      </c>
      <c r="M3" s="389" t="s">
        <v>160</v>
      </c>
      <c r="N3" s="389" t="s">
        <v>161</v>
      </c>
      <c r="O3" s="389" t="s">
        <v>162</v>
      </c>
      <c r="P3" s="389" t="s">
        <v>163</v>
      </c>
      <c r="Q3" s="390" t="s">
        <v>159</v>
      </c>
      <c r="R3" s="390" t="s">
        <v>160</v>
      </c>
      <c r="S3" s="390" t="s">
        <v>161</v>
      </c>
      <c r="T3" s="390" t="s">
        <v>162</v>
      </c>
      <c r="U3" s="390" t="s">
        <v>163</v>
      </c>
      <c r="V3" s="391" t="s">
        <v>159</v>
      </c>
      <c r="W3" s="391" t="s">
        <v>160</v>
      </c>
      <c r="X3" s="391" t="s">
        <v>161</v>
      </c>
      <c r="Y3" s="391" t="s">
        <v>162</v>
      </c>
      <c r="Z3" s="391" t="s">
        <v>163</v>
      </c>
      <c r="AA3" s="392" t="s">
        <v>159</v>
      </c>
      <c r="AB3" s="392" t="s">
        <v>160</v>
      </c>
      <c r="AC3" s="392" t="s">
        <v>161</v>
      </c>
      <c r="AD3" s="392" t="s">
        <v>162</v>
      </c>
      <c r="AE3" s="392" t="s">
        <v>163</v>
      </c>
      <c r="AF3" s="386" t="s">
        <v>159</v>
      </c>
      <c r="AG3" s="386" t="s">
        <v>160</v>
      </c>
      <c r="AH3" s="386" t="s">
        <v>161</v>
      </c>
      <c r="AI3" s="386" t="s">
        <v>162</v>
      </c>
      <c r="AJ3" s="386" t="s">
        <v>163</v>
      </c>
    </row>
    <row r="4" spans="1:36" ht="15.75">
      <c r="A4" s="393">
        <v>1011</v>
      </c>
      <c r="B4" s="10">
        <v>4700407259</v>
      </c>
      <c r="C4" s="10" t="s">
        <v>164</v>
      </c>
      <c r="D4" s="10" t="s">
        <v>165</v>
      </c>
      <c r="E4" s="10" t="s">
        <v>166</v>
      </c>
      <c r="F4" s="10" t="s">
        <v>167</v>
      </c>
      <c r="G4" s="10">
        <v>4502609384</v>
      </c>
      <c r="H4" s="10" t="s">
        <v>164</v>
      </c>
      <c r="I4" s="10" t="s">
        <v>165</v>
      </c>
      <c r="J4" s="10" t="s">
        <v>166</v>
      </c>
      <c r="K4" s="10" t="s">
        <v>167</v>
      </c>
      <c r="L4" s="10">
        <v>4700407298</v>
      </c>
      <c r="M4" s="10" t="s">
        <v>164</v>
      </c>
      <c r="N4" s="10" t="s">
        <v>165</v>
      </c>
      <c r="O4" s="10" t="s">
        <v>166</v>
      </c>
      <c r="P4" s="10" t="s">
        <v>167</v>
      </c>
      <c r="Q4" s="10">
        <v>4700407299</v>
      </c>
      <c r="R4" s="10" t="s">
        <v>164</v>
      </c>
      <c r="S4" s="10" t="s">
        <v>165</v>
      </c>
      <c r="T4" s="10" t="s">
        <v>166</v>
      </c>
      <c r="U4" s="10" t="s">
        <v>167</v>
      </c>
      <c r="V4" s="10">
        <v>4700407300</v>
      </c>
      <c r="W4" s="10" t="s">
        <v>164</v>
      </c>
      <c r="X4" s="10" t="s">
        <v>165</v>
      </c>
      <c r="Y4" s="10" t="s">
        <v>166</v>
      </c>
      <c r="Z4" s="10" t="s">
        <v>167</v>
      </c>
      <c r="AA4" s="10">
        <v>4700407301</v>
      </c>
      <c r="AB4" s="10" t="s">
        <v>164</v>
      </c>
      <c r="AC4" s="10" t="s">
        <v>165</v>
      </c>
      <c r="AD4" s="10" t="s">
        <v>166</v>
      </c>
      <c r="AE4" s="10" t="s">
        <v>167</v>
      </c>
      <c r="AF4" s="10">
        <v>4700407302</v>
      </c>
      <c r="AG4" s="10" t="s">
        <v>164</v>
      </c>
      <c r="AH4" s="10" t="s">
        <v>165</v>
      </c>
      <c r="AI4" s="10">
        <v>119862</v>
      </c>
      <c r="AJ4" s="10" t="s">
        <v>167</v>
      </c>
    </row>
    <row r="5" spans="1:36" ht="15.75">
      <c r="A5" s="393">
        <v>1100</v>
      </c>
      <c r="B5" s="10">
        <v>4700405599</v>
      </c>
      <c r="C5" s="10" t="s">
        <v>168</v>
      </c>
      <c r="D5" s="10" t="s">
        <v>169</v>
      </c>
      <c r="E5" s="10" t="s">
        <v>170</v>
      </c>
      <c r="F5" s="10" t="s">
        <v>171</v>
      </c>
      <c r="G5" s="10">
        <v>4502608390</v>
      </c>
      <c r="H5" s="10" t="s">
        <v>168</v>
      </c>
      <c r="I5" s="10" t="s">
        <v>169</v>
      </c>
      <c r="J5" s="10" t="s">
        <v>170</v>
      </c>
      <c r="K5" s="10" t="s">
        <v>171</v>
      </c>
      <c r="L5" s="10">
        <v>4700406719</v>
      </c>
      <c r="M5" s="10" t="s">
        <v>172</v>
      </c>
      <c r="N5" s="10" t="s">
        <v>173</v>
      </c>
      <c r="O5" s="10" t="s">
        <v>174</v>
      </c>
      <c r="P5" s="10" t="s">
        <v>171</v>
      </c>
      <c r="Q5" s="10">
        <v>4700405661</v>
      </c>
      <c r="R5" s="10" t="s">
        <v>168</v>
      </c>
      <c r="S5" s="10" t="s">
        <v>169</v>
      </c>
      <c r="T5" s="10" t="s">
        <v>170</v>
      </c>
      <c r="U5" s="10" t="s">
        <v>171</v>
      </c>
      <c r="V5" s="10">
        <v>4700405662</v>
      </c>
      <c r="W5" s="10" t="s">
        <v>168</v>
      </c>
      <c r="X5" s="10" t="s">
        <v>169</v>
      </c>
      <c r="Y5" s="10" t="s">
        <v>170</v>
      </c>
      <c r="Z5" s="10" t="s">
        <v>171</v>
      </c>
      <c r="AA5" s="10">
        <v>4700405664</v>
      </c>
      <c r="AB5" s="10" t="s">
        <v>168</v>
      </c>
      <c r="AC5" s="10" t="s">
        <v>169</v>
      </c>
      <c r="AD5" s="10" t="s">
        <v>170</v>
      </c>
      <c r="AE5" s="10" t="s">
        <v>171</v>
      </c>
      <c r="AF5" s="10">
        <v>4700405707</v>
      </c>
      <c r="AG5" s="10" t="s">
        <v>168</v>
      </c>
      <c r="AH5" s="10" t="s">
        <v>169</v>
      </c>
      <c r="AI5" s="10" t="s">
        <v>170</v>
      </c>
      <c r="AJ5" s="10" t="s">
        <v>171</v>
      </c>
    </row>
    <row r="6" spans="1:36" ht="15.75">
      <c r="A6" s="393">
        <v>1104</v>
      </c>
      <c r="B6" s="10">
        <v>4502609416</v>
      </c>
      <c r="C6" s="10" t="s">
        <v>175</v>
      </c>
      <c r="D6" s="10" t="s">
        <v>176</v>
      </c>
      <c r="E6" s="10">
        <v>94416</v>
      </c>
      <c r="F6" s="10" t="s">
        <v>177</v>
      </c>
      <c r="G6" s="10">
        <v>4502609422</v>
      </c>
      <c r="H6" s="10" t="s">
        <v>175</v>
      </c>
      <c r="I6" s="10" t="s">
        <v>176</v>
      </c>
      <c r="J6" s="10">
        <v>94416</v>
      </c>
      <c r="K6" s="10" t="s">
        <v>177</v>
      </c>
      <c r="L6" s="10">
        <v>4502609417</v>
      </c>
      <c r="M6" s="10" t="s">
        <v>175</v>
      </c>
      <c r="N6" s="10" t="s">
        <v>176</v>
      </c>
      <c r="O6" s="10">
        <v>94416</v>
      </c>
      <c r="P6" s="10" t="s">
        <v>177</v>
      </c>
      <c r="Q6" s="10">
        <v>4502609418</v>
      </c>
      <c r="R6" s="10" t="s">
        <v>175</v>
      </c>
      <c r="S6" s="10" t="s">
        <v>176</v>
      </c>
      <c r="T6" s="10">
        <v>94416</v>
      </c>
      <c r="U6" s="10" t="s">
        <v>177</v>
      </c>
      <c r="V6" s="10">
        <v>4502609419</v>
      </c>
      <c r="W6" s="10" t="s">
        <v>175</v>
      </c>
      <c r="X6" s="10" t="s">
        <v>176</v>
      </c>
      <c r="Y6" s="10">
        <v>94416</v>
      </c>
      <c r="Z6" s="10" t="s">
        <v>177</v>
      </c>
      <c r="AA6" s="10">
        <v>4502609420</v>
      </c>
      <c r="AB6" s="10" t="s">
        <v>175</v>
      </c>
      <c r="AC6" s="10" t="s">
        <v>176</v>
      </c>
      <c r="AD6" s="10">
        <v>94416</v>
      </c>
      <c r="AE6" s="10" t="s">
        <v>177</v>
      </c>
      <c r="AF6" s="10">
        <v>4502609421</v>
      </c>
      <c r="AG6" s="10" t="s">
        <v>175</v>
      </c>
      <c r="AH6" s="10" t="s">
        <v>176</v>
      </c>
      <c r="AI6" s="10">
        <v>94416</v>
      </c>
      <c r="AJ6" s="10" t="s">
        <v>177</v>
      </c>
    </row>
    <row r="7" spans="1:36" ht="15.75">
      <c r="A7" s="393">
        <v>1106</v>
      </c>
      <c r="B7" s="10">
        <v>4700406277</v>
      </c>
      <c r="C7" s="10" t="s">
        <v>178</v>
      </c>
      <c r="D7" s="10" t="s">
        <v>179</v>
      </c>
      <c r="E7" s="10" t="s">
        <v>180</v>
      </c>
      <c r="F7" s="10" t="s">
        <v>177</v>
      </c>
      <c r="G7" s="10">
        <v>4502608651</v>
      </c>
      <c r="H7" s="10" t="s">
        <v>181</v>
      </c>
      <c r="I7" s="10" t="s">
        <v>179</v>
      </c>
      <c r="J7" s="10" t="s">
        <v>182</v>
      </c>
      <c r="K7" s="10" t="s">
        <v>177</v>
      </c>
      <c r="L7" s="10">
        <v>4700406282</v>
      </c>
      <c r="M7" s="10" t="s">
        <v>181</v>
      </c>
      <c r="N7" s="10" t="s">
        <v>179</v>
      </c>
      <c r="O7" s="10" t="s">
        <v>183</v>
      </c>
      <c r="P7" s="10" t="s">
        <v>177</v>
      </c>
      <c r="Q7" s="10">
        <v>4700406283</v>
      </c>
      <c r="R7" s="10" t="s">
        <v>184</v>
      </c>
      <c r="S7" s="10" t="s">
        <v>185</v>
      </c>
      <c r="T7" s="10" t="s">
        <v>186</v>
      </c>
      <c r="U7" s="10" t="s">
        <v>177</v>
      </c>
      <c r="V7" s="10">
        <v>4700406286</v>
      </c>
      <c r="W7" s="10" t="s">
        <v>184</v>
      </c>
      <c r="X7" s="10" t="s">
        <v>185</v>
      </c>
      <c r="Y7" s="10" t="s">
        <v>187</v>
      </c>
      <c r="Z7" s="10" t="s">
        <v>177</v>
      </c>
      <c r="AA7" s="10">
        <v>4700406328</v>
      </c>
      <c r="AB7" s="10" t="s">
        <v>184</v>
      </c>
      <c r="AC7" s="10" t="s">
        <v>185</v>
      </c>
      <c r="AD7" s="10" t="s">
        <v>188</v>
      </c>
      <c r="AE7" s="10" t="s">
        <v>177</v>
      </c>
      <c r="AF7" s="10">
        <v>4700406329</v>
      </c>
      <c r="AG7" s="10" t="s">
        <v>184</v>
      </c>
      <c r="AH7" s="10" t="s">
        <v>185</v>
      </c>
      <c r="AI7" s="10" t="s">
        <v>189</v>
      </c>
      <c r="AJ7" s="10" t="s">
        <v>171</v>
      </c>
    </row>
    <row r="8" spans="1:36" ht="15.75">
      <c r="A8" s="393">
        <v>1107</v>
      </c>
      <c r="B8" s="10">
        <v>4700405719</v>
      </c>
      <c r="C8" s="10" t="s">
        <v>190</v>
      </c>
      <c r="D8" s="10" t="s">
        <v>191</v>
      </c>
      <c r="E8" s="10" t="s">
        <v>192</v>
      </c>
      <c r="F8" s="10" t="s">
        <v>177</v>
      </c>
      <c r="G8" s="10">
        <v>4502608438</v>
      </c>
      <c r="H8" s="10" t="s">
        <v>193</v>
      </c>
      <c r="I8" s="10" t="s">
        <v>191</v>
      </c>
      <c r="J8" s="10" t="s">
        <v>192</v>
      </c>
      <c r="K8" s="10" t="s">
        <v>177</v>
      </c>
      <c r="L8" s="10">
        <v>4700405763</v>
      </c>
      <c r="M8" s="10" t="s">
        <v>193</v>
      </c>
      <c r="N8" s="10" t="s">
        <v>191</v>
      </c>
      <c r="O8" s="10" t="s">
        <v>192</v>
      </c>
      <c r="P8" s="10" t="s">
        <v>177</v>
      </c>
      <c r="Q8" s="10">
        <v>4700405921</v>
      </c>
      <c r="R8" s="10" t="s">
        <v>190</v>
      </c>
      <c r="S8" s="10" t="s">
        <v>191</v>
      </c>
      <c r="T8" s="10" t="s">
        <v>192</v>
      </c>
      <c r="U8" s="10" t="s">
        <v>177</v>
      </c>
      <c r="V8" s="10">
        <v>4700405940</v>
      </c>
      <c r="W8" s="10" t="s">
        <v>193</v>
      </c>
      <c r="X8" s="10" t="s">
        <v>191</v>
      </c>
      <c r="Y8" s="10" t="s">
        <v>192</v>
      </c>
      <c r="Z8" s="10" t="s">
        <v>177</v>
      </c>
      <c r="AA8" s="10">
        <v>4700405983</v>
      </c>
      <c r="AB8" s="10" t="s">
        <v>193</v>
      </c>
      <c r="AC8" s="10" t="s">
        <v>191</v>
      </c>
      <c r="AD8" s="10" t="s">
        <v>192</v>
      </c>
      <c r="AE8" s="10" t="s">
        <v>177</v>
      </c>
      <c r="AF8" s="10">
        <v>4700407101</v>
      </c>
      <c r="AG8" s="10" t="s">
        <v>193</v>
      </c>
      <c r="AH8" s="10" t="s">
        <v>191</v>
      </c>
      <c r="AI8" s="10" t="s">
        <v>192</v>
      </c>
      <c r="AJ8" s="10" t="s">
        <v>177</v>
      </c>
    </row>
    <row r="9" spans="1:36" ht="15.75">
      <c r="A9" s="393">
        <v>1114</v>
      </c>
      <c r="B9" s="10">
        <v>4700405979</v>
      </c>
      <c r="C9" s="10" t="s">
        <v>194</v>
      </c>
      <c r="D9" s="10" t="s">
        <v>195</v>
      </c>
      <c r="E9" s="10" t="s">
        <v>196</v>
      </c>
      <c r="F9" s="10" t="s">
        <v>177</v>
      </c>
      <c r="G9" s="10">
        <v>4502608501</v>
      </c>
      <c r="H9" s="10" t="s">
        <v>197</v>
      </c>
      <c r="I9" s="10" t="s">
        <v>195</v>
      </c>
      <c r="J9" s="10" t="s">
        <v>198</v>
      </c>
      <c r="K9" s="10" t="s">
        <v>177</v>
      </c>
      <c r="L9" s="10">
        <v>4700405962</v>
      </c>
      <c r="M9" s="10" t="s">
        <v>197</v>
      </c>
      <c r="N9" s="10" t="s">
        <v>195</v>
      </c>
      <c r="O9" s="10" t="s">
        <v>198</v>
      </c>
      <c r="P9" s="10" t="s">
        <v>177</v>
      </c>
      <c r="Q9" s="10">
        <v>4700405963</v>
      </c>
      <c r="R9" s="10" t="s">
        <v>197</v>
      </c>
      <c r="S9" s="10" t="s">
        <v>195</v>
      </c>
      <c r="T9" s="10" t="s">
        <v>198</v>
      </c>
      <c r="U9" s="10" t="s">
        <v>177</v>
      </c>
      <c r="V9" s="10">
        <v>4502608509</v>
      </c>
      <c r="W9" s="10" t="s">
        <v>197</v>
      </c>
      <c r="X9" s="10" t="s">
        <v>195</v>
      </c>
      <c r="Y9" s="10" t="s">
        <v>198</v>
      </c>
      <c r="Z9" s="10" t="s">
        <v>177</v>
      </c>
      <c r="AA9" s="10">
        <v>4700405971</v>
      </c>
      <c r="AB9" s="10" t="s">
        <v>197</v>
      </c>
      <c r="AC9" s="10" t="s">
        <v>195</v>
      </c>
      <c r="AD9" s="10" t="s">
        <v>198</v>
      </c>
      <c r="AE9" s="10" t="s">
        <v>177</v>
      </c>
      <c r="AF9" s="10">
        <v>4700405964</v>
      </c>
      <c r="AG9" s="10" t="s">
        <v>197</v>
      </c>
      <c r="AH9" s="10" t="s">
        <v>195</v>
      </c>
      <c r="AI9" s="10" t="s">
        <v>198</v>
      </c>
      <c r="AJ9" s="10" t="s">
        <v>167</v>
      </c>
    </row>
    <row r="10" spans="1:36" ht="15.75">
      <c r="A10" s="393">
        <v>1116</v>
      </c>
      <c r="B10" s="10">
        <v>4502609276</v>
      </c>
      <c r="C10" s="10" t="s">
        <v>199</v>
      </c>
      <c r="D10" s="10" t="s">
        <v>200</v>
      </c>
      <c r="E10" s="10" t="s">
        <v>201</v>
      </c>
      <c r="F10" s="10" t="s">
        <v>177</v>
      </c>
      <c r="G10" s="10">
        <v>4502609271</v>
      </c>
      <c r="H10" s="10" t="s">
        <v>199</v>
      </c>
      <c r="I10" s="10" t="s">
        <v>200</v>
      </c>
      <c r="J10" s="10" t="s">
        <v>201</v>
      </c>
      <c r="K10" s="10" t="s">
        <v>177</v>
      </c>
      <c r="L10" s="10">
        <v>4502609272</v>
      </c>
      <c r="M10" s="10" t="s">
        <v>199</v>
      </c>
      <c r="N10" s="10" t="s">
        <v>200</v>
      </c>
      <c r="O10" s="10" t="s">
        <v>202</v>
      </c>
      <c r="P10" s="10" t="s">
        <v>177</v>
      </c>
      <c r="Q10" s="10">
        <v>4502609270</v>
      </c>
      <c r="R10" s="10" t="s">
        <v>199</v>
      </c>
      <c r="S10" s="10" t="s">
        <v>200</v>
      </c>
      <c r="T10" s="10" t="s">
        <v>201</v>
      </c>
      <c r="U10" s="10" t="s">
        <v>177</v>
      </c>
      <c r="V10" s="10">
        <v>4502609275</v>
      </c>
      <c r="W10" s="10" t="s">
        <v>199</v>
      </c>
      <c r="X10" s="10" t="s">
        <v>200</v>
      </c>
      <c r="Y10" s="10" t="s">
        <v>202</v>
      </c>
      <c r="Z10" s="10" t="s">
        <v>177</v>
      </c>
      <c r="AA10" s="10">
        <v>4502609274</v>
      </c>
      <c r="AB10" s="10" t="s">
        <v>199</v>
      </c>
      <c r="AC10" s="10" t="s">
        <v>200</v>
      </c>
      <c r="AD10" s="10" t="s">
        <v>201</v>
      </c>
      <c r="AE10" s="10" t="s">
        <v>177</v>
      </c>
      <c r="AF10" s="10">
        <v>4502609273</v>
      </c>
      <c r="AG10" s="10" t="s">
        <v>199</v>
      </c>
      <c r="AH10" s="10" t="s">
        <v>200</v>
      </c>
      <c r="AI10" s="10" t="s">
        <v>203</v>
      </c>
      <c r="AJ10" s="10" t="s">
        <v>167</v>
      </c>
    </row>
    <row r="11" spans="1:36" ht="15.75">
      <c r="A11" s="393">
        <v>1118</v>
      </c>
      <c r="B11" s="10">
        <v>4700406288</v>
      </c>
      <c r="C11" s="10" t="s">
        <v>204</v>
      </c>
      <c r="D11" s="10" t="s">
        <v>205</v>
      </c>
      <c r="E11" s="10" t="s">
        <v>206</v>
      </c>
      <c r="F11" s="10" t="s">
        <v>207</v>
      </c>
      <c r="G11" s="10">
        <v>4502608653</v>
      </c>
      <c r="H11" s="10" t="s">
        <v>204</v>
      </c>
      <c r="I11" s="10" t="s">
        <v>205</v>
      </c>
      <c r="J11" s="10" t="s">
        <v>206</v>
      </c>
      <c r="K11" s="10" t="s">
        <v>207</v>
      </c>
      <c r="L11" s="10">
        <v>4700406293</v>
      </c>
      <c r="M11" s="10" t="s">
        <v>204</v>
      </c>
      <c r="N11" s="10" t="s">
        <v>205</v>
      </c>
      <c r="O11" s="10" t="s">
        <v>208</v>
      </c>
      <c r="P11" s="10" t="s">
        <v>207</v>
      </c>
      <c r="Q11" s="10">
        <v>4700406294</v>
      </c>
      <c r="R11" s="10" t="s">
        <v>204</v>
      </c>
      <c r="S11" s="10" t="s">
        <v>205</v>
      </c>
      <c r="T11" s="10" t="s">
        <v>206</v>
      </c>
      <c r="U11" s="10" t="s">
        <v>207</v>
      </c>
      <c r="V11" s="10">
        <v>4700406295</v>
      </c>
      <c r="W11" s="10" t="s">
        <v>204</v>
      </c>
      <c r="X11" s="10" t="s">
        <v>205</v>
      </c>
      <c r="Y11" s="10" t="s">
        <v>208</v>
      </c>
      <c r="Z11" s="10" t="s">
        <v>207</v>
      </c>
      <c r="AA11" s="10">
        <v>4700406296</v>
      </c>
      <c r="AB11" s="10" t="s">
        <v>204</v>
      </c>
      <c r="AC11" s="10" t="s">
        <v>205</v>
      </c>
      <c r="AD11" s="10" t="s">
        <v>206</v>
      </c>
      <c r="AE11" s="10" t="s">
        <v>207</v>
      </c>
      <c r="AF11" s="10">
        <v>4700406301</v>
      </c>
      <c r="AG11" s="10" t="s">
        <v>204</v>
      </c>
      <c r="AH11" s="10" t="s">
        <v>205</v>
      </c>
      <c r="AI11" s="10" t="s">
        <v>206</v>
      </c>
      <c r="AJ11" s="10" t="s">
        <v>207</v>
      </c>
    </row>
    <row r="12" spans="1:36" ht="15.75">
      <c r="A12" s="393">
        <v>1129</v>
      </c>
      <c r="B12" s="10">
        <v>4700406198</v>
      </c>
      <c r="C12" s="10" t="s">
        <v>209</v>
      </c>
      <c r="D12" s="10" t="s">
        <v>210</v>
      </c>
      <c r="E12" s="10" t="s">
        <v>211</v>
      </c>
      <c r="F12" s="10" t="s">
        <v>212</v>
      </c>
      <c r="G12" s="10">
        <v>4502608626</v>
      </c>
      <c r="H12" s="10" t="s">
        <v>213</v>
      </c>
      <c r="I12" s="10" t="s">
        <v>214</v>
      </c>
      <c r="J12" s="10" t="s">
        <v>211</v>
      </c>
      <c r="K12" s="10" t="s">
        <v>212</v>
      </c>
      <c r="L12" s="10">
        <v>4700406231</v>
      </c>
      <c r="M12" s="10" t="s">
        <v>215</v>
      </c>
      <c r="N12" s="10" t="s">
        <v>210</v>
      </c>
      <c r="O12" s="10" t="s">
        <v>216</v>
      </c>
      <c r="P12" s="10" t="s">
        <v>212</v>
      </c>
      <c r="Q12" s="10">
        <v>4700406245</v>
      </c>
      <c r="R12" s="10" t="s">
        <v>213</v>
      </c>
      <c r="S12" s="10" t="s">
        <v>214</v>
      </c>
      <c r="T12" s="10" t="s">
        <v>217</v>
      </c>
      <c r="U12" s="10" t="s">
        <v>212</v>
      </c>
      <c r="V12" s="10">
        <v>4700406260</v>
      </c>
      <c r="W12" s="10" t="s">
        <v>209</v>
      </c>
      <c r="X12" s="10" t="s">
        <v>210</v>
      </c>
      <c r="Y12" s="10" t="s">
        <v>218</v>
      </c>
      <c r="Z12" s="10" t="s">
        <v>212</v>
      </c>
      <c r="AA12" s="10">
        <v>4700406269</v>
      </c>
      <c r="AB12" s="10" t="s">
        <v>213</v>
      </c>
      <c r="AC12" s="10" t="s">
        <v>214</v>
      </c>
      <c r="AD12" s="10" t="s">
        <v>219</v>
      </c>
      <c r="AE12" s="10" t="s">
        <v>212</v>
      </c>
      <c r="AF12" s="10">
        <v>4700406273</v>
      </c>
      <c r="AG12" s="10" t="s">
        <v>220</v>
      </c>
      <c r="AH12" s="10" t="s">
        <v>210</v>
      </c>
      <c r="AI12" s="10" t="s">
        <v>221</v>
      </c>
      <c r="AJ12" s="10" t="s">
        <v>212</v>
      </c>
    </row>
    <row r="13" spans="1:36" ht="15.75">
      <c r="A13" s="393">
        <v>1143</v>
      </c>
      <c r="B13" s="10">
        <v>4700407127</v>
      </c>
      <c r="C13" s="10" t="s">
        <v>222</v>
      </c>
      <c r="D13" s="10" t="s">
        <v>214</v>
      </c>
      <c r="E13" s="10" t="s">
        <v>223</v>
      </c>
      <c r="F13" s="10" t="s">
        <v>167</v>
      </c>
      <c r="G13" s="10">
        <v>4502609306</v>
      </c>
      <c r="H13" s="10" t="s">
        <v>224</v>
      </c>
      <c r="I13" s="10" t="s">
        <v>214</v>
      </c>
      <c r="J13" s="10" t="s">
        <v>225</v>
      </c>
      <c r="K13" s="10" t="s">
        <v>167</v>
      </c>
      <c r="L13" s="10">
        <v>4700407141</v>
      </c>
      <c r="M13" s="10" t="s">
        <v>224</v>
      </c>
      <c r="N13" s="10" t="s">
        <v>214</v>
      </c>
      <c r="O13" s="10" t="s">
        <v>225</v>
      </c>
      <c r="P13" s="10" t="s">
        <v>167</v>
      </c>
      <c r="Q13" s="10">
        <v>4700407149</v>
      </c>
      <c r="R13" s="10" t="s">
        <v>224</v>
      </c>
      <c r="S13" s="10" t="s">
        <v>214</v>
      </c>
      <c r="T13" s="10" t="s">
        <v>225</v>
      </c>
      <c r="U13" s="10" t="s">
        <v>167</v>
      </c>
      <c r="V13" s="10">
        <v>4700407151</v>
      </c>
      <c r="W13" s="10" t="s">
        <v>224</v>
      </c>
      <c r="X13" s="10" t="s">
        <v>214</v>
      </c>
      <c r="Y13" s="10" t="s">
        <v>225</v>
      </c>
      <c r="Z13" s="10" t="s">
        <v>167</v>
      </c>
      <c r="AA13" s="10">
        <v>4700407162</v>
      </c>
      <c r="AB13" s="10" t="s">
        <v>224</v>
      </c>
      <c r="AC13" s="10" t="s">
        <v>214</v>
      </c>
      <c r="AD13" s="10" t="s">
        <v>225</v>
      </c>
      <c r="AE13" s="10" t="s">
        <v>167</v>
      </c>
      <c r="AF13" s="10">
        <v>4700407172</v>
      </c>
      <c r="AG13" s="10" t="s">
        <v>224</v>
      </c>
      <c r="AH13" s="10" t="s">
        <v>214</v>
      </c>
      <c r="AI13" s="10" t="s">
        <v>225</v>
      </c>
      <c r="AJ13" s="10" t="s">
        <v>226</v>
      </c>
    </row>
    <row r="14" spans="1:36" ht="15.75">
      <c r="A14" s="393">
        <v>1159</v>
      </c>
      <c r="B14" s="10">
        <v>4700405969</v>
      </c>
      <c r="C14" s="10" t="s">
        <v>227</v>
      </c>
      <c r="D14" s="10" t="s">
        <v>228</v>
      </c>
      <c r="E14" s="10" t="s">
        <v>229</v>
      </c>
      <c r="F14" s="10" t="s">
        <v>177</v>
      </c>
      <c r="G14" s="10">
        <v>4700406984</v>
      </c>
      <c r="H14" s="10" t="s">
        <v>230</v>
      </c>
      <c r="I14" s="10" t="s">
        <v>228</v>
      </c>
      <c r="J14" s="10" t="s">
        <v>231</v>
      </c>
      <c r="K14" s="10" t="s">
        <v>177</v>
      </c>
      <c r="L14" s="10">
        <v>4700406069</v>
      </c>
      <c r="M14" s="10" t="s">
        <v>227</v>
      </c>
      <c r="N14" s="10" t="s">
        <v>228</v>
      </c>
      <c r="O14" s="10" t="s">
        <v>232</v>
      </c>
      <c r="P14" s="10" t="s">
        <v>177</v>
      </c>
      <c r="Q14" s="10">
        <v>4700406577</v>
      </c>
      <c r="R14" s="10" t="s">
        <v>230</v>
      </c>
      <c r="S14" s="10" t="s">
        <v>228</v>
      </c>
      <c r="T14" s="10" t="s">
        <v>233</v>
      </c>
      <c r="U14" s="10" t="s">
        <v>177</v>
      </c>
      <c r="V14" s="10">
        <v>4700406080</v>
      </c>
      <c r="W14" s="10" t="s">
        <v>234</v>
      </c>
      <c r="X14" s="10" t="s">
        <v>228</v>
      </c>
      <c r="Y14" s="10" t="s">
        <v>235</v>
      </c>
      <c r="Z14" s="10" t="s">
        <v>177</v>
      </c>
      <c r="AA14" s="10">
        <v>4700406125</v>
      </c>
      <c r="AB14" s="10" t="s">
        <v>230</v>
      </c>
      <c r="AC14" s="10" t="s">
        <v>228</v>
      </c>
      <c r="AD14" s="10" t="s">
        <v>236</v>
      </c>
      <c r="AE14" s="10" t="s">
        <v>177</v>
      </c>
      <c r="AF14" s="10">
        <v>4700406994</v>
      </c>
      <c r="AG14" s="10" t="s">
        <v>230</v>
      </c>
      <c r="AH14" s="10" t="s">
        <v>228</v>
      </c>
      <c r="AI14" s="10" t="s">
        <v>231</v>
      </c>
      <c r="AJ14" s="10" t="s">
        <v>177</v>
      </c>
    </row>
    <row r="15" spans="1:36" ht="15.75">
      <c r="A15" s="393">
        <v>1169</v>
      </c>
      <c r="B15" s="10">
        <v>4700405754</v>
      </c>
      <c r="C15" s="10" t="s">
        <v>237</v>
      </c>
      <c r="D15" s="10" t="s">
        <v>238</v>
      </c>
      <c r="E15" s="10" t="s">
        <v>239</v>
      </c>
      <c r="F15" s="10" t="s">
        <v>240</v>
      </c>
      <c r="G15" s="10">
        <v>4502608443</v>
      </c>
      <c r="H15" s="10" t="s">
        <v>237</v>
      </c>
      <c r="I15" s="10" t="s">
        <v>238</v>
      </c>
      <c r="J15" s="10" t="s">
        <v>239</v>
      </c>
      <c r="K15" s="10" t="s">
        <v>240</v>
      </c>
      <c r="L15" s="10">
        <v>4700405756</v>
      </c>
      <c r="M15" s="10" t="s">
        <v>241</v>
      </c>
      <c r="N15" s="10" t="s">
        <v>238</v>
      </c>
      <c r="O15" s="10" t="s">
        <v>239</v>
      </c>
      <c r="P15" s="10" t="s">
        <v>240</v>
      </c>
      <c r="Q15" s="10">
        <v>4700405750</v>
      </c>
      <c r="R15" s="10" t="s">
        <v>241</v>
      </c>
      <c r="S15" s="10" t="s">
        <v>238</v>
      </c>
      <c r="T15" s="10" t="s">
        <v>242</v>
      </c>
      <c r="U15" s="10" t="s">
        <v>240</v>
      </c>
      <c r="V15" s="10">
        <v>4700405718</v>
      </c>
      <c r="W15" s="10" t="s">
        <v>241</v>
      </c>
      <c r="X15" s="10" t="s">
        <v>238</v>
      </c>
      <c r="Y15" s="10" t="s">
        <v>243</v>
      </c>
      <c r="Z15" s="10" t="s">
        <v>240</v>
      </c>
      <c r="AA15" s="10">
        <v>4700405751</v>
      </c>
      <c r="AB15" s="10" t="s">
        <v>241</v>
      </c>
      <c r="AC15" s="10" t="s">
        <v>238</v>
      </c>
      <c r="AD15" s="10" t="s">
        <v>242</v>
      </c>
      <c r="AE15" s="10" t="s">
        <v>240</v>
      </c>
      <c r="AF15" s="10">
        <v>4700405753</v>
      </c>
      <c r="AG15" s="10" t="s">
        <v>241</v>
      </c>
      <c r="AH15" s="10" t="s">
        <v>238</v>
      </c>
      <c r="AI15" s="10" t="s">
        <v>244</v>
      </c>
      <c r="AJ15" s="10" t="s">
        <v>177</v>
      </c>
    </row>
    <row r="16" spans="1:36" ht="15.75">
      <c r="A16" s="393">
        <v>1171</v>
      </c>
      <c r="B16" s="10">
        <v>4700406543</v>
      </c>
      <c r="C16" s="10" t="s">
        <v>245</v>
      </c>
      <c r="D16" s="10" t="s">
        <v>246</v>
      </c>
      <c r="E16" s="10" t="s">
        <v>247</v>
      </c>
      <c r="F16" s="10" t="s">
        <v>248</v>
      </c>
      <c r="G16" s="10">
        <v>4700406552</v>
      </c>
      <c r="H16" s="10" t="s">
        <v>245</v>
      </c>
      <c r="I16" s="10" t="s">
        <v>246</v>
      </c>
      <c r="J16" s="10" t="s">
        <v>249</v>
      </c>
      <c r="K16" s="10" t="s">
        <v>248</v>
      </c>
      <c r="L16" s="10">
        <v>4700406553</v>
      </c>
      <c r="M16" s="10" t="s">
        <v>245</v>
      </c>
      <c r="N16" s="10" t="s">
        <v>246</v>
      </c>
      <c r="O16" s="10" t="s">
        <v>250</v>
      </c>
      <c r="P16" s="10" t="s">
        <v>248</v>
      </c>
      <c r="Q16" s="10">
        <v>4700406555</v>
      </c>
      <c r="R16" s="10" t="s">
        <v>245</v>
      </c>
      <c r="S16" s="10" t="s">
        <v>246</v>
      </c>
      <c r="T16" s="10" t="s">
        <v>247</v>
      </c>
      <c r="U16" s="10" t="s">
        <v>248</v>
      </c>
      <c r="V16" s="10">
        <v>4700406556</v>
      </c>
      <c r="W16" s="10" t="s">
        <v>245</v>
      </c>
      <c r="X16" s="10" t="s">
        <v>246</v>
      </c>
      <c r="Y16" s="10" t="s">
        <v>250</v>
      </c>
      <c r="Z16" s="10" t="s">
        <v>248</v>
      </c>
      <c r="AA16" s="10">
        <v>4700406557</v>
      </c>
      <c r="AB16" s="10" t="s">
        <v>245</v>
      </c>
      <c r="AC16" s="10" t="s">
        <v>246</v>
      </c>
      <c r="AD16" s="10" t="s">
        <v>251</v>
      </c>
      <c r="AE16" s="10" t="s">
        <v>248</v>
      </c>
      <c r="AF16" s="10">
        <v>4700406559</v>
      </c>
      <c r="AG16" s="10" t="s">
        <v>245</v>
      </c>
      <c r="AH16" s="10" t="s">
        <v>246</v>
      </c>
      <c r="AI16" s="10" t="s">
        <v>252</v>
      </c>
      <c r="AJ16" s="10" t="s">
        <v>167</v>
      </c>
    </row>
    <row r="17" spans="1:36" ht="15.75">
      <c r="A17" s="393">
        <v>1172</v>
      </c>
      <c r="B17" s="10">
        <v>4700406534</v>
      </c>
      <c r="C17" s="10" t="s">
        <v>253</v>
      </c>
      <c r="D17" s="10" t="s">
        <v>254</v>
      </c>
      <c r="E17" s="10" t="s">
        <v>247</v>
      </c>
      <c r="F17" s="10" t="s">
        <v>248</v>
      </c>
      <c r="G17" s="10">
        <v>4700406532</v>
      </c>
      <c r="H17" s="10" t="s">
        <v>253</v>
      </c>
      <c r="I17" s="10" t="s">
        <v>254</v>
      </c>
      <c r="J17" s="10" t="s">
        <v>249</v>
      </c>
      <c r="K17" s="10" t="s">
        <v>248</v>
      </c>
      <c r="L17" s="10">
        <v>4700406536</v>
      </c>
      <c r="M17" s="10" t="s">
        <v>253</v>
      </c>
      <c r="N17" s="10" t="s">
        <v>254</v>
      </c>
      <c r="O17" s="10" t="s">
        <v>250</v>
      </c>
      <c r="P17" s="10" t="s">
        <v>248</v>
      </c>
      <c r="Q17" s="10">
        <v>4700406538</v>
      </c>
      <c r="R17" s="10" t="s">
        <v>253</v>
      </c>
      <c r="S17" s="10" t="s">
        <v>254</v>
      </c>
      <c r="T17" s="10" t="s">
        <v>247</v>
      </c>
      <c r="U17" s="10" t="s">
        <v>248</v>
      </c>
      <c r="V17" s="10">
        <v>4700406537</v>
      </c>
      <c r="W17" s="10" t="s">
        <v>253</v>
      </c>
      <c r="X17" s="10" t="s">
        <v>254</v>
      </c>
      <c r="Y17" s="10" t="s">
        <v>255</v>
      </c>
      <c r="Z17" s="10" t="s">
        <v>248</v>
      </c>
      <c r="AA17" s="10">
        <v>4700406533</v>
      </c>
      <c r="AB17" s="10" t="s">
        <v>253</v>
      </c>
      <c r="AC17" s="10" t="s">
        <v>254</v>
      </c>
      <c r="AD17" s="10" t="s">
        <v>251</v>
      </c>
      <c r="AE17" s="10" t="s">
        <v>248</v>
      </c>
      <c r="AF17" s="10">
        <v>4700406535</v>
      </c>
      <c r="AG17" s="10" t="s">
        <v>253</v>
      </c>
      <c r="AH17" s="10" t="s">
        <v>254</v>
      </c>
      <c r="AI17" s="10" t="s">
        <v>252</v>
      </c>
      <c r="AJ17" s="10" t="s">
        <v>167</v>
      </c>
    </row>
    <row r="18" spans="1:36" ht="15.75">
      <c r="A18" s="393">
        <v>1175</v>
      </c>
      <c r="B18" s="10">
        <v>4700405873</v>
      </c>
      <c r="C18" s="10" t="s">
        <v>256</v>
      </c>
      <c r="D18" s="10" t="s">
        <v>257</v>
      </c>
      <c r="E18" s="10" t="s">
        <v>258</v>
      </c>
      <c r="F18" s="10" t="s">
        <v>259</v>
      </c>
      <c r="G18" s="10">
        <v>4502608495</v>
      </c>
      <c r="H18" s="10" t="s">
        <v>256</v>
      </c>
      <c r="I18" s="10" t="s">
        <v>257</v>
      </c>
      <c r="J18" s="10" t="s">
        <v>258</v>
      </c>
      <c r="K18" s="10" t="s">
        <v>259</v>
      </c>
      <c r="L18" s="10">
        <v>4700405903</v>
      </c>
      <c r="M18" s="10" t="s">
        <v>256</v>
      </c>
      <c r="N18" s="10" t="s">
        <v>257</v>
      </c>
      <c r="O18" s="10" t="s">
        <v>258</v>
      </c>
      <c r="P18" s="10" t="s">
        <v>259</v>
      </c>
      <c r="Q18" s="10">
        <v>4700405907</v>
      </c>
      <c r="R18" s="10" t="s">
        <v>256</v>
      </c>
      <c r="S18" s="10" t="s">
        <v>257</v>
      </c>
      <c r="T18" s="10" t="s">
        <v>258</v>
      </c>
      <c r="U18" s="10" t="s">
        <v>259</v>
      </c>
      <c r="V18" s="10">
        <v>4700405909</v>
      </c>
      <c r="W18" s="10" t="s">
        <v>256</v>
      </c>
      <c r="X18" s="10" t="s">
        <v>257</v>
      </c>
      <c r="Y18" s="10" t="s">
        <v>258</v>
      </c>
      <c r="Z18" s="10" t="s">
        <v>259</v>
      </c>
      <c r="AA18" s="10">
        <v>4700405917</v>
      </c>
      <c r="AB18" s="10" t="s">
        <v>256</v>
      </c>
      <c r="AC18" s="10" t="s">
        <v>257</v>
      </c>
      <c r="AD18" s="10" t="s">
        <v>258</v>
      </c>
      <c r="AE18" s="10" t="s">
        <v>259</v>
      </c>
      <c r="AF18" s="10">
        <v>4700405919</v>
      </c>
      <c r="AG18" s="10" t="s">
        <v>256</v>
      </c>
      <c r="AH18" s="10" t="s">
        <v>257</v>
      </c>
      <c r="AI18" s="10" t="s">
        <v>258</v>
      </c>
      <c r="AJ18" s="10" t="s">
        <v>177</v>
      </c>
    </row>
    <row r="19" spans="1:36" ht="15.75">
      <c r="A19" s="393">
        <v>1176</v>
      </c>
      <c r="B19" s="10">
        <v>4700406065</v>
      </c>
      <c r="C19" s="10" t="s">
        <v>260</v>
      </c>
      <c r="D19" s="10" t="s">
        <v>261</v>
      </c>
      <c r="E19" s="10" t="s">
        <v>262</v>
      </c>
      <c r="F19" s="10" t="s">
        <v>259</v>
      </c>
      <c r="G19" s="10">
        <v>4700406089</v>
      </c>
      <c r="H19" s="10" t="s">
        <v>260</v>
      </c>
      <c r="I19" s="10" t="s">
        <v>261</v>
      </c>
      <c r="J19" s="10" t="s">
        <v>262</v>
      </c>
      <c r="K19" s="10" t="s">
        <v>259</v>
      </c>
      <c r="L19" s="10">
        <v>4700406104</v>
      </c>
      <c r="M19" s="10" t="s">
        <v>260</v>
      </c>
      <c r="N19" s="10" t="s">
        <v>261</v>
      </c>
      <c r="O19" s="10" t="s">
        <v>262</v>
      </c>
      <c r="P19" s="10" t="s">
        <v>259</v>
      </c>
      <c r="Q19" s="10">
        <v>4700406112</v>
      </c>
      <c r="R19" s="10" t="s">
        <v>260</v>
      </c>
      <c r="S19" s="10" t="s">
        <v>261</v>
      </c>
      <c r="T19" s="10" t="s">
        <v>262</v>
      </c>
      <c r="U19" s="10" t="s">
        <v>259</v>
      </c>
      <c r="V19" s="10">
        <v>4700406123</v>
      </c>
      <c r="W19" s="10" t="s">
        <v>260</v>
      </c>
      <c r="X19" s="10" t="s">
        <v>261</v>
      </c>
      <c r="Y19" s="10" t="s">
        <v>262</v>
      </c>
      <c r="Z19" s="10" t="s">
        <v>259</v>
      </c>
      <c r="AA19" s="10">
        <v>4700406159</v>
      </c>
      <c r="AB19" s="10" t="s">
        <v>260</v>
      </c>
      <c r="AC19" s="10" t="s">
        <v>261</v>
      </c>
      <c r="AD19" s="10" t="s">
        <v>262</v>
      </c>
      <c r="AE19" s="10" t="s">
        <v>259</v>
      </c>
      <c r="AF19" s="10">
        <v>4700406192</v>
      </c>
      <c r="AG19" s="10" t="s">
        <v>260</v>
      </c>
      <c r="AH19" s="10" t="s">
        <v>261</v>
      </c>
      <c r="AI19" s="10" t="s">
        <v>263</v>
      </c>
      <c r="AJ19" s="10" t="s">
        <v>259</v>
      </c>
    </row>
    <row r="20" spans="1:36" ht="15.75">
      <c r="A20" s="393">
        <v>1177</v>
      </c>
      <c r="B20" s="10">
        <v>4700405610</v>
      </c>
      <c r="C20" s="10" t="s">
        <v>264</v>
      </c>
      <c r="D20" s="10" t="s">
        <v>265</v>
      </c>
      <c r="E20" s="10" t="s">
        <v>266</v>
      </c>
      <c r="F20" s="10" t="s">
        <v>267</v>
      </c>
      <c r="G20" s="10">
        <v>4700405670</v>
      </c>
      <c r="H20" s="10" t="s">
        <v>268</v>
      </c>
      <c r="I20" s="10" t="s">
        <v>265</v>
      </c>
      <c r="J20" s="10" t="s">
        <v>269</v>
      </c>
      <c r="K20" s="10" t="s">
        <v>267</v>
      </c>
      <c r="L20" s="10">
        <v>4700405701</v>
      </c>
      <c r="M20" s="10" t="s">
        <v>270</v>
      </c>
      <c r="N20" s="10" t="s">
        <v>265</v>
      </c>
      <c r="O20" s="10" t="s">
        <v>269</v>
      </c>
      <c r="P20" s="10" t="s">
        <v>267</v>
      </c>
      <c r="Q20" s="10">
        <v>4700405709</v>
      </c>
      <c r="R20" s="10" t="s">
        <v>268</v>
      </c>
      <c r="S20" s="10" t="s">
        <v>265</v>
      </c>
      <c r="T20" s="10" t="s">
        <v>271</v>
      </c>
      <c r="U20" s="10" t="s">
        <v>267</v>
      </c>
      <c r="V20" s="10">
        <v>4700405727</v>
      </c>
      <c r="W20" s="10" t="s">
        <v>272</v>
      </c>
      <c r="X20" s="10" t="s">
        <v>265</v>
      </c>
      <c r="Y20" s="10" t="s">
        <v>273</v>
      </c>
      <c r="Z20" s="10" t="s">
        <v>267</v>
      </c>
      <c r="AA20" s="10">
        <v>4700405746</v>
      </c>
      <c r="AB20" s="10" t="s">
        <v>274</v>
      </c>
      <c r="AC20" s="10" t="s">
        <v>265</v>
      </c>
      <c r="AD20" s="10" t="s">
        <v>275</v>
      </c>
      <c r="AE20" s="10" t="s">
        <v>267</v>
      </c>
      <c r="AF20" s="10">
        <v>4700405758</v>
      </c>
      <c r="AG20" s="10" t="s">
        <v>268</v>
      </c>
      <c r="AH20" s="10" t="s">
        <v>265</v>
      </c>
      <c r="AI20" s="10" t="s">
        <v>276</v>
      </c>
      <c r="AJ20" s="10" t="s">
        <v>267</v>
      </c>
    </row>
    <row r="21" spans="1:36" ht="15.75">
      <c r="A21" s="393">
        <v>1178</v>
      </c>
      <c r="B21" s="10">
        <v>4700405880</v>
      </c>
      <c r="C21" s="10" t="s">
        <v>277</v>
      </c>
      <c r="D21" s="10" t="s">
        <v>278</v>
      </c>
      <c r="E21" s="10" t="s">
        <v>279</v>
      </c>
      <c r="F21" s="10" t="s">
        <v>267</v>
      </c>
      <c r="G21" s="10">
        <v>4700405882</v>
      </c>
      <c r="H21" s="10" t="s">
        <v>280</v>
      </c>
      <c r="I21" s="10" t="s">
        <v>278</v>
      </c>
      <c r="J21" s="10" t="s">
        <v>281</v>
      </c>
      <c r="K21" s="10" t="s">
        <v>267</v>
      </c>
      <c r="L21" s="10">
        <v>4700405888</v>
      </c>
      <c r="M21" s="10" t="s">
        <v>282</v>
      </c>
      <c r="N21" s="10" t="s">
        <v>278</v>
      </c>
      <c r="O21" s="10" t="s">
        <v>283</v>
      </c>
      <c r="P21" s="10" t="s">
        <v>267</v>
      </c>
      <c r="Q21" s="10">
        <v>4700405884</v>
      </c>
      <c r="R21" s="10" t="s">
        <v>284</v>
      </c>
      <c r="S21" s="10" t="s">
        <v>278</v>
      </c>
      <c r="T21" s="10" t="s">
        <v>285</v>
      </c>
      <c r="U21" s="10" t="s">
        <v>267</v>
      </c>
      <c r="V21" s="10">
        <v>4700405889</v>
      </c>
      <c r="W21" s="10" t="s">
        <v>286</v>
      </c>
      <c r="X21" s="10" t="s">
        <v>278</v>
      </c>
      <c r="Y21" s="10" t="s">
        <v>287</v>
      </c>
      <c r="Z21" s="10" t="s">
        <v>267</v>
      </c>
      <c r="AA21" s="10">
        <v>4700405890</v>
      </c>
      <c r="AB21" s="10" t="s">
        <v>280</v>
      </c>
      <c r="AC21" s="10" t="s">
        <v>278</v>
      </c>
      <c r="AD21" s="10" t="s">
        <v>288</v>
      </c>
      <c r="AE21" s="10" t="s">
        <v>267</v>
      </c>
      <c r="AF21" s="10">
        <v>4700405886</v>
      </c>
      <c r="AG21" s="10" t="s">
        <v>289</v>
      </c>
      <c r="AH21" s="10" t="s">
        <v>278</v>
      </c>
      <c r="AI21" s="10" t="s">
        <v>290</v>
      </c>
      <c r="AJ21" s="10" t="s">
        <v>167</v>
      </c>
    </row>
    <row r="22" spans="1:36" ht="15.75">
      <c r="A22" s="393">
        <v>1179</v>
      </c>
      <c r="B22" s="10">
        <v>4700406484</v>
      </c>
      <c r="C22" s="10" t="s">
        <v>291</v>
      </c>
      <c r="D22" s="10" t="s">
        <v>292</v>
      </c>
      <c r="E22" s="10" t="s">
        <v>293</v>
      </c>
      <c r="F22" s="10" t="s">
        <v>294</v>
      </c>
      <c r="G22" s="10">
        <v>4502608770</v>
      </c>
      <c r="H22" s="10" t="s">
        <v>291</v>
      </c>
      <c r="I22" s="10" t="s">
        <v>292</v>
      </c>
      <c r="J22" s="10" t="s">
        <v>293</v>
      </c>
      <c r="K22" s="10" t="s">
        <v>294</v>
      </c>
      <c r="L22" s="10">
        <v>4700406502</v>
      </c>
      <c r="M22" s="10" t="s">
        <v>295</v>
      </c>
      <c r="N22" s="10" t="s">
        <v>292</v>
      </c>
      <c r="O22" s="10" t="s">
        <v>293</v>
      </c>
      <c r="P22" s="10" t="s">
        <v>294</v>
      </c>
      <c r="Q22" s="10">
        <v>4700406505</v>
      </c>
      <c r="R22" s="10" t="s">
        <v>291</v>
      </c>
      <c r="S22" s="10" t="s">
        <v>292</v>
      </c>
      <c r="T22" s="10" t="s">
        <v>293</v>
      </c>
      <c r="U22" s="10" t="s">
        <v>294</v>
      </c>
      <c r="V22" s="10">
        <v>4700406506</v>
      </c>
      <c r="W22" s="10" t="s">
        <v>291</v>
      </c>
      <c r="X22" s="10" t="s">
        <v>292</v>
      </c>
      <c r="Y22" s="10" t="s">
        <v>293</v>
      </c>
      <c r="Z22" s="10" t="s">
        <v>294</v>
      </c>
      <c r="AA22" s="10">
        <v>4700406507</v>
      </c>
      <c r="AB22" s="10" t="s">
        <v>291</v>
      </c>
      <c r="AC22" s="10" t="s">
        <v>292</v>
      </c>
      <c r="AD22" s="10" t="s">
        <v>293</v>
      </c>
      <c r="AE22" s="10" t="s">
        <v>294</v>
      </c>
      <c r="AF22" s="10">
        <v>4700406508</v>
      </c>
      <c r="AG22" s="10" t="s">
        <v>291</v>
      </c>
      <c r="AH22" s="10" t="s">
        <v>292</v>
      </c>
      <c r="AI22" s="10" t="s">
        <v>293</v>
      </c>
      <c r="AJ22" s="10" t="s">
        <v>167</v>
      </c>
    </row>
    <row r="23" spans="1:36" ht="15.75">
      <c r="A23" s="393">
        <v>1180</v>
      </c>
      <c r="B23" s="10">
        <v>4700405689</v>
      </c>
      <c r="C23" s="10" t="s">
        <v>296</v>
      </c>
      <c r="D23" s="10" t="s">
        <v>297</v>
      </c>
      <c r="E23" s="10" t="s">
        <v>298</v>
      </c>
      <c r="F23" s="10" t="s">
        <v>294</v>
      </c>
      <c r="G23" s="10">
        <v>4700405690</v>
      </c>
      <c r="H23" s="10" t="s">
        <v>296</v>
      </c>
      <c r="I23" s="10" t="s">
        <v>297</v>
      </c>
      <c r="J23" s="10" t="s">
        <v>299</v>
      </c>
      <c r="K23" s="10" t="s">
        <v>294</v>
      </c>
      <c r="L23" s="10">
        <v>4700405691</v>
      </c>
      <c r="M23" s="10" t="s">
        <v>296</v>
      </c>
      <c r="N23" s="10" t="s">
        <v>297</v>
      </c>
      <c r="O23" s="10" t="s">
        <v>300</v>
      </c>
      <c r="P23" s="10" t="s">
        <v>294</v>
      </c>
      <c r="Q23" s="10">
        <v>4700405892</v>
      </c>
      <c r="R23" s="10" t="s">
        <v>301</v>
      </c>
      <c r="S23" s="10" t="s">
        <v>297</v>
      </c>
      <c r="T23" s="10" t="s">
        <v>302</v>
      </c>
      <c r="U23" s="10" t="s">
        <v>294</v>
      </c>
      <c r="V23" s="10">
        <v>4700245533</v>
      </c>
      <c r="W23" s="10" t="s">
        <v>303</v>
      </c>
      <c r="X23" s="10" t="s">
        <v>297</v>
      </c>
      <c r="Y23" s="10" t="s">
        <v>304</v>
      </c>
      <c r="Z23" s="10" t="s">
        <v>294</v>
      </c>
      <c r="AA23" s="10">
        <v>4700405898</v>
      </c>
      <c r="AB23" s="10" t="s">
        <v>301</v>
      </c>
      <c r="AC23" s="10" t="s">
        <v>297</v>
      </c>
      <c r="AD23" s="10" t="s">
        <v>305</v>
      </c>
      <c r="AE23" s="10" t="s">
        <v>294</v>
      </c>
      <c r="AF23" s="10">
        <v>4700405982</v>
      </c>
      <c r="AG23" s="10" t="s">
        <v>303</v>
      </c>
      <c r="AH23" s="10" t="s">
        <v>297</v>
      </c>
      <c r="AI23" s="10" t="s">
        <v>306</v>
      </c>
      <c r="AJ23" s="10" t="s">
        <v>167</v>
      </c>
    </row>
    <row r="24" spans="1:36" ht="15.75">
      <c r="A24" s="393">
        <v>1197</v>
      </c>
      <c r="B24" s="10">
        <v>4700406542</v>
      </c>
      <c r="C24" s="10" t="s">
        <v>307</v>
      </c>
      <c r="D24" s="10" t="s">
        <v>308</v>
      </c>
      <c r="E24" s="10" t="s">
        <v>247</v>
      </c>
      <c r="F24" s="10" t="s">
        <v>248</v>
      </c>
      <c r="G24" s="10">
        <v>4700406544</v>
      </c>
      <c r="H24" s="10" t="s">
        <v>307</v>
      </c>
      <c r="I24" s="10" t="s">
        <v>308</v>
      </c>
      <c r="J24" s="10" t="s">
        <v>309</v>
      </c>
      <c r="K24" s="10" t="s">
        <v>248</v>
      </c>
      <c r="L24" s="10">
        <v>4700406545</v>
      </c>
      <c r="M24" s="10" t="s">
        <v>307</v>
      </c>
      <c r="N24" s="10" t="s">
        <v>308</v>
      </c>
      <c r="O24" s="10" t="s">
        <v>250</v>
      </c>
      <c r="P24" s="10" t="s">
        <v>248</v>
      </c>
      <c r="Q24" s="10">
        <v>4700406546</v>
      </c>
      <c r="R24" s="10" t="s">
        <v>307</v>
      </c>
      <c r="S24" s="10" t="s">
        <v>308</v>
      </c>
      <c r="T24" s="10" t="s">
        <v>310</v>
      </c>
      <c r="U24" s="10" t="s">
        <v>248</v>
      </c>
      <c r="V24" s="10">
        <v>4700406548</v>
      </c>
      <c r="W24" s="10" t="s">
        <v>307</v>
      </c>
      <c r="X24" s="10" t="s">
        <v>308</v>
      </c>
      <c r="Y24" s="10" t="s">
        <v>311</v>
      </c>
      <c r="Z24" s="10" t="s">
        <v>248</v>
      </c>
      <c r="AA24" s="10">
        <v>4700406549</v>
      </c>
      <c r="AB24" s="10" t="s">
        <v>307</v>
      </c>
      <c r="AC24" s="10" t="s">
        <v>308</v>
      </c>
      <c r="AD24" s="10" t="s">
        <v>312</v>
      </c>
      <c r="AE24" s="10" t="s">
        <v>248</v>
      </c>
      <c r="AF24" s="10">
        <v>4700406550</v>
      </c>
      <c r="AG24" s="10" t="s">
        <v>307</v>
      </c>
      <c r="AH24" s="10" t="s">
        <v>308</v>
      </c>
      <c r="AI24" s="10" t="s">
        <v>313</v>
      </c>
      <c r="AJ24" s="10" t="s">
        <v>177</v>
      </c>
    </row>
    <row r="25" spans="1:36" ht="15.75">
      <c r="A25" s="393">
        <v>1199</v>
      </c>
      <c r="B25" s="10">
        <v>4700407212</v>
      </c>
      <c r="C25" s="10" t="s">
        <v>314</v>
      </c>
      <c r="D25" s="10" t="s">
        <v>315</v>
      </c>
      <c r="E25" s="10">
        <v>242197</v>
      </c>
      <c r="F25" s="10" t="s">
        <v>316</v>
      </c>
      <c r="G25" s="10">
        <v>4502609443</v>
      </c>
      <c r="H25" s="10" t="s">
        <v>317</v>
      </c>
      <c r="I25" s="10" t="s">
        <v>315</v>
      </c>
      <c r="J25" s="10">
        <v>262143</v>
      </c>
      <c r="K25" s="10" t="s">
        <v>316</v>
      </c>
      <c r="L25" s="10">
        <v>4700407351</v>
      </c>
      <c r="M25" s="10" t="s">
        <v>318</v>
      </c>
      <c r="N25" s="10" t="s">
        <v>315</v>
      </c>
      <c r="O25" s="10">
        <v>241474</v>
      </c>
      <c r="P25" s="10" t="s">
        <v>316</v>
      </c>
      <c r="Q25" s="10">
        <v>4700407392</v>
      </c>
      <c r="R25" s="10" t="s">
        <v>319</v>
      </c>
      <c r="S25" s="10" t="s">
        <v>315</v>
      </c>
      <c r="T25" s="10">
        <v>262153</v>
      </c>
      <c r="U25" s="10" t="s">
        <v>316</v>
      </c>
      <c r="V25" s="10">
        <v>4700407357</v>
      </c>
      <c r="W25" s="10" t="s">
        <v>318</v>
      </c>
      <c r="X25" s="10" t="s">
        <v>315</v>
      </c>
      <c r="Y25" s="10">
        <v>241474</v>
      </c>
      <c r="Z25" s="10" t="s">
        <v>316</v>
      </c>
      <c r="AA25" s="10">
        <v>4700407395</v>
      </c>
      <c r="AB25" s="10" t="s">
        <v>317</v>
      </c>
      <c r="AC25" s="10" t="s">
        <v>315</v>
      </c>
      <c r="AD25" s="10">
        <v>243587</v>
      </c>
      <c r="AE25" s="10" t="s">
        <v>316</v>
      </c>
      <c r="AF25" s="10">
        <v>4700407397</v>
      </c>
      <c r="AG25" s="10" t="s">
        <v>317</v>
      </c>
      <c r="AH25" s="10" t="s">
        <v>315</v>
      </c>
      <c r="AI25" s="10">
        <v>225231</v>
      </c>
      <c r="AJ25" s="10" t="s">
        <v>167</v>
      </c>
    </row>
    <row r="26" spans="1:36" ht="15.75">
      <c r="A26" s="393">
        <v>1215</v>
      </c>
      <c r="B26" s="10">
        <v>4700407132</v>
      </c>
      <c r="C26" s="10" t="s">
        <v>320</v>
      </c>
      <c r="D26" s="10" t="s">
        <v>321</v>
      </c>
      <c r="E26" s="10">
        <v>266163</v>
      </c>
      <c r="F26" s="10" t="s">
        <v>322</v>
      </c>
      <c r="G26" s="10">
        <v>4502609323</v>
      </c>
      <c r="H26" s="10" t="s">
        <v>320</v>
      </c>
      <c r="I26" s="10" t="s">
        <v>321</v>
      </c>
      <c r="J26" s="10">
        <v>266163</v>
      </c>
      <c r="K26" s="10" t="s">
        <v>322</v>
      </c>
      <c r="L26" s="10">
        <v>4700407228</v>
      </c>
      <c r="M26" s="10" t="s">
        <v>320</v>
      </c>
      <c r="N26" s="10" t="s">
        <v>321</v>
      </c>
      <c r="O26" s="10">
        <v>266163</v>
      </c>
      <c r="P26" s="10" t="s">
        <v>322</v>
      </c>
      <c r="Q26" s="10">
        <v>4700407229</v>
      </c>
      <c r="R26" s="10" t="s">
        <v>323</v>
      </c>
      <c r="S26" s="10" t="s">
        <v>321</v>
      </c>
      <c r="T26" s="10">
        <v>266163</v>
      </c>
      <c r="U26" s="10" t="s">
        <v>322</v>
      </c>
      <c r="V26" s="10">
        <v>4700407230</v>
      </c>
      <c r="W26" s="10" t="s">
        <v>320</v>
      </c>
      <c r="X26" s="10" t="s">
        <v>321</v>
      </c>
      <c r="Y26" s="10">
        <v>266163</v>
      </c>
      <c r="Z26" s="10" t="s">
        <v>322</v>
      </c>
      <c r="AA26" s="10">
        <v>4700407231</v>
      </c>
      <c r="AB26" s="10" t="s">
        <v>320</v>
      </c>
      <c r="AC26" s="10" t="s">
        <v>321</v>
      </c>
      <c r="AD26" s="10">
        <v>266163</v>
      </c>
      <c r="AE26" s="10" t="s">
        <v>322</v>
      </c>
      <c r="AF26" s="10">
        <v>4700407239</v>
      </c>
      <c r="AG26" s="10" t="s">
        <v>323</v>
      </c>
      <c r="AH26" s="10" t="s">
        <v>321</v>
      </c>
      <c r="AI26" s="10">
        <v>266163</v>
      </c>
      <c r="AJ26" s="10" t="s">
        <v>322</v>
      </c>
    </row>
    <row r="27" spans="1:36" ht="15.75">
      <c r="A27" s="393">
        <v>1216</v>
      </c>
      <c r="B27" s="10">
        <v>4700405697</v>
      </c>
      <c r="C27" s="10" t="s">
        <v>324</v>
      </c>
      <c r="D27" s="10" t="s">
        <v>325</v>
      </c>
      <c r="E27" s="10" t="s">
        <v>326</v>
      </c>
      <c r="F27" s="10" t="s">
        <v>177</v>
      </c>
      <c r="G27" s="10">
        <v>4502608435</v>
      </c>
      <c r="H27" s="10" t="s">
        <v>324</v>
      </c>
      <c r="I27" s="10" t="s">
        <v>325</v>
      </c>
      <c r="J27" s="10" t="s">
        <v>327</v>
      </c>
      <c r="K27" s="10" t="s">
        <v>177</v>
      </c>
      <c r="L27" s="10">
        <v>4700405857</v>
      </c>
      <c r="M27" s="10" t="s">
        <v>328</v>
      </c>
      <c r="N27" s="10" t="s">
        <v>329</v>
      </c>
      <c r="O27" s="10" t="s">
        <v>330</v>
      </c>
      <c r="P27" s="10" t="s">
        <v>177</v>
      </c>
      <c r="Q27" s="10">
        <v>4700405866</v>
      </c>
      <c r="R27" s="10" t="s">
        <v>324</v>
      </c>
      <c r="S27" s="10" t="s">
        <v>325</v>
      </c>
      <c r="T27" s="10" t="s">
        <v>331</v>
      </c>
      <c r="U27" s="10" t="s">
        <v>177</v>
      </c>
      <c r="V27" s="10">
        <v>4700405956</v>
      </c>
      <c r="W27" s="10" t="s">
        <v>324</v>
      </c>
      <c r="X27" s="10" t="s">
        <v>325</v>
      </c>
      <c r="Y27" s="10" t="s">
        <v>330</v>
      </c>
      <c r="Z27" s="10" t="s">
        <v>177</v>
      </c>
      <c r="AA27" s="10">
        <v>4700405994</v>
      </c>
      <c r="AB27" s="10" t="s">
        <v>328</v>
      </c>
      <c r="AC27" s="10" t="s">
        <v>329</v>
      </c>
      <c r="AD27" s="10" t="s">
        <v>332</v>
      </c>
      <c r="AE27" s="10" t="s">
        <v>177</v>
      </c>
      <c r="AF27" s="10">
        <v>4700406211</v>
      </c>
      <c r="AG27" s="10" t="s">
        <v>324</v>
      </c>
      <c r="AH27" s="10" t="s">
        <v>325</v>
      </c>
      <c r="AI27" s="10" t="s">
        <v>333</v>
      </c>
      <c r="AJ27" s="10" t="s">
        <v>177</v>
      </c>
    </row>
    <row r="28" spans="1:36" ht="15.75">
      <c r="A28" s="393">
        <v>1229</v>
      </c>
      <c r="B28" s="10">
        <v>4502608699</v>
      </c>
      <c r="C28" s="10" t="s">
        <v>334</v>
      </c>
      <c r="D28" s="10" t="s">
        <v>335</v>
      </c>
      <c r="E28" s="10" t="s">
        <v>336</v>
      </c>
      <c r="F28" s="10" t="s">
        <v>337</v>
      </c>
      <c r="G28" s="10">
        <v>4502608718</v>
      </c>
      <c r="H28" s="10" t="s">
        <v>334</v>
      </c>
      <c r="I28" s="10" t="s">
        <v>335</v>
      </c>
      <c r="J28" s="10" t="s">
        <v>338</v>
      </c>
      <c r="K28" s="10" t="s">
        <v>337</v>
      </c>
      <c r="L28" s="10">
        <v>4700406402</v>
      </c>
      <c r="M28" s="10" t="s">
        <v>334</v>
      </c>
      <c r="N28" s="10" t="s">
        <v>335</v>
      </c>
      <c r="O28" s="10" t="s">
        <v>339</v>
      </c>
      <c r="P28" s="10" t="s">
        <v>337</v>
      </c>
      <c r="Q28" s="10">
        <v>4700406407</v>
      </c>
      <c r="R28" s="10" t="s">
        <v>334</v>
      </c>
      <c r="S28" s="10" t="s">
        <v>335</v>
      </c>
      <c r="T28" s="10" t="s">
        <v>340</v>
      </c>
      <c r="U28" s="10" t="s">
        <v>337</v>
      </c>
      <c r="V28" s="10">
        <v>4700406412</v>
      </c>
      <c r="W28" s="10" t="s">
        <v>334</v>
      </c>
      <c r="X28" s="10" t="s">
        <v>335</v>
      </c>
      <c r="Y28" s="10" t="s">
        <v>339</v>
      </c>
      <c r="Z28" s="10" t="s">
        <v>337</v>
      </c>
      <c r="AA28" s="10">
        <v>4700406415</v>
      </c>
      <c r="AB28" s="10" t="s">
        <v>334</v>
      </c>
      <c r="AC28" s="10" t="s">
        <v>335</v>
      </c>
      <c r="AD28" s="10" t="s">
        <v>339</v>
      </c>
      <c r="AE28" s="10" t="s">
        <v>337</v>
      </c>
      <c r="AF28" s="10">
        <v>4700406422</v>
      </c>
      <c r="AG28" s="10" t="s">
        <v>334</v>
      </c>
      <c r="AH28" s="10" t="s">
        <v>335</v>
      </c>
      <c r="AI28" s="10" t="s">
        <v>341</v>
      </c>
      <c r="AJ28" s="10" t="s">
        <v>167</v>
      </c>
    </row>
    <row r="29" spans="1:36" ht="15.75">
      <c r="A29" s="393">
        <v>1245</v>
      </c>
      <c r="B29" s="10">
        <v>4700406987</v>
      </c>
      <c r="C29" s="10" t="s">
        <v>342</v>
      </c>
      <c r="D29" s="10" t="s">
        <v>343</v>
      </c>
      <c r="E29" s="10" t="s">
        <v>344</v>
      </c>
      <c r="F29" s="10" t="s">
        <v>167</v>
      </c>
      <c r="G29" s="10">
        <v>4502609164</v>
      </c>
      <c r="H29" s="10" t="s">
        <v>342</v>
      </c>
      <c r="I29" s="10" t="s">
        <v>343</v>
      </c>
      <c r="J29" s="10" t="s">
        <v>198</v>
      </c>
      <c r="K29" s="10" t="s">
        <v>167</v>
      </c>
      <c r="L29" s="10">
        <v>4700406980</v>
      </c>
      <c r="M29" s="10" t="s">
        <v>342</v>
      </c>
      <c r="N29" s="10" t="s">
        <v>343</v>
      </c>
      <c r="O29" s="10" t="s">
        <v>198</v>
      </c>
      <c r="P29" s="10" t="s">
        <v>167</v>
      </c>
      <c r="Q29" s="10">
        <v>4700406981</v>
      </c>
      <c r="R29" s="10" t="s">
        <v>342</v>
      </c>
      <c r="S29" s="10" t="s">
        <v>343</v>
      </c>
      <c r="T29" s="10" t="s">
        <v>198</v>
      </c>
      <c r="U29" s="10" t="s">
        <v>167</v>
      </c>
      <c r="V29" s="10">
        <v>4700406985</v>
      </c>
      <c r="W29" s="10" t="s">
        <v>342</v>
      </c>
      <c r="X29" s="10" t="s">
        <v>343</v>
      </c>
      <c r="Y29" s="10" t="s">
        <v>198</v>
      </c>
      <c r="Z29" s="10" t="s">
        <v>167</v>
      </c>
      <c r="AA29" s="10">
        <v>4700406986</v>
      </c>
      <c r="AB29" s="10" t="s">
        <v>342</v>
      </c>
      <c r="AC29" s="10" t="s">
        <v>343</v>
      </c>
      <c r="AD29" s="10" t="s">
        <v>198</v>
      </c>
      <c r="AE29" s="10" t="s">
        <v>167</v>
      </c>
      <c r="AF29" s="10">
        <v>4700406982</v>
      </c>
      <c r="AG29" s="10" t="s">
        <v>342</v>
      </c>
      <c r="AH29" s="10" t="s">
        <v>343</v>
      </c>
      <c r="AI29" s="10" t="s">
        <v>198</v>
      </c>
      <c r="AJ29" s="10" t="s">
        <v>177</v>
      </c>
    </row>
    <row r="30" spans="1:36" ht="15.75">
      <c r="A30" s="393">
        <v>1252</v>
      </c>
      <c r="B30" s="10">
        <v>4700405858</v>
      </c>
      <c r="C30" s="10" t="s">
        <v>345</v>
      </c>
      <c r="D30" s="10" t="s">
        <v>346</v>
      </c>
      <c r="E30" s="10" t="s">
        <v>347</v>
      </c>
      <c r="F30" s="10" t="s">
        <v>348</v>
      </c>
      <c r="G30" s="10">
        <v>4502608537</v>
      </c>
      <c r="H30" s="10" t="s">
        <v>349</v>
      </c>
      <c r="I30" s="10" t="s">
        <v>346</v>
      </c>
      <c r="J30" s="10" t="s">
        <v>350</v>
      </c>
      <c r="K30" s="10" t="s">
        <v>348</v>
      </c>
      <c r="L30" s="10">
        <v>4700406000</v>
      </c>
      <c r="M30" s="10" t="s">
        <v>351</v>
      </c>
      <c r="N30" s="10" t="s">
        <v>346</v>
      </c>
      <c r="O30" s="10" t="s">
        <v>352</v>
      </c>
      <c r="P30" s="10" t="s">
        <v>348</v>
      </c>
      <c r="Q30" s="10">
        <v>4700406062</v>
      </c>
      <c r="R30" s="10" t="s">
        <v>351</v>
      </c>
      <c r="S30" s="10" t="s">
        <v>346</v>
      </c>
      <c r="T30" s="10" t="s">
        <v>347</v>
      </c>
      <c r="U30" s="10" t="s">
        <v>348</v>
      </c>
      <c r="V30" s="10">
        <v>4700406076</v>
      </c>
      <c r="W30" s="10" t="s">
        <v>353</v>
      </c>
      <c r="X30" s="10" t="s">
        <v>346</v>
      </c>
      <c r="Y30" s="10" t="s">
        <v>354</v>
      </c>
      <c r="Z30" s="10" t="s">
        <v>348</v>
      </c>
      <c r="AA30" s="10">
        <v>4700406107</v>
      </c>
      <c r="AB30" s="10" t="s">
        <v>349</v>
      </c>
      <c r="AC30" s="10" t="s">
        <v>346</v>
      </c>
      <c r="AD30" s="10" t="s">
        <v>355</v>
      </c>
      <c r="AE30" s="10" t="s">
        <v>348</v>
      </c>
      <c r="AF30" s="10">
        <v>4700406124</v>
      </c>
      <c r="AG30" s="10" t="s">
        <v>353</v>
      </c>
      <c r="AH30" s="10" t="s">
        <v>346</v>
      </c>
      <c r="AI30" s="10" t="s">
        <v>356</v>
      </c>
      <c r="AJ30" s="10" t="s">
        <v>167</v>
      </c>
    </row>
    <row r="31" spans="1:36" ht="15.75">
      <c r="A31" s="393">
        <v>1253</v>
      </c>
      <c r="B31" s="10">
        <v>4700405642</v>
      </c>
      <c r="C31" s="10" t="s">
        <v>357</v>
      </c>
      <c r="D31" s="10" t="s">
        <v>358</v>
      </c>
      <c r="E31" s="10" t="s">
        <v>359</v>
      </c>
      <c r="F31" s="10" t="s">
        <v>360</v>
      </c>
      <c r="G31" s="10">
        <v>4502608696</v>
      </c>
      <c r="H31" s="10" t="s">
        <v>357</v>
      </c>
      <c r="I31" s="10" t="s">
        <v>358</v>
      </c>
      <c r="J31" s="10" t="s">
        <v>361</v>
      </c>
      <c r="K31" s="10" t="s">
        <v>360</v>
      </c>
      <c r="L31" s="10">
        <v>4700405744</v>
      </c>
      <c r="M31" s="10" t="s">
        <v>357</v>
      </c>
      <c r="N31" s="10" t="s">
        <v>358</v>
      </c>
      <c r="O31" s="10" t="s">
        <v>362</v>
      </c>
      <c r="P31" s="10" t="s">
        <v>360</v>
      </c>
      <c r="Q31" s="10">
        <v>4700405743</v>
      </c>
      <c r="R31" s="10" t="s">
        <v>357</v>
      </c>
      <c r="S31" s="10" t="s">
        <v>358</v>
      </c>
      <c r="T31" s="10" t="s">
        <v>361</v>
      </c>
      <c r="U31" s="10" t="s">
        <v>360</v>
      </c>
      <c r="V31" s="10">
        <v>4700405759</v>
      </c>
      <c r="W31" s="10" t="s">
        <v>357</v>
      </c>
      <c r="X31" s="10" t="s">
        <v>358</v>
      </c>
      <c r="Y31" s="10" t="s">
        <v>363</v>
      </c>
      <c r="Z31" s="10" t="s">
        <v>360</v>
      </c>
      <c r="AA31" s="10">
        <v>4700405868</v>
      </c>
      <c r="AB31" s="10" t="s">
        <v>357</v>
      </c>
      <c r="AC31" s="10" t="s">
        <v>358</v>
      </c>
      <c r="AD31" s="10" t="s">
        <v>364</v>
      </c>
      <c r="AE31" s="10" t="s">
        <v>360</v>
      </c>
      <c r="AF31" s="10">
        <v>4700405941</v>
      </c>
      <c r="AG31" s="10" t="s">
        <v>357</v>
      </c>
      <c r="AH31" s="10" t="s">
        <v>358</v>
      </c>
      <c r="AI31" s="10" t="s">
        <v>365</v>
      </c>
      <c r="AJ31" s="10" t="s">
        <v>171</v>
      </c>
    </row>
    <row r="32" spans="1:36" ht="15.75">
      <c r="A32" s="393">
        <v>1256</v>
      </c>
      <c r="B32" s="10">
        <v>4700405995</v>
      </c>
      <c r="C32" s="10" t="s">
        <v>366</v>
      </c>
      <c r="D32" s="10" t="s">
        <v>367</v>
      </c>
      <c r="E32" s="10" t="s">
        <v>368</v>
      </c>
      <c r="F32" s="10" t="s">
        <v>167</v>
      </c>
      <c r="G32" s="10">
        <v>4502608548</v>
      </c>
      <c r="H32" s="10" t="s">
        <v>366</v>
      </c>
      <c r="I32" s="10" t="s">
        <v>367</v>
      </c>
      <c r="J32" s="10" t="s">
        <v>368</v>
      </c>
      <c r="K32" s="10" t="s">
        <v>167</v>
      </c>
      <c r="L32" s="10">
        <v>4700406056</v>
      </c>
      <c r="M32" s="10" t="s">
        <v>366</v>
      </c>
      <c r="N32" s="10" t="s">
        <v>367</v>
      </c>
      <c r="O32" s="10" t="s">
        <v>368</v>
      </c>
      <c r="P32" s="10" t="s">
        <v>167</v>
      </c>
      <c r="Q32" s="10">
        <v>4700406064</v>
      </c>
      <c r="R32" s="10" t="s">
        <v>366</v>
      </c>
      <c r="S32" s="10" t="s">
        <v>367</v>
      </c>
      <c r="T32" s="10" t="s">
        <v>368</v>
      </c>
      <c r="U32" s="10" t="s">
        <v>167</v>
      </c>
      <c r="V32" s="10">
        <v>4700406073</v>
      </c>
      <c r="W32" s="10" t="s">
        <v>366</v>
      </c>
      <c r="X32" s="10" t="s">
        <v>367</v>
      </c>
      <c r="Y32" s="10" t="s">
        <v>368</v>
      </c>
      <c r="Z32" s="10" t="s">
        <v>167</v>
      </c>
      <c r="AA32" s="10">
        <v>4700406090</v>
      </c>
      <c r="AB32" s="10" t="s">
        <v>366</v>
      </c>
      <c r="AC32" s="10" t="s">
        <v>367</v>
      </c>
      <c r="AD32" s="10" t="s">
        <v>368</v>
      </c>
      <c r="AE32" s="10" t="s">
        <v>167</v>
      </c>
      <c r="AF32" s="10">
        <v>4700406117</v>
      </c>
      <c r="AG32" s="10" t="s">
        <v>366</v>
      </c>
      <c r="AH32" s="10" t="s">
        <v>367</v>
      </c>
      <c r="AI32" s="10" t="s">
        <v>368</v>
      </c>
      <c r="AJ32" s="10" t="s">
        <v>167</v>
      </c>
    </row>
    <row r="33" spans="1:36" ht="15.75">
      <c r="A33" s="393">
        <v>1270</v>
      </c>
      <c r="B33" s="10">
        <v>4700406184</v>
      </c>
      <c r="C33" s="10" t="s">
        <v>369</v>
      </c>
      <c r="D33" s="10" t="s">
        <v>370</v>
      </c>
      <c r="E33" s="10" t="s">
        <v>371</v>
      </c>
      <c r="F33" s="10" t="s">
        <v>372</v>
      </c>
      <c r="G33" s="10">
        <v>4502608631</v>
      </c>
      <c r="H33" s="10" t="s">
        <v>373</v>
      </c>
      <c r="I33" s="10" t="s">
        <v>370</v>
      </c>
      <c r="J33" s="10" t="s">
        <v>374</v>
      </c>
      <c r="K33" s="10" t="s">
        <v>372</v>
      </c>
      <c r="L33" s="10">
        <v>4700406248</v>
      </c>
      <c r="M33" s="10" t="s">
        <v>375</v>
      </c>
      <c r="N33" s="10" t="s">
        <v>370</v>
      </c>
      <c r="O33" s="10" t="s">
        <v>374</v>
      </c>
      <c r="P33" s="10" t="s">
        <v>372</v>
      </c>
      <c r="Q33" s="10">
        <v>4700406265</v>
      </c>
      <c r="R33" s="10" t="s">
        <v>373</v>
      </c>
      <c r="S33" s="10" t="s">
        <v>370</v>
      </c>
      <c r="T33" s="10" t="s">
        <v>371</v>
      </c>
      <c r="U33" s="10" t="s">
        <v>372</v>
      </c>
      <c r="V33" s="10">
        <v>4700406376</v>
      </c>
      <c r="W33" s="10" t="s">
        <v>375</v>
      </c>
      <c r="X33" s="10" t="s">
        <v>370</v>
      </c>
      <c r="Y33" s="10" t="s">
        <v>374</v>
      </c>
      <c r="Z33" s="10" t="s">
        <v>372</v>
      </c>
      <c r="AA33" s="10">
        <v>4700406401</v>
      </c>
      <c r="AB33" s="10" t="s">
        <v>369</v>
      </c>
      <c r="AC33" s="10" t="s">
        <v>370</v>
      </c>
      <c r="AD33" s="10" t="s">
        <v>376</v>
      </c>
      <c r="AE33" s="10" t="s">
        <v>372</v>
      </c>
      <c r="AF33" s="10">
        <v>4700406968</v>
      </c>
      <c r="AG33" s="10" t="s">
        <v>373</v>
      </c>
      <c r="AH33" s="10" t="s">
        <v>370</v>
      </c>
      <c r="AI33" s="10" t="s">
        <v>376</v>
      </c>
      <c r="AJ33" s="10" t="s">
        <v>372</v>
      </c>
    </row>
    <row r="34" spans="1:36" ht="15.75">
      <c r="A34" s="393">
        <v>1275</v>
      </c>
      <c r="B34" s="10">
        <v>4700406300</v>
      </c>
      <c r="C34" s="10" t="s">
        <v>377</v>
      </c>
      <c r="D34" s="10" t="s">
        <v>378</v>
      </c>
      <c r="E34" s="10" t="s">
        <v>379</v>
      </c>
      <c r="F34" s="10" t="s">
        <v>167</v>
      </c>
      <c r="G34" s="10">
        <v>4502608655</v>
      </c>
      <c r="H34" s="10" t="s">
        <v>377</v>
      </c>
      <c r="I34" s="10" t="s">
        <v>378</v>
      </c>
      <c r="J34" s="10">
        <v>35777</v>
      </c>
      <c r="K34" s="10" t="s">
        <v>167</v>
      </c>
      <c r="L34" s="10">
        <v>4700406302</v>
      </c>
      <c r="M34" s="10" t="s">
        <v>377</v>
      </c>
      <c r="N34" s="10" t="s">
        <v>378</v>
      </c>
      <c r="O34" s="10" t="s">
        <v>380</v>
      </c>
      <c r="P34" s="10" t="s">
        <v>167</v>
      </c>
      <c r="Q34" s="10">
        <v>4700406305</v>
      </c>
      <c r="R34" s="10" t="s">
        <v>377</v>
      </c>
      <c r="S34" s="10" t="s">
        <v>378</v>
      </c>
      <c r="T34" s="10" t="s">
        <v>381</v>
      </c>
      <c r="U34" s="10" t="s">
        <v>167</v>
      </c>
      <c r="V34" s="10">
        <v>4700406308</v>
      </c>
      <c r="W34" s="10" t="s">
        <v>377</v>
      </c>
      <c r="X34" s="10" t="s">
        <v>378</v>
      </c>
      <c r="Y34" s="10" t="s">
        <v>381</v>
      </c>
      <c r="Z34" s="10" t="s">
        <v>167</v>
      </c>
      <c r="AA34" s="10">
        <v>4700406310</v>
      </c>
      <c r="AB34" s="10" t="s">
        <v>377</v>
      </c>
      <c r="AC34" s="10" t="s">
        <v>378</v>
      </c>
      <c r="AD34" s="10" t="s">
        <v>381</v>
      </c>
      <c r="AE34" s="10" t="s">
        <v>167</v>
      </c>
      <c r="AF34" s="10">
        <v>4700406311</v>
      </c>
      <c r="AG34" s="10" t="s">
        <v>377</v>
      </c>
      <c r="AH34" s="10" t="s">
        <v>378</v>
      </c>
      <c r="AI34" s="10" t="s">
        <v>381</v>
      </c>
      <c r="AJ34" s="10" t="s">
        <v>167</v>
      </c>
    </row>
    <row r="35" spans="1:36" ht="15.75">
      <c r="A35" s="393">
        <v>1277</v>
      </c>
      <c r="B35" s="10">
        <v>4700406353</v>
      </c>
      <c r="C35" s="10" t="s">
        <v>382</v>
      </c>
      <c r="D35" s="10" t="s">
        <v>383</v>
      </c>
      <c r="E35" s="10" t="s">
        <v>384</v>
      </c>
      <c r="F35" s="10" t="s">
        <v>385</v>
      </c>
      <c r="G35" s="10">
        <v>4502608671</v>
      </c>
      <c r="H35" s="10" t="s">
        <v>382</v>
      </c>
      <c r="I35" s="10" t="s">
        <v>383</v>
      </c>
      <c r="J35" s="10" t="s">
        <v>386</v>
      </c>
      <c r="K35" s="10" t="s">
        <v>385</v>
      </c>
      <c r="L35" s="10">
        <v>4700406363</v>
      </c>
      <c r="M35" s="10" t="s">
        <v>382</v>
      </c>
      <c r="N35" s="10" t="s">
        <v>383</v>
      </c>
      <c r="O35" s="10" t="s">
        <v>387</v>
      </c>
      <c r="P35" s="10" t="s">
        <v>385</v>
      </c>
      <c r="Q35" s="10">
        <v>4700406366</v>
      </c>
      <c r="R35" s="10" t="s">
        <v>382</v>
      </c>
      <c r="S35" s="10" t="s">
        <v>383</v>
      </c>
      <c r="T35" s="10" t="s">
        <v>388</v>
      </c>
      <c r="U35" s="10" t="s">
        <v>385</v>
      </c>
      <c r="V35" s="10">
        <v>4700406369</v>
      </c>
      <c r="W35" s="10" t="s">
        <v>382</v>
      </c>
      <c r="X35" s="10" t="s">
        <v>383</v>
      </c>
      <c r="Y35" s="10" t="s">
        <v>389</v>
      </c>
      <c r="Z35" s="10" t="s">
        <v>385</v>
      </c>
      <c r="AA35" s="10">
        <v>4700406405</v>
      </c>
      <c r="AB35" s="10" t="s">
        <v>382</v>
      </c>
      <c r="AC35" s="10" t="s">
        <v>383</v>
      </c>
      <c r="AD35" s="10" t="s">
        <v>390</v>
      </c>
      <c r="AE35" s="10" t="s">
        <v>385</v>
      </c>
      <c r="AF35" s="10">
        <v>4700406404</v>
      </c>
      <c r="AG35" s="10" t="s">
        <v>382</v>
      </c>
      <c r="AH35" s="10" t="s">
        <v>383</v>
      </c>
      <c r="AI35" s="10" t="s">
        <v>391</v>
      </c>
      <c r="AJ35" s="10" t="s">
        <v>385</v>
      </c>
    </row>
    <row r="36" spans="1:36" ht="15.75">
      <c r="A36" s="393">
        <v>1279</v>
      </c>
      <c r="B36" s="10">
        <v>4700406518</v>
      </c>
      <c r="C36" s="10" t="s">
        <v>392</v>
      </c>
      <c r="D36" s="10" t="s">
        <v>393</v>
      </c>
      <c r="E36" s="10" t="s">
        <v>394</v>
      </c>
      <c r="F36" s="10" t="s">
        <v>395</v>
      </c>
      <c r="G36" s="10">
        <v>4502608786</v>
      </c>
      <c r="H36" s="10" t="s">
        <v>392</v>
      </c>
      <c r="I36" s="10" t="s">
        <v>393</v>
      </c>
      <c r="J36" s="10" t="s">
        <v>396</v>
      </c>
      <c r="K36" s="10" t="s">
        <v>395</v>
      </c>
      <c r="L36" s="10">
        <v>4700406515</v>
      </c>
      <c r="M36" s="10" t="s">
        <v>392</v>
      </c>
      <c r="N36" s="10" t="s">
        <v>393</v>
      </c>
      <c r="O36" s="10" t="s">
        <v>394</v>
      </c>
      <c r="P36" s="10" t="s">
        <v>395</v>
      </c>
      <c r="Q36" s="10">
        <v>4700406516</v>
      </c>
      <c r="R36" s="10" t="s">
        <v>392</v>
      </c>
      <c r="S36" s="10" t="s">
        <v>393</v>
      </c>
      <c r="T36" s="10" t="s">
        <v>394</v>
      </c>
      <c r="U36" s="10" t="s">
        <v>395</v>
      </c>
      <c r="V36" s="10">
        <v>4700406517</v>
      </c>
      <c r="W36" s="10" t="s">
        <v>392</v>
      </c>
      <c r="X36" s="10" t="s">
        <v>393</v>
      </c>
      <c r="Y36" s="10" t="s">
        <v>394</v>
      </c>
      <c r="Z36" s="10" t="s">
        <v>395</v>
      </c>
      <c r="AA36" s="10">
        <v>4700406519</v>
      </c>
      <c r="AB36" s="10" t="s">
        <v>392</v>
      </c>
      <c r="AC36" s="10" t="s">
        <v>393</v>
      </c>
      <c r="AD36" s="10" t="s">
        <v>394</v>
      </c>
      <c r="AE36" s="10" t="s">
        <v>395</v>
      </c>
      <c r="AF36" s="10">
        <v>4700406514</v>
      </c>
      <c r="AG36" s="10" t="s">
        <v>392</v>
      </c>
      <c r="AH36" s="10" t="s">
        <v>393</v>
      </c>
      <c r="AI36" s="10" t="s">
        <v>397</v>
      </c>
      <c r="AJ36" s="10" t="s">
        <v>177</v>
      </c>
    </row>
    <row r="37" spans="1:36" ht="15.75">
      <c r="A37" s="393">
        <v>1284</v>
      </c>
      <c r="B37" s="10">
        <v>4700407025</v>
      </c>
      <c r="C37" s="10" t="s">
        <v>398</v>
      </c>
      <c r="D37" s="10" t="s">
        <v>399</v>
      </c>
      <c r="E37" s="10" t="s">
        <v>400</v>
      </c>
      <c r="F37" s="10" t="s">
        <v>401</v>
      </c>
      <c r="G37" s="10">
        <v>4502609240</v>
      </c>
      <c r="H37" s="10" t="s">
        <v>398</v>
      </c>
      <c r="I37" s="10" t="s">
        <v>399</v>
      </c>
      <c r="J37" s="10" t="s">
        <v>400</v>
      </c>
      <c r="K37" s="10" t="s">
        <v>401</v>
      </c>
      <c r="L37" s="10">
        <v>4700407032</v>
      </c>
      <c r="M37" s="10" t="s">
        <v>398</v>
      </c>
      <c r="N37" s="10" t="s">
        <v>399</v>
      </c>
      <c r="O37" s="10" t="s">
        <v>400</v>
      </c>
      <c r="P37" s="10" t="s">
        <v>401</v>
      </c>
      <c r="Q37" s="10">
        <v>4700407035</v>
      </c>
      <c r="R37" s="10" t="s">
        <v>398</v>
      </c>
      <c r="S37" s="10" t="s">
        <v>399</v>
      </c>
      <c r="T37" s="10" t="s">
        <v>400</v>
      </c>
      <c r="U37" s="10" t="s">
        <v>401</v>
      </c>
      <c r="V37" s="10">
        <v>4700407040</v>
      </c>
      <c r="W37" s="10" t="s">
        <v>398</v>
      </c>
      <c r="X37" s="10" t="s">
        <v>399</v>
      </c>
      <c r="Y37" s="10" t="s">
        <v>400</v>
      </c>
      <c r="Z37" s="10" t="s">
        <v>401</v>
      </c>
      <c r="AA37" s="10">
        <v>4700407041</v>
      </c>
      <c r="AB37" s="10" t="s">
        <v>398</v>
      </c>
      <c r="AC37" s="10" t="s">
        <v>399</v>
      </c>
      <c r="AD37" s="10" t="s">
        <v>400</v>
      </c>
      <c r="AE37" s="10" t="s">
        <v>401</v>
      </c>
      <c r="AF37" s="10">
        <v>4700407045</v>
      </c>
      <c r="AG37" s="10" t="s">
        <v>398</v>
      </c>
      <c r="AH37" s="10" t="s">
        <v>399</v>
      </c>
      <c r="AI37" s="10" t="s">
        <v>402</v>
      </c>
      <c r="AJ37" s="10" t="s">
        <v>167</v>
      </c>
    </row>
    <row r="38" spans="1:36" ht="15.75">
      <c r="A38" s="393">
        <v>1285</v>
      </c>
      <c r="B38" s="10">
        <v>4700406098</v>
      </c>
      <c r="C38" s="10" t="s">
        <v>403</v>
      </c>
      <c r="D38" s="10" t="s">
        <v>404</v>
      </c>
      <c r="E38" s="10" t="s">
        <v>405</v>
      </c>
      <c r="F38" s="10" t="s">
        <v>167</v>
      </c>
      <c r="G38" s="10">
        <v>4502608591</v>
      </c>
      <c r="H38" s="10" t="s">
        <v>403</v>
      </c>
      <c r="I38" s="10" t="s">
        <v>404</v>
      </c>
      <c r="J38" s="10" t="s">
        <v>405</v>
      </c>
      <c r="K38" s="10" t="s">
        <v>167</v>
      </c>
      <c r="L38" s="10">
        <v>4700406183</v>
      </c>
      <c r="M38" s="10" t="s">
        <v>403</v>
      </c>
      <c r="N38" s="10" t="s">
        <v>404</v>
      </c>
      <c r="O38" s="10" t="s">
        <v>405</v>
      </c>
      <c r="P38" s="10" t="s">
        <v>167</v>
      </c>
      <c r="Q38" s="10">
        <v>4700406219</v>
      </c>
      <c r="R38" s="10" t="s">
        <v>403</v>
      </c>
      <c r="S38" s="10" t="s">
        <v>404</v>
      </c>
      <c r="T38" s="10" t="s">
        <v>405</v>
      </c>
      <c r="U38" s="10" t="s">
        <v>167</v>
      </c>
      <c r="V38" s="10">
        <v>4700406232</v>
      </c>
      <c r="W38" s="10" t="s">
        <v>403</v>
      </c>
      <c r="X38" s="10" t="s">
        <v>404</v>
      </c>
      <c r="Y38" s="10" t="s">
        <v>405</v>
      </c>
      <c r="Z38" s="10" t="s">
        <v>167</v>
      </c>
      <c r="AA38" s="10">
        <v>4700406243</v>
      </c>
      <c r="AB38" s="10" t="s">
        <v>403</v>
      </c>
      <c r="AC38" s="10" t="s">
        <v>404</v>
      </c>
      <c r="AD38" s="10" t="s">
        <v>405</v>
      </c>
      <c r="AE38" s="10" t="s">
        <v>167</v>
      </c>
      <c r="AF38" s="10">
        <v>4700406246</v>
      </c>
      <c r="AG38" s="10" t="s">
        <v>403</v>
      </c>
      <c r="AH38" s="10" t="s">
        <v>404</v>
      </c>
      <c r="AI38" s="10" t="s">
        <v>405</v>
      </c>
      <c r="AJ38" s="10" t="s">
        <v>406</v>
      </c>
    </row>
    <row r="39" spans="1:36" ht="15.75">
      <c r="A39" s="393">
        <v>1299</v>
      </c>
      <c r="B39" s="10">
        <v>4700405960</v>
      </c>
      <c r="C39" s="10" t="s">
        <v>407</v>
      </c>
      <c r="D39" s="10" t="s">
        <v>343</v>
      </c>
      <c r="E39" s="10" t="s">
        <v>408</v>
      </c>
      <c r="F39" s="10" t="s">
        <v>409</v>
      </c>
      <c r="G39" s="10">
        <v>4502608519</v>
      </c>
      <c r="H39" s="10" t="s">
        <v>407</v>
      </c>
      <c r="I39" s="10" t="s">
        <v>343</v>
      </c>
      <c r="J39" s="10" t="s">
        <v>408</v>
      </c>
      <c r="K39" s="10" t="s">
        <v>409</v>
      </c>
      <c r="L39" s="10">
        <v>4700406010</v>
      </c>
      <c r="M39" s="10" t="s">
        <v>407</v>
      </c>
      <c r="N39" s="10" t="s">
        <v>343</v>
      </c>
      <c r="O39" s="10" t="s">
        <v>408</v>
      </c>
      <c r="P39" s="10" t="s">
        <v>409</v>
      </c>
      <c r="Q39" s="10">
        <v>4700406023</v>
      </c>
      <c r="R39" s="10" t="s">
        <v>407</v>
      </c>
      <c r="S39" s="10" t="s">
        <v>343</v>
      </c>
      <c r="T39" s="10" t="s">
        <v>408</v>
      </c>
      <c r="U39" s="10" t="s">
        <v>409</v>
      </c>
      <c r="V39" s="10">
        <v>4700406034</v>
      </c>
      <c r="W39" s="10" t="s">
        <v>407</v>
      </c>
      <c r="X39" s="10" t="s">
        <v>343</v>
      </c>
      <c r="Y39" s="10" t="s">
        <v>408</v>
      </c>
      <c r="Z39" s="10" t="s">
        <v>409</v>
      </c>
      <c r="AA39" s="10">
        <v>4700406039</v>
      </c>
      <c r="AB39" s="10" t="s">
        <v>407</v>
      </c>
      <c r="AC39" s="10" t="s">
        <v>343</v>
      </c>
      <c r="AD39" s="10" t="s">
        <v>408</v>
      </c>
      <c r="AE39" s="10" t="s">
        <v>409</v>
      </c>
      <c r="AF39" s="10">
        <v>4700406041</v>
      </c>
      <c r="AG39" s="10" t="s">
        <v>407</v>
      </c>
      <c r="AH39" s="10" t="s">
        <v>343</v>
      </c>
      <c r="AI39" s="10" t="s">
        <v>408</v>
      </c>
      <c r="AJ39" s="10" t="s">
        <v>409</v>
      </c>
    </row>
    <row r="40" spans="1:36" ht="15.75">
      <c r="A40" s="393">
        <v>1300</v>
      </c>
      <c r="B40" s="10">
        <v>4502608871</v>
      </c>
      <c r="C40" s="10" t="s">
        <v>410</v>
      </c>
      <c r="D40" s="10" t="s">
        <v>411</v>
      </c>
      <c r="E40" s="10" t="s">
        <v>412</v>
      </c>
      <c r="F40" s="10" t="s">
        <v>212</v>
      </c>
      <c r="G40" s="10">
        <v>4502608873</v>
      </c>
      <c r="H40" s="10" t="s">
        <v>410</v>
      </c>
      <c r="I40" s="10" t="s">
        <v>411</v>
      </c>
      <c r="J40" s="10" t="s">
        <v>412</v>
      </c>
      <c r="K40" s="10" t="s">
        <v>212</v>
      </c>
      <c r="L40" s="10">
        <v>4502608874</v>
      </c>
      <c r="M40" s="10" t="s">
        <v>410</v>
      </c>
      <c r="N40" s="10" t="s">
        <v>411</v>
      </c>
      <c r="O40" s="10" t="s">
        <v>412</v>
      </c>
      <c r="P40" s="10" t="s">
        <v>212</v>
      </c>
      <c r="Q40" s="10">
        <v>4700406700</v>
      </c>
      <c r="R40" s="10" t="s">
        <v>410</v>
      </c>
      <c r="S40" s="10" t="s">
        <v>411</v>
      </c>
      <c r="T40" s="10" t="s">
        <v>413</v>
      </c>
      <c r="U40" s="10" t="s">
        <v>212</v>
      </c>
      <c r="V40" s="10">
        <v>4700406702</v>
      </c>
      <c r="W40" s="10" t="s">
        <v>410</v>
      </c>
      <c r="X40" s="10" t="s">
        <v>411</v>
      </c>
      <c r="Y40" s="10" t="s">
        <v>412</v>
      </c>
      <c r="Z40" s="10" t="s">
        <v>212</v>
      </c>
      <c r="AA40" s="10">
        <v>4700406703</v>
      </c>
      <c r="AB40" s="10" t="s">
        <v>410</v>
      </c>
      <c r="AC40" s="10" t="s">
        <v>411</v>
      </c>
      <c r="AD40" s="10" t="s">
        <v>412</v>
      </c>
      <c r="AE40" s="10" t="s">
        <v>212</v>
      </c>
      <c r="AF40" s="10">
        <v>4700406704</v>
      </c>
      <c r="AG40" s="10" t="s">
        <v>410</v>
      </c>
      <c r="AH40" s="10" t="s">
        <v>411</v>
      </c>
      <c r="AI40" s="10" t="s">
        <v>412</v>
      </c>
      <c r="AJ40" s="10" t="s">
        <v>212</v>
      </c>
    </row>
    <row r="41" spans="1:36" ht="15.75">
      <c r="A41" s="393">
        <v>1303</v>
      </c>
      <c r="B41" s="10">
        <v>4700406235</v>
      </c>
      <c r="C41" s="10" t="s">
        <v>414</v>
      </c>
      <c r="D41" s="10" t="s">
        <v>415</v>
      </c>
      <c r="E41" s="10" t="s">
        <v>416</v>
      </c>
      <c r="F41" s="10" t="s">
        <v>177</v>
      </c>
      <c r="G41" s="10">
        <v>4502608629</v>
      </c>
      <c r="H41" s="10" t="s">
        <v>414</v>
      </c>
      <c r="I41" s="10" t="s">
        <v>415</v>
      </c>
      <c r="J41" s="10" t="s">
        <v>417</v>
      </c>
      <c r="K41" s="10" t="s">
        <v>177</v>
      </c>
      <c r="L41" s="10">
        <v>4700406224</v>
      </c>
      <c r="M41" s="10" t="s">
        <v>414</v>
      </c>
      <c r="N41" s="10" t="s">
        <v>415</v>
      </c>
      <c r="O41" s="10" t="s">
        <v>417</v>
      </c>
      <c r="P41" s="10" t="s">
        <v>177</v>
      </c>
      <c r="Q41" s="10">
        <v>4700406225</v>
      </c>
      <c r="R41" s="10" t="s">
        <v>414</v>
      </c>
      <c r="S41" s="10" t="s">
        <v>415</v>
      </c>
      <c r="T41" s="10" t="s">
        <v>417</v>
      </c>
      <c r="U41" s="10" t="s">
        <v>177</v>
      </c>
      <c r="V41" s="10">
        <v>4700406234</v>
      </c>
      <c r="W41" s="10" t="s">
        <v>414</v>
      </c>
      <c r="X41" s="10" t="s">
        <v>415</v>
      </c>
      <c r="Y41" s="10" t="s">
        <v>417</v>
      </c>
      <c r="Z41" s="10" t="s">
        <v>177</v>
      </c>
      <c r="AA41" s="10">
        <v>4700406233</v>
      </c>
      <c r="AB41" s="10" t="s">
        <v>414</v>
      </c>
      <c r="AC41" s="10" t="s">
        <v>415</v>
      </c>
      <c r="AD41" s="10" t="s">
        <v>417</v>
      </c>
      <c r="AE41" s="10" t="s">
        <v>177</v>
      </c>
      <c r="AF41" s="10">
        <v>4700406227</v>
      </c>
      <c r="AG41" s="10" t="s">
        <v>414</v>
      </c>
      <c r="AH41" s="10" t="s">
        <v>415</v>
      </c>
      <c r="AI41" s="10" t="s">
        <v>417</v>
      </c>
      <c r="AJ41" s="10" t="s">
        <v>177</v>
      </c>
    </row>
    <row r="42" spans="1:36" ht="15.75">
      <c r="A42" s="393">
        <v>1311</v>
      </c>
      <c r="B42" s="10">
        <v>4700406796</v>
      </c>
      <c r="C42" s="10" t="s">
        <v>418</v>
      </c>
      <c r="D42" s="10" t="s">
        <v>419</v>
      </c>
      <c r="E42" s="10" t="s">
        <v>420</v>
      </c>
      <c r="F42" s="10" t="s">
        <v>267</v>
      </c>
      <c r="G42" s="10">
        <v>4700406798</v>
      </c>
      <c r="H42" s="10" t="s">
        <v>418</v>
      </c>
      <c r="I42" s="10" t="s">
        <v>419</v>
      </c>
      <c r="J42" s="10" t="s">
        <v>421</v>
      </c>
      <c r="K42" s="10" t="s">
        <v>267</v>
      </c>
      <c r="L42" s="10">
        <v>4700406799</v>
      </c>
      <c r="M42" s="10" t="s">
        <v>418</v>
      </c>
      <c r="N42" s="10" t="s">
        <v>419</v>
      </c>
      <c r="O42" s="10" t="s">
        <v>422</v>
      </c>
      <c r="P42" s="10" t="s">
        <v>267</v>
      </c>
      <c r="Q42" s="10">
        <v>4700406800</v>
      </c>
      <c r="R42" s="10" t="s">
        <v>418</v>
      </c>
      <c r="S42" s="10" t="s">
        <v>419</v>
      </c>
      <c r="T42" s="10" t="s">
        <v>421</v>
      </c>
      <c r="U42" s="10" t="s">
        <v>267</v>
      </c>
      <c r="V42" s="10">
        <v>4700406801</v>
      </c>
      <c r="W42" s="10" t="s">
        <v>418</v>
      </c>
      <c r="X42" s="10" t="s">
        <v>419</v>
      </c>
      <c r="Y42" s="10" t="s">
        <v>421</v>
      </c>
      <c r="Z42" s="10" t="s">
        <v>267</v>
      </c>
      <c r="AA42" s="10">
        <v>4700406802</v>
      </c>
      <c r="AB42" s="10" t="s">
        <v>418</v>
      </c>
      <c r="AC42" s="10" t="s">
        <v>419</v>
      </c>
      <c r="AD42" s="10" t="s">
        <v>420</v>
      </c>
      <c r="AE42" s="10" t="s">
        <v>267</v>
      </c>
      <c r="AF42" s="10">
        <v>4700406803</v>
      </c>
      <c r="AG42" s="10" t="s">
        <v>418</v>
      </c>
      <c r="AH42" s="10" t="s">
        <v>419</v>
      </c>
      <c r="AI42" s="10" t="s">
        <v>420</v>
      </c>
      <c r="AJ42" s="10" t="s">
        <v>267</v>
      </c>
    </row>
    <row r="43" spans="1:36" ht="15.75">
      <c r="A43" s="393">
        <v>1312</v>
      </c>
      <c r="B43" s="10">
        <v>4700405784</v>
      </c>
      <c r="C43" s="10" t="s">
        <v>423</v>
      </c>
      <c r="D43" s="10" t="s">
        <v>424</v>
      </c>
      <c r="E43" s="10" t="s">
        <v>425</v>
      </c>
      <c r="F43" s="10" t="s">
        <v>426</v>
      </c>
      <c r="G43" s="10">
        <v>4502608447</v>
      </c>
      <c r="H43" s="10" t="s">
        <v>423</v>
      </c>
      <c r="I43" s="10" t="s">
        <v>424</v>
      </c>
      <c r="J43" s="10" t="s">
        <v>425</v>
      </c>
      <c r="K43" s="10" t="s">
        <v>426</v>
      </c>
      <c r="L43" s="10">
        <v>4700405786</v>
      </c>
      <c r="M43" s="10" t="s">
        <v>423</v>
      </c>
      <c r="N43" s="10" t="s">
        <v>424</v>
      </c>
      <c r="O43" s="10" t="s">
        <v>425</v>
      </c>
      <c r="P43" s="10" t="s">
        <v>426</v>
      </c>
      <c r="Q43" s="10">
        <v>4700405787</v>
      </c>
      <c r="R43" s="10" t="s">
        <v>423</v>
      </c>
      <c r="S43" s="10" t="s">
        <v>424</v>
      </c>
      <c r="T43" s="10" t="s">
        <v>425</v>
      </c>
      <c r="U43" s="10" t="s">
        <v>426</v>
      </c>
      <c r="V43" s="10">
        <v>4700405788</v>
      </c>
      <c r="W43" s="10" t="s">
        <v>423</v>
      </c>
      <c r="X43" s="10" t="s">
        <v>424</v>
      </c>
      <c r="Y43" s="10" t="s">
        <v>425</v>
      </c>
      <c r="Z43" s="10" t="s">
        <v>426</v>
      </c>
      <c r="AA43" s="10">
        <v>4700405789</v>
      </c>
      <c r="AB43" s="10" t="s">
        <v>423</v>
      </c>
      <c r="AC43" s="10" t="s">
        <v>424</v>
      </c>
      <c r="AD43" s="10" t="s">
        <v>425</v>
      </c>
      <c r="AE43" s="10" t="s">
        <v>426</v>
      </c>
      <c r="AF43" s="10">
        <v>4700405783</v>
      </c>
      <c r="AG43" s="10" t="s">
        <v>423</v>
      </c>
      <c r="AH43" s="10" t="s">
        <v>424</v>
      </c>
      <c r="AI43" s="10" t="s">
        <v>427</v>
      </c>
      <c r="AJ43" s="10" t="s">
        <v>177</v>
      </c>
    </row>
    <row r="44" spans="1:36" ht="15.75">
      <c r="A44" s="393">
        <v>1317</v>
      </c>
      <c r="B44" s="10">
        <v>4700406147</v>
      </c>
      <c r="C44" s="10" t="s">
        <v>428</v>
      </c>
      <c r="D44" s="10" t="s">
        <v>429</v>
      </c>
      <c r="E44" s="10" t="s">
        <v>430</v>
      </c>
      <c r="F44" s="10" t="s">
        <v>431</v>
      </c>
      <c r="G44" s="10">
        <v>4700406148</v>
      </c>
      <c r="H44" s="10" t="s">
        <v>428</v>
      </c>
      <c r="I44" s="10" t="s">
        <v>429</v>
      </c>
      <c r="J44" s="10" t="s">
        <v>430</v>
      </c>
      <c r="K44" s="10" t="s">
        <v>431</v>
      </c>
      <c r="L44" s="10">
        <v>4700406154</v>
      </c>
      <c r="M44" s="10" t="s">
        <v>428</v>
      </c>
      <c r="N44" s="10" t="s">
        <v>429</v>
      </c>
      <c r="O44" s="10" t="s">
        <v>430</v>
      </c>
      <c r="P44" s="10" t="s">
        <v>431</v>
      </c>
      <c r="Q44" s="10">
        <v>4700406157</v>
      </c>
      <c r="R44" s="10" t="s">
        <v>428</v>
      </c>
      <c r="S44" s="10" t="s">
        <v>429</v>
      </c>
      <c r="T44" s="10" t="s">
        <v>430</v>
      </c>
      <c r="U44" s="10" t="s">
        <v>431</v>
      </c>
      <c r="V44" s="10">
        <v>4700406160</v>
      </c>
      <c r="W44" s="10" t="s">
        <v>428</v>
      </c>
      <c r="X44" s="10" t="s">
        <v>429</v>
      </c>
      <c r="Y44" s="10" t="s">
        <v>430</v>
      </c>
      <c r="Z44" s="10" t="s">
        <v>431</v>
      </c>
      <c r="AA44" s="10">
        <v>4700406166</v>
      </c>
      <c r="AB44" s="10" t="s">
        <v>428</v>
      </c>
      <c r="AC44" s="10" t="s">
        <v>429</v>
      </c>
      <c r="AD44" s="10" t="s">
        <v>430</v>
      </c>
      <c r="AE44" s="10" t="s">
        <v>431</v>
      </c>
      <c r="AF44" s="10">
        <v>4700406979</v>
      </c>
      <c r="AG44" s="10" t="s">
        <v>432</v>
      </c>
      <c r="AH44" s="10" t="s">
        <v>433</v>
      </c>
      <c r="AI44" s="10" t="s">
        <v>430</v>
      </c>
      <c r="AJ44" s="10" t="s">
        <v>431</v>
      </c>
    </row>
    <row r="45" spans="1:36" ht="15.75">
      <c r="A45" s="393">
        <v>1318</v>
      </c>
      <c r="B45" s="10">
        <v>4700406055</v>
      </c>
      <c r="C45" s="10" t="s">
        <v>434</v>
      </c>
      <c r="D45" s="10" t="s">
        <v>435</v>
      </c>
      <c r="E45" s="10" t="s">
        <v>436</v>
      </c>
      <c r="F45" s="10" t="s">
        <v>437</v>
      </c>
      <c r="G45" s="10">
        <v>4700406833</v>
      </c>
      <c r="H45" s="10" t="s">
        <v>434</v>
      </c>
      <c r="I45" s="10" t="s">
        <v>435</v>
      </c>
      <c r="J45" s="10" t="s">
        <v>436</v>
      </c>
      <c r="K45" s="10" t="s">
        <v>177</v>
      </c>
      <c r="L45" s="10">
        <v>4700406922</v>
      </c>
      <c r="M45" s="10" t="s">
        <v>434</v>
      </c>
      <c r="N45" s="10" t="s">
        <v>435</v>
      </c>
      <c r="O45" s="10" t="s">
        <v>438</v>
      </c>
      <c r="P45" s="10" t="s">
        <v>437</v>
      </c>
      <c r="Q45" s="10">
        <v>4700406923</v>
      </c>
      <c r="R45" s="10" t="s">
        <v>434</v>
      </c>
      <c r="S45" s="10" t="s">
        <v>435</v>
      </c>
      <c r="T45" s="10" t="s">
        <v>439</v>
      </c>
      <c r="U45" s="10" t="s">
        <v>437</v>
      </c>
      <c r="V45" s="10">
        <v>4700406924</v>
      </c>
      <c r="W45" s="10" t="s">
        <v>434</v>
      </c>
      <c r="X45" s="10" t="s">
        <v>435</v>
      </c>
      <c r="Y45" s="10" t="s">
        <v>440</v>
      </c>
      <c r="Z45" s="10" t="s">
        <v>437</v>
      </c>
      <c r="AA45" s="10">
        <v>4700406925</v>
      </c>
      <c r="AB45" s="10" t="s">
        <v>434</v>
      </c>
      <c r="AC45" s="10" t="s">
        <v>435</v>
      </c>
      <c r="AD45" s="10" t="s">
        <v>441</v>
      </c>
      <c r="AE45" s="10" t="s">
        <v>437</v>
      </c>
      <c r="AF45" s="10">
        <v>4700406833</v>
      </c>
      <c r="AG45" s="10" t="s">
        <v>434</v>
      </c>
      <c r="AH45" s="10" t="s">
        <v>435</v>
      </c>
      <c r="AI45" s="10" t="s">
        <v>436</v>
      </c>
      <c r="AJ45" s="10" t="s">
        <v>177</v>
      </c>
    </row>
    <row r="46" spans="1:36" ht="15.75">
      <c r="A46" s="393">
        <v>1322</v>
      </c>
      <c r="B46" s="10">
        <v>4700406897</v>
      </c>
      <c r="C46" s="10" t="s">
        <v>442</v>
      </c>
      <c r="D46" s="10" t="s">
        <v>443</v>
      </c>
      <c r="E46" s="10" t="s">
        <v>444</v>
      </c>
      <c r="F46" s="10" t="s">
        <v>167</v>
      </c>
      <c r="G46" s="10">
        <v>4502609255</v>
      </c>
      <c r="H46" s="10" t="s">
        <v>442</v>
      </c>
      <c r="I46" s="10" t="s">
        <v>443</v>
      </c>
      <c r="J46" s="10" t="s">
        <v>444</v>
      </c>
      <c r="K46" s="10" t="s">
        <v>167</v>
      </c>
      <c r="L46" s="10">
        <v>4700407034</v>
      </c>
      <c r="M46" s="10" t="s">
        <v>442</v>
      </c>
      <c r="N46" s="10" t="s">
        <v>443</v>
      </c>
      <c r="O46" s="10" t="s">
        <v>444</v>
      </c>
      <c r="P46" s="10" t="s">
        <v>167</v>
      </c>
      <c r="Q46" s="10">
        <v>4700407037</v>
      </c>
      <c r="R46" s="10" t="s">
        <v>442</v>
      </c>
      <c r="S46" s="10" t="s">
        <v>443</v>
      </c>
      <c r="T46" s="10" t="s">
        <v>444</v>
      </c>
      <c r="U46" s="10" t="s">
        <v>167</v>
      </c>
      <c r="V46" s="10">
        <v>4700407250</v>
      </c>
      <c r="W46" s="10" t="s">
        <v>442</v>
      </c>
      <c r="X46" s="10" t="s">
        <v>443</v>
      </c>
      <c r="Y46" s="10" t="s">
        <v>444</v>
      </c>
      <c r="Z46" s="10" t="s">
        <v>167</v>
      </c>
      <c r="AA46" s="10">
        <v>4700407254</v>
      </c>
      <c r="AB46" s="10" t="s">
        <v>442</v>
      </c>
      <c r="AC46" s="10" t="s">
        <v>443</v>
      </c>
      <c r="AD46" s="10" t="s">
        <v>444</v>
      </c>
      <c r="AE46" s="10" t="s">
        <v>167</v>
      </c>
      <c r="AF46" s="10">
        <v>4700407042</v>
      </c>
      <c r="AG46" s="10" t="s">
        <v>442</v>
      </c>
      <c r="AH46" s="10" t="s">
        <v>443</v>
      </c>
      <c r="AI46" s="10" t="s">
        <v>445</v>
      </c>
      <c r="AJ46" s="10" t="s">
        <v>446</v>
      </c>
    </row>
    <row r="47" spans="1:36" ht="15.75">
      <c r="A47" s="393">
        <v>1323</v>
      </c>
      <c r="B47" s="10">
        <v>4502608628</v>
      </c>
      <c r="C47" s="10" t="s">
        <v>447</v>
      </c>
      <c r="D47" s="10" t="s">
        <v>448</v>
      </c>
      <c r="E47" s="10" t="s">
        <v>449</v>
      </c>
      <c r="F47" s="10" t="s">
        <v>167</v>
      </c>
      <c r="G47" s="10">
        <v>4502608632</v>
      </c>
      <c r="H47" s="10" t="s">
        <v>447</v>
      </c>
      <c r="I47" s="10" t="s">
        <v>448</v>
      </c>
      <c r="J47" s="10" t="s">
        <v>449</v>
      </c>
      <c r="K47" s="10" t="s">
        <v>167</v>
      </c>
      <c r="L47" s="10">
        <v>4502608634</v>
      </c>
      <c r="M47" s="10" t="s">
        <v>447</v>
      </c>
      <c r="N47" s="10" t="s">
        <v>448</v>
      </c>
      <c r="O47" s="10" t="s">
        <v>450</v>
      </c>
      <c r="P47" s="10" t="s">
        <v>167</v>
      </c>
      <c r="Q47" s="10">
        <v>4502608636</v>
      </c>
      <c r="R47" s="10" t="s">
        <v>447</v>
      </c>
      <c r="S47" s="10" t="s">
        <v>448</v>
      </c>
      <c r="T47" s="10" t="s">
        <v>451</v>
      </c>
      <c r="U47" s="10" t="s">
        <v>167</v>
      </c>
      <c r="V47" s="10">
        <v>4502608637</v>
      </c>
      <c r="W47" s="10" t="s">
        <v>447</v>
      </c>
      <c r="X47" s="10" t="s">
        <v>448</v>
      </c>
      <c r="Y47" s="10" t="s">
        <v>450</v>
      </c>
      <c r="Z47" s="10" t="s">
        <v>167</v>
      </c>
      <c r="AA47" s="10">
        <v>4502608638</v>
      </c>
      <c r="AB47" s="10" t="s">
        <v>447</v>
      </c>
      <c r="AC47" s="10" t="s">
        <v>448</v>
      </c>
      <c r="AD47" s="10" t="s">
        <v>451</v>
      </c>
      <c r="AE47" s="10" t="s">
        <v>167</v>
      </c>
      <c r="AF47" s="10">
        <v>4502609228</v>
      </c>
      <c r="AG47" s="10" t="s">
        <v>452</v>
      </c>
      <c r="AH47" s="10" t="s">
        <v>448</v>
      </c>
      <c r="AI47" s="10" t="s">
        <v>453</v>
      </c>
      <c r="AJ47" s="10" t="s">
        <v>167</v>
      </c>
    </row>
    <row r="48" spans="1:36" ht="15.75">
      <c r="A48" s="393">
        <v>1325</v>
      </c>
      <c r="B48" s="10">
        <v>4700407140</v>
      </c>
      <c r="C48" s="10" t="s">
        <v>454</v>
      </c>
      <c r="D48" s="10" t="s">
        <v>455</v>
      </c>
      <c r="E48" s="10" t="s">
        <v>456</v>
      </c>
      <c r="F48" s="10" t="s">
        <v>401</v>
      </c>
      <c r="G48" s="10">
        <v>4502609322</v>
      </c>
      <c r="H48" s="10" t="s">
        <v>454</v>
      </c>
      <c r="I48" s="10" t="s">
        <v>455</v>
      </c>
      <c r="J48" s="10" t="s">
        <v>456</v>
      </c>
      <c r="K48" s="10" t="s">
        <v>401</v>
      </c>
      <c r="L48" s="10">
        <v>4700407150</v>
      </c>
      <c r="M48" s="10" t="s">
        <v>454</v>
      </c>
      <c r="N48" s="10" t="s">
        <v>455</v>
      </c>
      <c r="O48" s="10" t="s">
        <v>456</v>
      </c>
      <c r="P48" s="10" t="s">
        <v>401</v>
      </c>
      <c r="Q48" s="10">
        <v>4700407161</v>
      </c>
      <c r="R48" s="10" t="s">
        <v>454</v>
      </c>
      <c r="S48" s="10" t="s">
        <v>455</v>
      </c>
      <c r="T48" s="10" t="s">
        <v>456</v>
      </c>
      <c r="U48" s="10" t="s">
        <v>401</v>
      </c>
      <c r="V48" s="10">
        <v>4700407163</v>
      </c>
      <c r="W48" s="10" t="s">
        <v>454</v>
      </c>
      <c r="X48" s="10" t="s">
        <v>455</v>
      </c>
      <c r="Y48" s="10" t="s">
        <v>456</v>
      </c>
      <c r="Z48" s="10" t="s">
        <v>401</v>
      </c>
      <c r="AA48" s="10">
        <v>4700407165</v>
      </c>
      <c r="AB48" s="10" t="s">
        <v>454</v>
      </c>
      <c r="AC48" s="10" t="s">
        <v>455</v>
      </c>
      <c r="AD48" s="10" t="s">
        <v>456</v>
      </c>
      <c r="AE48" s="10" t="s">
        <v>401</v>
      </c>
      <c r="AF48" s="10">
        <v>4700407168</v>
      </c>
      <c r="AG48" s="10" t="s">
        <v>454</v>
      </c>
      <c r="AH48" s="10" t="s">
        <v>455</v>
      </c>
      <c r="AI48" s="10" t="s">
        <v>333</v>
      </c>
      <c r="AJ48" s="10" t="s">
        <v>167</v>
      </c>
    </row>
    <row r="49" spans="1:36" ht="15.75">
      <c r="A49" s="393">
        <v>1327</v>
      </c>
      <c r="B49" s="10">
        <v>4700406186</v>
      </c>
      <c r="C49" s="10" t="s">
        <v>457</v>
      </c>
      <c r="D49" s="10" t="s">
        <v>458</v>
      </c>
      <c r="E49" s="10" t="s">
        <v>459</v>
      </c>
      <c r="F49" s="10" t="s">
        <v>460</v>
      </c>
      <c r="G49" s="10" t="s">
        <v>461</v>
      </c>
      <c r="H49" s="10" t="s">
        <v>462</v>
      </c>
      <c r="I49" s="10" t="s">
        <v>458</v>
      </c>
      <c r="J49" s="10" t="s">
        <v>459</v>
      </c>
      <c r="K49" s="10" t="s">
        <v>460</v>
      </c>
      <c r="L49" s="10">
        <v>4700406187</v>
      </c>
      <c r="M49" s="10" t="s">
        <v>457</v>
      </c>
      <c r="N49" s="10" t="s">
        <v>458</v>
      </c>
      <c r="O49" s="10" t="s">
        <v>463</v>
      </c>
      <c r="P49" s="10" t="s">
        <v>460</v>
      </c>
      <c r="Q49" s="10">
        <v>4700406185</v>
      </c>
      <c r="R49" s="10" t="s">
        <v>457</v>
      </c>
      <c r="S49" s="10" t="s">
        <v>458</v>
      </c>
      <c r="T49" s="10" t="s">
        <v>464</v>
      </c>
      <c r="U49" s="10" t="s">
        <v>460</v>
      </c>
      <c r="V49" s="10">
        <v>4700406092</v>
      </c>
      <c r="W49" s="10" t="s">
        <v>457</v>
      </c>
      <c r="X49" s="10" t="s">
        <v>458</v>
      </c>
      <c r="Y49" s="10" t="s">
        <v>465</v>
      </c>
      <c r="Z49" s="10" t="s">
        <v>460</v>
      </c>
      <c r="AA49" s="10">
        <v>4700406091</v>
      </c>
      <c r="AB49" s="10" t="s">
        <v>457</v>
      </c>
      <c r="AC49" s="10" t="s">
        <v>458</v>
      </c>
      <c r="AD49" s="10" t="s">
        <v>459</v>
      </c>
      <c r="AE49" s="10" t="s">
        <v>460</v>
      </c>
      <c r="AF49" s="10">
        <v>4700406126</v>
      </c>
      <c r="AG49" s="10" t="s">
        <v>457</v>
      </c>
      <c r="AH49" s="10" t="s">
        <v>458</v>
      </c>
      <c r="AI49" s="10" t="s">
        <v>466</v>
      </c>
      <c r="AJ49" s="10" t="s">
        <v>460</v>
      </c>
    </row>
    <row r="50" spans="1:36" ht="15.75">
      <c r="A50" s="393">
        <v>1328</v>
      </c>
      <c r="B50" s="10">
        <v>4700406006</v>
      </c>
      <c r="C50" s="10" t="s">
        <v>467</v>
      </c>
      <c r="D50" s="10" t="s">
        <v>468</v>
      </c>
      <c r="E50" s="10" t="s">
        <v>469</v>
      </c>
      <c r="F50" s="10" t="s">
        <v>470</v>
      </c>
      <c r="G50" s="10">
        <v>4502608659</v>
      </c>
      <c r="H50" s="10" t="s">
        <v>471</v>
      </c>
      <c r="I50" s="10" t="s">
        <v>468</v>
      </c>
      <c r="J50" s="10" t="s">
        <v>472</v>
      </c>
      <c r="K50" s="10" t="s">
        <v>470</v>
      </c>
      <c r="L50" s="10">
        <v>4700406309</v>
      </c>
      <c r="M50" s="10" t="s">
        <v>471</v>
      </c>
      <c r="N50" s="10" t="s">
        <v>468</v>
      </c>
      <c r="O50" s="10" t="s">
        <v>472</v>
      </c>
      <c r="P50" s="10" t="s">
        <v>470</v>
      </c>
      <c r="Q50" s="10">
        <v>4700406306</v>
      </c>
      <c r="R50" s="10" t="s">
        <v>471</v>
      </c>
      <c r="S50" s="10" t="s">
        <v>468</v>
      </c>
      <c r="T50" s="10" t="s">
        <v>472</v>
      </c>
      <c r="U50" s="10" t="s">
        <v>470</v>
      </c>
      <c r="V50" s="10">
        <v>4700406304</v>
      </c>
      <c r="W50" s="10" t="s">
        <v>471</v>
      </c>
      <c r="X50" s="10" t="s">
        <v>468</v>
      </c>
      <c r="Y50" s="10" t="s">
        <v>472</v>
      </c>
      <c r="Z50" s="10" t="s">
        <v>470</v>
      </c>
      <c r="AA50" s="10">
        <v>4700406307</v>
      </c>
      <c r="AB50" s="10" t="s">
        <v>471</v>
      </c>
      <c r="AC50" s="10" t="s">
        <v>468</v>
      </c>
      <c r="AD50" s="10" t="s">
        <v>472</v>
      </c>
      <c r="AE50" s="10" t="s">
        <v>470</v>
      </c>
      <c r="AF50" s="10">
        <v>4700406287</v>
      </c>
      <c r="AG50" s="10" t="s">
        <v>471</v>
      </c>
      <c r="AH50" s="10" t="s">
        <v>468</v>
      </c>
      <c r="AI50" s="10" t="s">
        <v>472</v>
      </c>
      <c r="AJ50" s="10" t="s">
        <v>167</v>
      </c>
    </row>
    <row r="51" spans="1:36" ht="15.75">
      <c r="A51" s="393">
        <v>1334</v>
      </c>
      <c r="B51" s="10">
        <v>4700406338</v>
      </c>
      <c r="C51" s="10" t="s">
        <v>473</v>
      </c>
      <c r="D51" s="10" t="s">
        <v>474</v>
      </c>
      <c r="E51" s="10" t="s">
        <v>475</v>
      </c>
      <c r="F51" s="10" t="s">
        <v>476</v>
      </c>
      <c r="G51" s="10">
        <v>4700406339</v>
      </c>
      <c r="H51" s="10" t="s">
        <v>473</v>
      </c>
      <c r="I51" s="10" t="s">
        <v>474</v>
      </c>
      <c r="J51" s="10" t="s">
        <v>475</v>
      </c>
      <c r="K51" s="10" t="s">
        <v>476</v>
      </c>
      <c r="L51" s="10">
        <v>4700406340</v>
      </c>
      <c r="M51" s="10" t="s">
        <v>473</v>
      </c>
      <c r="N51" s="10" t="s">
        <v>474</v>
      </c>
      <c r="O51" s="10" t="s">
        <v>475</v>
      </c>
      <c r="P51" s="10" t="s">
        <v>476</v>
      </c>
      <c r="Q51" s="10">
        <v>4700406341</v>
      </c>
      <c r="R51" s="10" t="s">
        <v>473</v>
      </c>
      <c r="S51" s="10" t="s">
        <v>474</v>
      </c>
      <c r="T51" s="10" t="s">
        <v>475</v>
      </c>
      <c r="U51" s="10" t="s">
        <v>476</v>
      </c>
      <c r="V51" s="10">
        <v>4700406342</v>
      </c>
      <c r="W51" s="10" t="s">
        <v>473</v>
      </c>
      <c r="X51" s="10" t="s">
        <v>474</v>
      </c>
      <c r="Y51" s="10" t="s">
        <v>475</v>
      </c>
      <c r="Z51" s="10" t="s">
        <v>476</v>
      </c>
      <c r="AA51" s="10">
        <v>4700406346</v>
      </c>
      <c r="AB51" s="10" t="s">
        <v>473</v>
      </c>
      <c r="AC51" s="10" t="s">
        <v>474</v>
      </c>
      <c r="AD51" s="10" t="s">
        <v>475</v>
      </c>
      <c r="AE51" s="10" t="s">
        <v>476</v>
      </c>
      <c r="AF51" s="10">
        <v>4700406347</v>
      </c>
      <c r="AG51" s="10" t="s">
        <v>473</v>
      </c>
      <c r="AH51" s="10" t="s">
        <v>474</v>
      </c>
      <c r="AI51" s="10" t="s">
        <v>475</v>
      </c>
      <c r="AJ51" s="10" t="s">
        <v>476</v>
      </c>
    </row>
    <row r="52" spans="1:36" ht="15.75">
      <c r="A52" s="393">
        <v>1335</v>
      </c>
      <c r="B52" s="10">
        <v>4700405809</v>
      </c>
      <c r="C52" s="10" t="s">
        <v>477</v>
      </c>
      <c r="D52" s="10" t="s">
        <v>478</v>
      </c>
      <c r="E52" s="10" t="s">
        <v>479</v>
      </c>
      <c r="F52" s="10" t="s">
        <v>480</v>
      </c>
      <c r="G52" s="10">
        <v>4502608448</v>
      </c>
      <c r="H52" s="10" t="s">
        <v>477</v>
      </c>
      <c r="I52" s="10" t="s">
        <v>478</v>
      </c>
      <c r="J52" s="10" t="s">
        <v>479</v>
      </c>
      <c r="K52" s="10" t="s">
        <v>480</v>
      </c>
      <c r="L52" s="10">
        <v>4700405806</v>
      </c>
      <c r="M52" s="10" t="s">
        <v>477</v>
      </c>
      <c r="N52" s="10" t="s">
        <v>478</v>
      </c>
      <c r="O52" s="10" t="s">
        <v>479</v>
      </c>
      <c r="P52" s="10" t="s">
        <v>480</v>
      </c>
      <c r="Q52" s="10">
        <v>4700405807</v>
      </c>
      <c r="R52" s="10" t="s">
        <v>477</v>
      </c>
      <c r="S52" s="10" t="s">
        <v>478</v>
      </c>
      <c r="T52" s="10" t="s">
        <v>479</v>
      </c>
      <c r="U52" s="10" t="s">
        <v>480</v>
      </c>
      <c r="V52" s="10">
        <v>4700405808</v>
      </c>
      <c r="W52" s="10" t="s">
        <v>477</v>
      </c>
      <c r="X52" s="10" t="s">
        <v>478</v>
      </c>
      <c r="Y52" s="10" t="s">
        <v>479</v>
      </c>
      <c r="Z52" s="10" t="s">
        <v>480</v>
      </c>
      <c r="AA52" s="10">
        <v>4700405810</v>
      </c>
      <c r="AB52" s="10" t="s">
        <v>477</v>
      </c>
      <c r="AC52" s="10" t="s">
        <v>478</v>
      </c>
      <c r="AD52" s="10" t="s">
        <v>479</v>
      </c>
      <c r="AE52" s="10" t="s">
        <v>480</v>
      </c>
      <c r="AF52" s="10">
        <v>4700405811</v>
      </c>
      <c r="AG52" s="10" t="s">
        <v>477</v>
      </c>
      <c r="AH52" s="10" t="s">
        <v>478</v>
      </c>
      <c r="AI52" s="10" t="s">
        <v>479</v>
      </c>
      <c r="AJ52" s="10" t="s">
        <v>480</v>
      </c>
    </row>
    <row r="53" spans="1:36" ht="15.75">
      <c r="A53" s="393">
        <v>1341</v>
      </c>
      <c r="B53" s="10">
        <v>4700406012</v>
      </c>
      <c r="C53" s="10" t="s">
        <v>481</v>
      </c>
      <c r="D53" s="10" t="s">
        <v>482</v>
      </c>
      <c r="E53" s="10" t="s">
        <v>483</v>
      </c>
      <c r="F53" s="10" t="s">
        <v>484</v>
      </c>
      <c r="G53" s="10">
        <v>4502608568</v>
      </c>
      <c r="H53" s="10" t="s">
        <v>481</v>
      </c>
      <c r="I53" s="10" t="s">
        <v>482</v>
      </c>
      <c r="J53" s="10" t="s">
        <v>483</v>
      </c>
      <c r="K53" s="10" t="s">
        <v>484</v>
      </c>
      <c r="L53" s="10">
        <v>4700406171</v>
      </c>
      <c r="M53" s="10" t="s">
        <v>485</v>
      </c>
      <c r="N53" s="10" t="s">
        <v>482</v>
      </c>
      <c r="O53" s="10" t="s">
        <v>483</v>
      </c>
      <c r="P53" s="10" t="s">
        <v>484</v>
      </c>
      <c r="Q53" s="10">
        <v>4700406181</v>
      </c>
      <c r="R53" s="10" t="s">
        <v>485</v>
      </c>
      <c r="S53" s="10" t="s">
        <v>482</v>
      </c>
      <c r="T53" s="10" t="s">
        <v>483</v>
      </c>
      <c r="U53" s="10" t="s">
        <v>484</v>
      </c>
      <c r="V53" s="10">
        <v>4700406201</v>
      </c>
      <c r="W53" s="10" t="s">
        <v>485</v>
      </c>
      <c r="X53" s="10" t="s">
        <v>482</v>
      </c>
      <c r="Y53" s="10" t="s">
        <v>483</v>
      </c>
      <c r="Z53" s="10" t="s">
        <v>484</v>
      </c>
      <c r="AA53" s="10">
        <v>4700406205</v>
      </c>
      <c r="AB53" s="10" t="s">
        <v>485</v>
      </c>
      <c r="AC53" s="10" t="s">
        <v>482</v>
      </c>
      <c r="AD53" s="10" t="s">
        <v>483</v>
      </c>
      <c r="AE53" s="10" t="s">
        <v>484</v>
      </c>
      <c r="AF53" s="10">
        <v>4700406213</v>
      </c>
      <c r="AG53" s="10" t="s">
        <v>485</v>
      </c>
      <c r="AH53" s="10" t="s">
        <v>482</v>
      </c>
      <c r="AI53" s="10" t="s">
        <v>483</v>
      </c>
      <c r="AJ53" s="10" t="s">
        <v>484</v>
      </c>
    </row>
    <row r="54" spans="1:36" ht="15.75">
      <c r="A54" s="393">
        <v>1342</v>
      </c>
      <c r="B54" s="10">
        <v>4700405601</v>
      </c>
      <c r="C54" s="10" t="s">
        <v>486</v>
      </c>
      <c r="D54" s="10" t="s">
        <v>487</v>
      </c>
      <c r="E54" s="10">
        <v>212851</v>
      </c>
      <c r="F54" s="10" t="s">
        <v>488</v>
      </c>
      <c r="G54" s="10">
        <v>4502608542</v>
      </c>
      <c r="H54" s="10" t="s">
        <v>489</v>
      </c>
      <c r="I54" s="10" t="s">
        <v>487</v>
      </c>
      <c r="J54" s="10">
        <v>213542</v>
      </c>
      <c r="K54" s="10" t="s">
        <v>488</v>
      </c>
      <c r="L54" s="10">
        <v>4700405634</v>
      </c>
      <c r="M54" s="10" t="s">
        <v>486</v>
      </c>
      <c r="N54" s="10" t="s">
        <v>487</v>
      </c>
      <c r="O54" s="10">
        <v>212851</v>
      </c>
      <c r="P54" s="10" t="s">
        <v>488</v>
      </c>
      <c r="Q54" s="10">
        <v>4700405644</v>
      </c>
      <c r="R54" s="10" t="s">
        <v>486</v>
      </c>
      <c r="S54" s="10" t="s">
        <v>487</v>
      </c>
      <c r="T54" s="10">
        <v>212851</v>
      </c>
      <c r="U54" s="10" t="s">
        <v>488</v>
      </c>
      <c r="V54" s="10">
        <v>4700405669</v>
      </c>
      <c r="W54" s="10" t="s">
        <v>486</v>
      </c>
      <c r="X54" s="10" t="s">
        <v>487</v>
      </c>
      <c r="Y54" s="10">
        <v>212851</v>
      </c>
      <c r="Z54" s="10" t="s">
        <v>488</v>
      </c>
      <c r="AA54" s="10">
        <v>4700405675</v>
      </c>
      <c r="AB54" s="10" t="s">
        <v>486</v>
      </c>
      <c r="AC54" s="10" t="s">
        <v>487</v>
      </c>
      <c r="AD54" s="10">
        <v>212851</v>
      </c>
      <c r="AE54" s="10" t="s">
        <v>488</v>
      </c>
      <c r="AF54" s="10" t="s">
        <v>490</v>
      </c>
      <c r="AG54" s="10" t="s">
        <v>491</v>
      </c>
      <c r="AH54" s="10" t="s">
        <v>492</v>
      </c>
      <c r="AI54" s="10" t="s">
        <v>493</v>
      </c>
      <c r="AJ54" s="10" t="s">
        <v>494</v>
      </c>
    </row>
    <row r="55" spans="1:36" ht="15.75">
      <c r="A55" s="393">
        <v>1348</v>
      </c>
      <c r="B55" s="10">
        <v>4700406240</v>
      </c>
      <c r="C55" s="10" t="s">
        <v>495</v>
      </c>
      <c r="D55" s="10" t="s">
        <v>496</v>
      </c>
      <c r="E55" s="10" t="s">
        <v>497</v>
      </c>
      <c r="F55" s="10" t="s">
        <v>316</v>
      </c>
      <c r="G55" s="10">
        <v>4700406263</v>
      </c>
      <c r="H55" s="10" t="s">
        <v>495</v>
      </c>
      <c r="I55" s="10" t="s">
        <v>496</v>
      </c>
      <c r="J55" s="10" t="s">
        <v>498</v>
      </c>
      <c r="K55" s="10" t="s">
        <v>316</v>
      </c>
      <c r="L55" s="10">
        <v>4700406271</v>
      </c>
      <c r="M55" s="10" t="s">
        <v>495</v>
      </c>
      <c r="N55" s="10" t="s">
        <v>496</v>
      </c>
      <c r="O55" s="10" t="s">
        <v>498</v>
      </c>
      <c r="P55" s="10" t="s">
        <v>316</v>
      </c>
      <c r="Q55" s="10">
        <v>4700406279</v>
      </c>
      <c r="R55" s="10" t="s">
        <v>495</v>
      </c>
      <c r="S55" s="10" t="s">
        <v>496</v>
      </c>
      <c r="T55" s="10" t="s">
        <v>497</v>
      </c>
      <c r="U55" s="10" t="s">
        <v>316</v>
      </c>
      <c r="V55" s="10">
        <v>4700406291</v>
      </c>
      <c r="W55" s="10" t="s">
        <v>495</v>
      </c>
      <c r="X55" s="10" t="s">
        <v>496</v>
      </c>
      <c r="Y55" s="10" t="s">
        <v>497</v>
      </c>
      <c r="Z55" s="10" t="s">
        <v>316</v>
      </c>
      <c r="AA55" s="10">
        <v>4700406285</v>
      </c>
      <c r="AB55" s="10" t="s">
        <v>495</v>
      </c>
      <c r="AC55" s="10" t="s">
        <v>496</v>
      </c>
      <c r="AD55" s="10" t="s">
        <v>498</v>
      </c>
      <c r="AE55" s="10" t="s">
        <v>316</v>
      </c>
      <c r="AF55" s="10">
        <v>4700406289</v>
      </c>
      <c r="AG55" s="10" t="s">
        <v>495</v>
      </c>
      <c r="AH55" s="10" t="s">
        <v>496</v>
      </c>
      <c r="AI55" s="10" t="s">
        <v>497</v>
      </c>
      <c r="AJ55" s="10" t="s">
        <v>167</v>
      </c>
    </row>
    <row r="56" spans="1:36" ht="15.75">
      <c r="A56" s="393">
        <v>1359</v>
      </c>
      <c r="B56" s="10">
        <v>4700405958</v>
      </c>
      <c r="C56" s="10" t="s">
        <v>499</v>
      </c>
      <c r="D56" s="10" t="s">
        <v>500</v>
      </c>
      <c r="E56" s="10" t="s">
        <v>354</v>
      </c>
      <c r="F56" s="10" t="s">
        <v>348</v>
      </c>
      <c r="G56" s="10">
        <v>4502608508</v>
      </c>
      <c r="H56" s="10" t="s">
        <v>499</v>
      </c>
      <c r="I56" s="10" t="s">
        <v>500</v>
      </c>
      <c r="J56" s="10" t="s">
        <v>352</v>
      </c>
      <c r="K56" s="10" t="s">
        <v>348</v>
      </c>
      <c r="L56" s="10">
        <v>4700405966</v>
      </c>
      <c r="M56" s="10" t="s">
        <v>499</v>
      </c>
      <c r="N56" s="10" t="s">
        <v>500</v>
      </c>
      <c r="O56" s="10" t="s">
        <v>501</v>
      </c>
      <c r="P56" s="10" t="s">
        <v>348</v>
      </c>
      <c r="Q56" s="10">
        <v>4700405975</v>
      </c>
      <c r="R56" s="10" t="s">
        <v>499</v>
      </c>
      <c r="S56" s="10" t="s">
        <v>500</v>
      </c>
      <c r="T56" s="10" t="s">
        <v>501</v>
      </c>
      <c r="U56" s="10" t="s">
        <v>348</v>
      </c>
      <c r="V56" s="10">
        <v>4700405988</v>
      </c>
      <c r="W56" s="10" t="s">
        <v>499</v>
      </c>
      <c r="X56" s="10" t="s">
        <v>500</v>
      </c>
      <c r="Y56" s="10" t="s">
        <v>502</v>
      </c>
      <c r="Z56" s="10" t="s">
        <v>348</v>
      </c>
      <c r="AA56" s="10">
        <v>4700405996</v>
      </c>
      <c r="AB56" s="10" t="s">
        <v>499</v>
      </c>
      <c r="AC56" s="10" t="s">
        <v>500</v>
      </c>
      <c r="AD56" s="10" t="s">
        <v>503</v>
      </c>
      <c r="AE56" s="10" t="s">
        <v>348</v>
      </c>
      <c r="AF56" s="10">
        <v>4700405999</v>
      </c>
      <c r="AG56" s="10" t="s">
        <v>499</v>
      </c>
      <c r="AH56" s="10" t="s">
        <v>500</v>
      </c>
      <c r="AI56" s="10" t="s">
        <v>504</v>
      </c>
      <c r="AJ56" s="10" t="s">
        <v>348</v>
      </c>
    </row>
    <row r="57" spans="1:36" ht="15.75">
      <c r="A57" s="393">
        <v>1363</v>
      </c>
      <c r="B57" s="10">
        <v>4700405821</v>
      </c>
      <c r="C57" s="10" t="s">
        <v>505</v>
      </c>
      <c r="D57" s="10" t="s">
        <v>506</v>
      </c>
      <c r="E57" s="10" t="s">
        <v>507</v>
      </c>
      <c r="F57" s="10" t="s">
        <v>508</v>
      </c>
      <c r="G57" s="10">
        <v>4700405824</v>
      </c>
      <c r="H57" s="10" t="s">
        <v>505</v>
      </c>
      <c r="I57" s="10" t="s">
        <v>506</v>
      </c>
      <c r="J57" s="10" t="s">
        <v>507</v>
      </c>
      <c r="K57" s="10" t="s">
        <v>508</v>
      </c>
      <c r="L57" s="10">
        <v>4700405826</v>
      </c>
      <c r="M57" s="10" t="s">
        <v>505</v>
      </c>
      <c r="N57" s="10" t="s">
        <v>506</v>
      </c>
      <c r="O57" s="10" t="s">
        <v>507</v>
      </c>
      <c r="P57" s="10" t="s">
        <v>508</v>
      </c>
      <c r="Q57" s="10">
        <v>4700405825</v>
      </c>
      <c r="R57" s="10" t="s">
        <v>505</v>
      </c>
      <c r="S57" s="10" t="s">
        <v>506</v>
      </c>
      <c r="T57" s="10" t="s">
        <v>507</v>
      </c>
      <c r="U57" s="10" t="s">
        <v>508</v>
      </c>
      <c r="V57" s="10">
        <v>4700405827</v>
      </c>
      <c r="W57" s="10" t="s">
        <v>505</v>
      </c>
      <c r="X57" s="10" t="s">
        <v>506</v>
      </c>
      <c r="Y57" s="10" t="s">
        <v>507</v>
      </c>
      <c r="Z57" s="10" t="s">
        <v>508</v>
      </c>
      <c r="AA57" s="10">
        <v>4700405828</v>
      </c>
      <c r="AB57" s="10" t="s">
        <v>505</v>
      </c>
      <c r="AC57" s="10" t="s">
        <v>506</v>
      </c>
      <c r="AD57" s="10" t="s">
        <v>507</v>
      </c>
      <c r="AE57" s="10" t="s">
        <v>508</v>
      </c>
      <c r="AF57" s="10">
        <v>4700405822</v>
      </c>
      <c r="AG57" s="10" t="s">
        <v>505</v>
      </c>
      <c r="AH57" s="10" t="s">
        <v>506</v>
      </c>
      <c r="AI57" s="10" t="s">
        <v>509</v>
      </c>
      <c r="AJ57" s="10" t="s">
        <v>167</v>
      </c>
    </row>
    <row r="58" spans="1:36" ht="15.75">
      <c r="A58" s="393">
        <v>1364</v>
      </c>
      <c r="B58" s="10">
        <v>4700405912</v>
      </c>
      <c r="C58" s="10" t="s">
        <v>510</v>
      </c>
      <c r="D58" s="10" t="s">
        <v>511</v>
      </c>
      <c r="E58" s="10" t="s">
        <v>512</v>
      </c>
      <c r="F58" s="10" t="s">
        <v>177</v>
      </c>
      <c r="G58" s="10">
        <v>4502608512</v>
      </c>
      <c r="H58" s="10" t="s">
        <v>513</v>
      </c>
      <c r="I58" s="10" t="s">
        <v>514</v>
      </c>
      <c r="J58" s="10" t="s">
        <v>515</v>
      </c>
      <c r="K58" s="10" t="s">
        <v>177</v>
      </c>
      <c r="L58" s="10">
        <v>4700406009</v>
      </c>
      <c r="M58" s="10" t="s">
        <v>516</v>
      </c>
      <c r="N58" s="10" t="s">
        <v>517</v>
      </c>
      <c r="O58" s="10" t="s">
        <v>518</v>
      </c>
      <c r="P58" s="10" t="s">
        <v>177</v>
      </c>
      <c r="Q58" s="10">
        <v>4700406025</v>
      </c>
      <c r="R58" s="10" t="s">
        <v>519</v>
      </c>
      <c r="S58" s="10" t="s">
        <v>520</v>
      </c>
      <c r="T58" s="10" t="s">
        <v>521</v>
      </c>
      <c r="U58" s="10" t="s">
        <v>177</v>
      </c>
      <c r="V58" s="10">
        <v>4700406045</v>
      </c>
      <c r="W58" s="10" t="s">
        <v>522</v>
      </c>
      <c r="X58" s="10" t="s">
        <v>514</v>
      </c>
      <c r="Y58" s="10" t="s">
        <v>523</v>
      </c>
      <c r="Z58" s="10" t="s">
        <v>177</v>
      </c>
      <c r="AA58" s="10">
        <v>4700406048</v>
      </c>
      <c r="AB58" s="10" t="s">
        <v>524</v>
      </c>
      <c r="AC58" s="10" t="s">
        <v>511</v>
      </c>
      <c r="AD58" s="10" t="s">
        <v>525</v>
      </c>
      <c r="AE58" s="10" t="s">
        <v>177</v>
      </c>
      <c r="AF58" s="10">
        <v>4700406051</v>
      </c>
      <c r="AG58" s="10" t="s">
        <v>526</v>
      </c>
      <c r="AH58" s="10" t="s">
        <v>517</v>
      </c>
      <c r="AI58" s="10" t="s">
        <v>525</v>
      </c>
      <c r="AJ58" s="10" t="s">
        <v>177</v>
      </c>
    </row>
    <row r="59" spans="1:36" ht="15.75">
      <c r="A59" s="393">
        <v>1368</v>
      </c>
      <c r="B59" s="10">
        <v>4700406838</v>
      </c>
      <c r="C59" s="10" t="s">
        <v>527</v>
      </c>
      <c r="D59" s="10" t="s">
        <v>528</v>
      </c>
      <c r="E59" s="10" t="s">
        <v>529</v>
      </c>
      <c r="F59" s="10" t="s">
        <v>530</v>
      </c>
      <c r="G59" s="10">
        <v>4700406436</v>
      </c>
      <c r="H59" s="10" t="s">
        <v>527</v>
      </c>
      <c r="I59" s="10" t="s">
        <v>528</v>
      </c>
      <c r="J59" s="10" t="s">
        <v>531</v>
      </c>
      <c r="K59" s="10" t="s">
        <v>530</v>
      </c>
      <c r="L59" s="10">
        <v>4700406437</v>
      </c>
      <c r="M59" s="10" t="s">
        <v>527</v>
      </c>
      <c r="N59" s="10" t="s">
        <v>528</v>
      </c>
      <c r="O59" s="10" t="s">
        <v>532</v>
      </c>
      <c r="P59" s="10" t="s">
        <v>167</v>
      </c>
      <c r="Q59" s="10">
        <v>4700406840</v>
      </c>
      <c r="R59" s="10" t="s">
        <v>527</v>
      </c>
      <c r="S59" s="10" t="s">
        <v>528</v>
      </c>
      <c r="T59" s="10" t="s">
        <v>529</v>
      </c>
      <c r="U59" s="10" t="s">
        <v>530</v>
      </c>
      <c r="V59" s="10">
        <v>4700406841</v>
      </c>
      <c r="W59" s="10" t="s">
        <v>527</v>
      </c>
      <c r="X59" s="10" t="s">
        <v>528</v>
      </c>
      <c r="Y59" s="10" t="s">
        <v>531</v>
      </c>
      <c r="Z59" s="10" t="s">
        <v>530</v>
      </c>
      <c r="AA59" s="10">
        <v>4700406844</v>
      </c>
      <c r="AB59" s="10" t="s">
        <v>527</v>
      </c>
      <c r="AC59" s="10" t="s">
        <v>528</v>
      </c>
      <c r="AD59" s="10" t="s">
        <v>533</v>
      </c>
      <c r="AE59" s="10" t="s">
        <v>530</v>
      </c>
      <c r="AF59" s="10">
        <v>4700406834</v>
      </c>
      <c r="AG59" s="10" t="s">
        <v>527</v>
      </c>
      <c r="AH59" s="10" t="s">
        <v>528</v>
      </c>
      <c r="AI59" s="10" t="s">
        <v>533</v>
      </c>
      <c r="AJ59" s="10" t="s">
        <v>167</v>
      </c>
    </row>
    <row r="60" spans="1:36" ht="15.75">
      <c r="A60" s="393">
        <v>1370</v>
      </c>
      <c r="B60" s="10">
        <v>4700405820</v>
      </c>
      <c r="C60" s="10" t="s">
        <v>534</v>
      </c>
      <c r="D60" s="10" t="s">
        <v>535</v>
      </c>
      <c r="E60" s="10" t="s">
        <v>536</v>
      </c>
      <c r="F60" s="10" t="s">
        <v>177</v>
      </c>
      <c r="G60" s="10">
        <v>4502608454</v>
      </c>
      <c r="H60" s="10" t="s">
        <v>537</v>
      </c>
      <c r="I60" s="10" t="s">
        <v>367</v>
      </c>
      <c r="J60" s="10" t="s">
        <v>538</v>
      </c>
      <c r="K60" s="10" t="s">
        <v>167</v>
      </c>
      <c r="L60" s="10">
        <v>4700406292</v>
      </c>
      <c r="M60" s="10" t="s">
        <v>537</v>
      </c>
      <c r="N60" s="10" t="s">
        <v>367</v>
      </c>
      <c r="O60" s="10" t="s">
        <v>450</v>
      </c>
      <c r="P60" s="10" t="s">
        <v>167</v>
      </c>
      <c r="Q60" s="10">
        <v>4700406465</v>
      </c>
      <c r="R60" s="10" t="s">
        <v>537</v>
      </c>
      <c r="S60" s="10" t="s">
        <v>367</v>
      </c>
      <c r="T60" s="10" t="s">
        <v>539</v>
      </c>
      <c r="U60" s="10" t="s">
        <v>167</v>
      </c>
      <c r="V60" s="10">
        <v>4700406299</v>
      </c>
      <c r="W60" s="10" t="s">
        <v>537</v>
      </c>
      <c r="X60" s="10" t="s">
        <v>367</v>
      </c>
      <c r="Y60" s="10" t="s">
        <v>450</v>
      </c>
      <c r="Z60" s="10" t="s">
        <v>167</v>
      </c>
      <c r="AA60" s="10">
        <v>4700406303</v>
      </c>
      <c r="AB60" s="10" t="s">
        <v>537</v>
      </c>
      <c r="AC60" s="10" t="s">
        <v>367</v>
      </c>
      <c r="AD60" s="10" t="s">
        <v>540</v>
      </c>
      <c r="AE60" s="10" t="s">
        <v>167</v>
      </c>
      <c r="AF60" s="10">
        <v>4700406313</v>
      </c>
      <c r="AG60" s="10" t="s">
        <v>537</v>
      </c>
      <c r="AH60" s="10" t="s">
        <v>367</v>
      </c>
      <c r="AI60" s="10" t="s">
        <v>541</v>
      </c>
      <c r="AJ60" s="10" t="s">
        <v>167</v>
      </c>
    </row>
    <row r="61" spans="1:36" ht="15.75">
      <c r="A61" s="393">
        <v>1373</v>
      </c>
      <c r="B61" s="10">
        <v>4700407549</v>
      </c>
      <c r="C61" s="411" t="s">
        <v>542</v>
      </c>
      <c r="D61" s="10" t="s">
        <v>543</v>
      </c>
      <c r="E61" s="10">
        <v>236822</v>
      </c>
      <c r="F61" s="10" t="s">
        <v>476</v>
      </c>
      <c r="G61" s="10">
        <v>4700407550</v>
      </c>
      <c r="H61" s="411" t="s">
        <v>542</v>
      </c>
      <c r="I61" s="10" t="s">
        <v>543</v>
      </c>
      <c r="J61" s="10">
        <v>246307</v>
      </c>
      <c r="K61" s="10" t="s">
        <v>476</v>
      </c>
      <c r="L61" s="10">
        <v>4700407552</v>
      </c>
      <c r="M61" s="10" t="s">
        <v>542</v>
      </c>
      <c r="N61" s="10" t="s">
        <v>543</v>
      </c>
      <c r="O61" s="10">
        <v>228816</v>
      </c>
      <c r="P61" s="10" t="s">
        <v>476</v>
      </c>
      <c r="Q61" s="10">
        <v>4700407553</v>
      </c>
      <c r="R61" s="10" t="s">
        <v>542</v>
      </c>
      <c r="S61" s="10" t="s">
        <v>543</v>
      </c>
      <c r="T61" s="10">
        <v>236822</v>
      </c>
      <c r="U61" s="10" t="s">
        <v>476</v>
      </c>
      <c r="V61" s="10">
        <v>4700407554</v>
      </c>
      <c r="W61" s="10" t="s">
        <v>542</v>
      </c>
      <c r="X61" s="10" t="s">
        <v>543</v>
      </c>
      <c r="Y61" s="10">
        <v>216975</v>
      </c>
      <c r="Z61" s="10" t="s">
        <v>476</v>
      </c>
      <c r="AA61" s="10">
        <v>4700407555</v>
      </c>
      <c r="AB61" s="10" t="s">
        <v>542</v>
      </c>
      <c r="AC61" s="10" t="s">
        <v>543</v>
      </c>
      <c r="AD61" s="10">
        <v>227213</v>
      </c>
      <c r="AE61" s="10" t="s">
        <v>476</v>
      </c>
      <c r="AF61" s="10">
        <v>4700407556</v>
      </c>
      <c r="AG61" s="10" t="s">
        <v>542</v>
      </c>
      <c r="AH61" s="10" t="s">
        <v>543</v>
      </c>
      <c r="AI61" s="10">
        <v>235646</v>
      </c>
      <c r="AJ61" s="10" t="s">
        <v>167</v>
      </c>
    </row>
    <row r="62" spans="1:36" ht="15.75">
      <c r="A62" s="393">
        <v>1394</v>
      </c>
      <c r="B62" s="10">
        <v>4502609351</v>
      </c>
      <c r="C62" s="10" t="s">
        <v>544</v>
      </c>
      <c r="D62" s="10" t="s">
        <v>545</v>
      </c>
      <c r="E62" s="10" t="s">
        <v>546</v>
      </c>
      <c r="F62" s="10" t="s">
        <v>547</v>
      </c>
      <c r="G62" s="10">
        <v>4502609358</v>
      </c>
      <c r="H62" s="10" t="s">
        <v>544</v>
      </c>
      <c r="I62" s="10" t="s">
        <v>545</v>
      </c>
      <c r="J62" s="10" t="s">
        <v>546</v>
      </c>
      <c r="K62" s="10" t="s">
        <v>547</v>
      </c>
      <c r="L62" s="10">
        <v>4502609359</v>
      </c>
      <c r="M62" s="10" t="s">
        <v>544</v>
      </c>
      <c r="N62" s="10" t="s">
        <v>545</v>
      </c>
      <c r="O62" s="10" t="s">
        <v>546</v>
      </c>
      <c r="P62" s="10" t="s">
        <v>547</v>
      </c>
      <c r="Q62" s="10">
        <v>4502609360</v>
      </c>
      <c r="R62" s="10" t="s">
        <v>544</v>
      </c>
      <c r="S62" s="10" t="s">
        <v>545</v>
      </c>
      <c r="T62" s="10" t="s">
        <v>546</v>
      </c>
      <c r="U62" s="10" t="s">
        <v>547</v>
      </c>
      <c r="V62" s="10">
        <v>4502609362</v>
      </c>
      <c r="W62" s="10" t="s">
        <v>544</v>
      </c>
      <c r="X62" s="10" t="s">
        <v>545</v>
      </c>
      <c r="Y62" s="10" t="s">
        <v>546</v>
      </c>
      <c r="Z62" s="10" t="s">
        <v>547</v>
      </c>
      <c r="AA62" s="10">
        <v>4502609364</v>
      </c>
      <c r="AB62" s="10" t="s">
        <v>544</v>
      </c>
      <c r="AC62" s="10" t="s">
        <v>545</v>
      </c>
      <c r="AD62" s="10" t="s">
        <v>546</v>
      </c>
      <c r="AE62" s="10" t="s">
        <v>547</v>
      </c>
      <c r="AF62" s="10">
        <v>4502609365</v>
      </c>
      <c r="AG62" s="10" t="s">
        <v>544</v>
      </c>
      <c r="AH62" s="10" t="s">
        <v>545</v>
      </c>
      <c r="AI62" s="10" t="s">
        <v>546</v>
      </c>
      <c r="AJ62" s="10" t="s">
        <v>167</v>
      </c>
    </row>
    <row r="63" spans="1:36" ht="15.75">
      <c r="A63" s="393">
        <v>1799</v>
      </c>
      <c r="B63" s="10">
        <v>4700406910</v>
      </c>
      <c r="C63" s="10" t="s">
        <v>548</v>
      </c>
      <c r="D63" s="10" t="s">
        <v>549</v>
      </c>
      <c r="E63" s="10" t="s">
        <v>550</v>
      </c>
      <c r="F63" s="10" t="s">
        <v>167</v>
      </c>
      <c r="G63" s="10">
        <v>4502609047</v>
      </c>
      <c r="H63" s="10" t="s">
        <v>548</v>
      </c>
      <c r="I63" s="10" t="s">
        <v>549</v>
      </c>
      <c r="J63" s="10" t="s">
        <v>551</v>
      </c>
      <c r="K63" s="10" t="s">
        <v>167</v>
      </c>
      <c r="L63" s="10">
        <v>4700406912</v>
      </c>
      <c r="M63" s="10" t="s">
        <v>548</v>
      </c>
      <c r="N63" s="10" t="s">
        <v>549</v>
      </c>
      <c r="O63" s="10" t="s">
        <v>551</v>
      </c>
      <c r="P63" s="10" t="s">
        <v>167</v>
      </c>
      <c r="Q63" s="10">
        <v>4700406913</v>
      </c>
      <c r="R63" s="10" t="s">
        <v>548</v>
      </c>
      <c r="S63" s="10" t="s">
        <v>549</v>
      </c>
      <c r="T63" s="10" t="s">
        <v>550</v>
      </c>
      <c r="U63" s="10" t="s">
        <v>167</v>
      </c>
      <c r="V63" s="10">
        <v>4700406914</v>
      </c>
      <c r="W63" s="10" t="s">
        <v>548</v>
      </c>
      <c r="X63" s="10" t="s">
        <v>549</v>
      </c>
      <c r="Y63" s="10" t="s">
        <v>551</v>
      </c>
      <c r="Z63" s="10" t="s">
        <v>167</v>
      </c>
      <c r="AA63" s="10">
        <v>4700406915</v>
      </c>
      <c r="AB63" s="10" t="s">
        <v>548</v>
      </c>
      <c r="AC63" s="10" t="s">
        <v>549</v>
      </c>
      <c r="AD63" s="10" t="s">
        <v>550</v>
      </c>
      <c r="AE63" s="10" t="s">
        <v>167</v>
      </c>
      <c r="AF63" s="10">
        <v>4700406917</v>
      </c>
      <c r="AG63" s="10" t="s">
        <v>548</v>
      </c>
      <c r="AH63" s="10" t="s">
        <v>549</v>
      </c>
      <c r="AI63" s="10" t="s">
        <v>550</v>
      </c>
      <c r="AJ63" s="10" t="s">
        <v>171</v>
      </c>
    </row>
    <row r="64" spans="1:36" ht="15.75">
      <c r="A64" s="393">
        <v>1800</v>
      </c>
      <c r="B64" s="10">
        <v>4700407183</v>
      </c>
      <c r="C64" s="10" t="s">
        <v>552</v>
      </c>
      <c r="D64" s="10" t="s">
        <v>553</v>
      </c>
      <c r="E64" s="10" t="s">
        <v>344</v>
      </c>
      <c r="F64" s="10" t="s">
        <v>167</v>
      </c>
      <c r="G64" s="10">
        <v>4502609343</v>
      </c>
      <c r="H64" s="10" t="s">
        <v>552</v>
      </c>
      <c r="I64" s="10" t="s">
        <v>553</v>
      </c>
      <c r="J64" s="10" t="s">
        <v>554</v>
      </c>
      <c r="K64" s="10" t="s">
        <v>167</v>
      </c>
      <c r="L64" s="10">
        <v>4700407184</v>
      </c>
      <c r="M64" s="10" t="s">
        <v>552</v>
      </c>
      <c r="N64" s="10" t="s">
        <v>553</v>
      </c>
      <c r="O64" s="10" t="s">
        <v>554</v>
      </c>
      <c r="P64" s="10" t="s">
        <v>555</v>
      </c>
      <c r="Q64" s="10">
        <v>4700407185</v>
      </c>
      <c r="R64" s="10" t="s">
        <v>552</v>
      </c>
      <c r="S64" s="10" t="s">
        <v>553</v>
      </c>
      <c r="T64" s="10" t="s">
        <v>554</v>
      </c>
      <c r="U64" s="10" t="s">
        <v>167</v>
      </c>
      <c r="V64" s="10">
        <v>4700407186</v>
      </c>
      <c r="W64" s="10" t="s">
        <v>552</v>
      </c>
      <c r="X64" s="10" t="s">
        <v>553</v>
      </c>
      <c r="Y64" s="10" t="s">
        <v>554</v>
      </c>
      <c r="Z64" s="10" t="s">
        <v>167</v>
      </c>
      <c r="AA64" s="10">
        <v>4700407187</v>
      </c>
      <c r="AB64" s="10" t="s">
        <v>552</v>
      </c>
      <c r="AC64" s="10" t="s">
        <v>553</v>
      </c>
      <c r="AD64" s="10" t="s">
        <v>554</v>
      </c>
      <c r="AE64" s="10" t="s">
        <v>167</v>
      </c>
      <c r="AF64" s="10">
        <v>4700407188</v>
      </c>
      <c r="AG64" s="10" t="s">
        <v>552</v>
      </c>
      <c r="AH64" s="10" t="s">
        <v>553</v>
      </c>
      <c r="AI64" s="10" t="s">
        <v>554</v>
      </c>
      <c r="AJ64" s="10" t="s">
        <v>177</v>
      </c>
    </row>
    <row r="65" spans="1:36" ht="15.75">
      <c r="A65" s="393">
        <v>1925</v>
      </c>
      <c r="B65" s="10">
        <v>4700406521</v>
      </c>
      <c r="C65" s="10" t="s">
        <v>556</v>
      </c>
      <c r="D65" s="10" t="s">
        <v>557</v>
      </c>
      <c r="E65" s="10" t="s">
        <v>558</v>
      </c>
      <c r="F65" s="10" t="s">
        <v>395</v>
      </c>
      <c r="G65" s="10">
        <v>4502608787</v>
      </c>
      <c r="H65" s="10" t="s">
        <v>556</v>
      </c>
      <c r="I65" s="10" t="s">
        <v>557</v>
      </c>
      <c r="J65" s="10" t="s">
        <v>558</v>
      </c>
      <c r="K65" s="10" t="s">
        <v>395</v>
      </c>
      <c r="L65" s="10">
        <v>4700406522</v>
      </c>
      <c r="M65" s="10" t="s">
        <v>556</v>
      </c>
      <c r="N65" s="10" t="s">
        <v>557</v>
      </c>
      <c r="O65" s="10" t="s">
        <v>558</v>
      </c>
      <c r="P65" s="10" t="s">
        <v>395</v>
      </c>
      <c r="Q65" s="10">
        <v>4700406524</v>
      </c>
      <c r="R65" s="10" t="s">
        <v>556</v>
      </c>
      <c r="S65" s="10" t="s">
        <v>557</v>
      </c>
      <c r="T65" s="10" t="s">
        <v>558</v>
      </c>
      <c r="U65" s="10" t="s">
        <v>395</v>
      </c>
      <c r="V65" s="10">
        <v>4700406525</v>
      </c>
      <c r="W65" s="10" t="s">
        <v>556</v>
      </c>
      <c r="X65" s="10" t="s">
        <v>557</v>
      </c>
      <c r="Y65" s="10" t="s">
        <v>558</v>
      </c>
      <c r="Z65" s="10" t="s">
        <v>395</v>
      </c>
      <c r="AA65" s="10">
        <v>4700406523</v>
      </c>
      <c r="AB65" s="10" t="s">
        <v>556</v>
      </c>
      <c r="AC65" s="10" t="s">
        <v>557</v>
      </c>
      <c r="AD65" s="10" t="s">
        <v>558</v>
      </c>
      <c r="AE65" s="10" t="s">
        <v>395</v>
      </c>
      <c r="AF65" s="10">
        <v>4700406520</v>
      </c>
      <c r="AG65" s="10" t="s">
        <v>556</v>
      </c>
      <c r="AH65" s="10" t="s">
        <v>557</v>
      </c>
      <c r="AI65" s="10" t="s">
        <v>397</v>
      </c>
      <c r="AJ65" s="10" t="s">
        <v>177</v>
      </c>
    </row>
    <row r="66" spans="1:36" ht="15.75">
      <c r="A66" s="393">
        <v>2101</v>
      </c>
      <c r="B66" s="10">
        <v>4700405957</v>
      </c>
      <c r="C66" s="10" t="s">
        <v>559</v>
      </c>
      <c r="D66" s="10" t="s">
        <v>545</v>
      </c>
      <c r="E66" s="10" t="s">
        <v>560</v>
      </c>
      <c r="F66" s="10" t="s">
        <v>409</v>
      </c>
      <c r="G66" s="10">
        <v>4502608511</v>
      </c>
      <c r="H66" s="10" t="s">
        <v>559</v>
      </c>
      <c r="I66" s="10" t="s">
        <v>545</v>
      </c>
      <c r="J66" s="10" t="s">
        <v>560</v>
      </c>
      <c r="K66" s="10" t="s">
        <v>409</v>
      </c>
      <c r="L66" s="10">
        <v>4700406007</v>
      </c>
      <c r="M66" s="10" t="s">
        <v>561</v>
      </c>
      <c r="N66" s="10" t="s">
        <v>562</v>
      </c>
      <c r="O66" s="10" t="s">
        <v>560</v>
      </c>
      <c r="P66" s="10" t="s">
        <v>409</v>
      </c>
      <c r="Q66" s="10">
        <v>4700406036</v>
      </c>
      <c r="R66" s="10" t="s">
        <v>559</v>
      </c>
      <c r="S66" s="10" t="s">
        <v>545</v>
      </c>
      <c r="T66" s="10" t="s">
        <v>560</v>
      </c>
      <c r="U66" s="10" t="s">
        <v>409</v>
      </c>
      <c r="V66" s="10">
        <v>4700406032</v>
      </c>
      <c r="W66" s="10" t="s">
        <v>559</v>
      </c>
      <c r="X66" s="10" t="s">
        <v>545</v>
      </c>
      <c r="Y66" s="10" t="s">
        <v>560</v>
      </c>
      <c r="Z66" s="10" t="s">
        <v>409</v>
      </c>
      <c r="AA66" s="10">
        <v>4700406031</v>
      </c>
      <c r="AB66" s="10" t="s">
        <v>559</v>
      </c>
      <c r="AC66" s="10" t="s">
        <v>545</v>
      </c>
      <c r="AD66" s="10" t="s">
        <v>560</v>
      </c>
      <c r="AE66" s="10" t="s">
        <v>409</v>
      </c>
      <c r="AF66" s="10">
        <v>4700406040</v>
      </c>
      <c r="AG66" s="10" t="s">
        <v>559</v>
      </c>
      <c r="AH66" s="10" t="s">
        <v>545</v>
      </c>
      <c r="AI66" s="10" t="s">
        <v>560</v>
      </c>
      <c r="AJ66" s="10" t="s">
        <v>409</v>
      </c>
    </row>
    <row r="67" spans="1:36" ht="15.75">
      <c r="A67" s="393">
        <v>2102</v>
      </c>
      <c r="B67" s="10">
        <v>4700406696</v>
      </c>
      <c r="C67" s="10" t="s">
        <v>563</v>
      </c>
      <c r="D67" s="10" t="s">
        <v>564</v>
      </c>
      <c r="E67" s="10" t="s">
        <v>565</v>
      </c>
      <c r="F67" s="10" t="s">
        <v>177</v>
      </c>
      <c r="G67" s="10">
        <v>4700406675</v>
      </c>
      <c r="H67" s="10" t="s">
        <v>563</v>
      </c>
      <c r="I67" s="10" t="s">
        <v>564</v>
      </c>
      <c r="J67" s="10" t="s">
        <v>565</v>
      </c>
      <c r="K67" s="10" t="s">
        <v>177</v>
      </c>
      <c r="L67" s="10">
        <v>4700406676</v>
      </c>
      <c r="M67" s="10" t="s">
        <v>563</v>
      </c>
      <c r="N67" s="10" t="s">
        <v>564</v>
      </c>
      <c r="O67" s="10" t="s">
        <v>565</v>
      </c>
      <c r="P67" s="10" t="s">
        <v>177</v>
      </c>
      <c r="Q67" s="10">
        <v>4700406677</v>
      </c>
      <c r="R67" s="10" t="s">
        <v>563</v>
      </c>
      <c r="S67" s="10" t="s">
        <v>564</v>
      </c>
      <c r="T67" s="10" t="s">
        <v>565</v>
      </c>
      <c r="U67" s="10" t="s">
        <v>177</v>
      </c>
      <c r="V67" s="10">
        <v>4700406678</v>
      </c>
      <c r="W67" s="10" t="s">
        <v>563</v>
      </c>
      <c r="X67" s="10" t="s">
        <v>564</v>
      </c>
      <c r="Y67" s="10" t="s">
        <v>565</v>
      </c>
      <c r="Z67" s="10" t="s">
        <v>177</v>
      </c>
      <c r="AA67" s="10">
        <v>4700406679</v>
      </c>
      <c r="AB67" s="10" t="s">
        <v>563</v>
      </c>
      <c r="AC67" s="10" t="s">
        <v>564</v>
      </c>
      <c r="AD67" s="10" t="s">
        <v>565</v>
      </c>
      <c r="AE67" s="10" t="s">
        <v>177</v>
      </c>
      <c r="AF67" s="10">
        <v>4700406952</v>
      </c>
      <c r="AG67" s="10" t="s">
        <v>566</v>
      </c>
      <c r="AH67" s="10" t="s">
        <v>564</v>
      </c>
      <c r="AI67" s="10">
        <v>71543</v>
      </c>
      <c r="AJ67" s="10" t="s">
        <v>177</v>
      </c>
    </row>
    <row r="68" spans="1:36" ht="15.75">
      <c r="A68" s="393">
        <v>2126</v>
      </c>
      <c r="B68" s="10">
        <v>4502608585</v>
      </c>
      <c r="C68" s="10" t="s">
        <v>567</v>
      </c>
      <c r="D68" s="10" t="s">
        <v>568</v>
      </c>
      <c r="E68" s="10" t="s">
        <v>330</v>
      </c>
      <c r="F68" s="10" t="s">
        <v>177</v>
      </c>
      <c r="G68" s="10">
        <v>4502608616</v>
      </c>
      <c r="H68" s="10" t="s">
        <v>567</v>
      </c>
      <c r="I68" s="10" t="s">
        <v>568</v>
      </c>
      <c r="J68" s="10" t="s">
        <v>330</v>
      </c>
      <c r="K68" s="10" t="s">
        <v>177</v>
      </c>
      <c r="L68" s="10">
        <v>4700406808</v>
      </c>
      <c r="M68" s="10" t="s">
        <v>567</v>
      </c>
      <c r="N68" s="10" t="s">
        <v>568</v>
      </c>
      <c r="O68" s="10" t="s">
        <v>569</v>
      </c>
      <c r="P68" s="10" t="s">
        <v>177</v>
      </c>
      <c r="Q68" s="10">
        <v>4700406218</v>
      </c>
      <c r="R68" s="10" t="s">
        <v>567</v>
      </c>
      <c r="S68" s="10" t="s">
        <v>568</v>
      </c>
      <c r="T68" s="10" t="s">
        <v>330</v>
      </c>
      <c r="U68" s="10" t="s">
        <v>177</v>
      </c>
      <c r="V68" s="10">
        <v>4502608701</v>
      </c>
      <c r="W68" s="10" t="s">
        <v>567</v>
      </c>
      <c r="X68" s="10" t="s">
        <v>568</v>
      </c>
      <c r="Y68" s="10" t="s">
        <v>569</v>
      </c>
      <c r="Z68" s="10" t="s">
        <v>177</v>
      </c>
      <c r="AA68" s="10">
        <v>4502608724</v>
      </c>
      <c r="AB68" s="10" t="s">
        <v>567</v>
      </c>
      <c r="AC68" s="10" t="s">
        <v>568</v>
      </c>
      <c r="AD68" s="10" t="s">
        <v>569</v>
      </c>
      <c r="AE68" s="10" t="s">
        <v>177</v>
      </c>
      <c r="AF68" s="10">
        <v>4700406812</v>
      </c>
      <c r="AG68" s="10" t="s">
        <v>567</v>
      </c>
      <c r="AH68" s="10" t="s">
        <v>568</v>
      </c>
      <c r="AI68" s="10" t="s">
        <v>569</v>
      </c>
      <c r="AJ68" s="10" t="s">
        <v>167</v>
      </c>
    </row>
    <row r="69" spans="1:36" ht="15.75">
      <c r="A69" s="393">
        <v>2154</v>
      </c>
      <c r="B69" s="10">
        <v>4700406955</v>
      </c>
      <c r="C69" s="10" t="s">
        <v>570</v>
      </c>
      <c r="D69" s="10" t="s">
        <v>571</v>
      </c>
      <c r="E69" s="10" t="s">
        <v>572</v>
      </c>
      <c r="F69" s="10" t="s">
        <v>573</v>
      </c>
      <c r="G69" s="10">
        <v>4502609123</v>
      </c>
      <c r="H69" s="10" t="s">
        <v>570</v>
      </c>
      <c r="I69" s="10" t="s">
        <v>571</v>
      </c>
      <c r="J69" s="10" t="s">
        <v>574</v>
      </c>
      <c r="K69" s="10" t="s">
        <v>573</v>
      </c>
      <c r="L69" s="10">
        <v>4700407014</v>
      </c>
      <c r="M69" s="10" t="s">
        <v>570</v>
      </c>
      <c r="N69" s="10" t="s">
        <v>571</v>
      </c>
      <c r="O69" s="10" t="s">
        <v>575</v>
      </c>
      <c r="P69" s="10" t="s">
        <v>573</v>
      </c>
      <c r="Q69" s="10">
        <v>4700407012</v>
      </c>
      <c r="R69" s="10" t="s">
        <v>570</v>
      </c>
      <c r="S69" s="10" t="s">
        <v>571</v>
      </c>
      <c r="T69" s="10" t="s">
        <v>576</v>
      </c>
      <c r="U69" s="10" t="s">
        <v>573</v>
      </c>
      <c r="V69" s="10">
        <v>4700407018</v>
      </c>
      <c r="W69" s="10" t="s">
        <v>570</v>
      </c>
      <c r="X69" s="10" t="s">
        <v>571</v>
      </c>
      <c r="Y69" s="10" t="s">
        <v>577</v>
      </c>
      <c r="Z69" s="10" t="s">
        <v>573</v>
      </c>
      <c r="AA69" s="10">
        <v>4700407026</v>
      </c>
      <c r="AB69" s="10" t="s">
        <v>578</v>
      </c>
      <c r="AC69" s="10" t="s">
        <v>571</v>
      </c>
      <c r="AD69" s="10" t="s">
        <v>579</v>
      </c>
      <c r="AE69" s="10" t="s">
        <v>573</v>
      </c>
      <c r="AF69" s="10">
        <v>4700407027</v>
      </c>
      <c r="AG69" s="10" t="s">
        <v>580</v>
      </c>
      <c r="AH69" s="10" t="s">
        <v>581</v>
      </c>
      <c r="AI69" s="10" t="s">
        <v>582</v>
      </c>
      <c r="AJ69" s="10" t="s">
        <v>573</v>
      </c>
    </row>
    <row r="70" spans="1:36" ht="15.75">
      <c r="A70" s="393">
        <v>2156</v>
      </c>
      <c r="B70" s="10">
        <v>4700405705</v>
      </c>
      <c r="C70" s="10" t="s">
        <v>583</v>
      </c>
      <c r="D70" s="10" t="s">
        <v>584</v>
      </c>
      <c r="E70" s="10" t="s">
        <v>585</v>
      </c>
      <c r="F70" s="10" t="s">
        <v>177</v>
      </c>
      <c r="G70" s="10">
        <v>4502608439</v>
      </c>
      <c r="H70" s="10" t="s">
        <v>583</v>
      </c>
      <c r="I70" s="10" t="s">
        <v>584</v>
      </c>
      <c r="J70" s="10" t="s">
        <v>586</v>
      </c>
      <c r="K70" s="10" t="s">
        <v>177</v>
      </c>
      <c r="L70" s="10">
        <v>4700406214</v>
      </c>
      <c r="M70" s="10" t="s">
        <v>583</v>
      </c>
      <c r="N70" s="10" t="s">
        <v>584</v>
      </c>
      <c r="O70" s="10" t="s">
        <v>587</v>
      </c>
      <c r="P70" s="10" t="s">
        <v>177</v>
      </c>
      <c r="Q70" s="10">
        <v>4700405761</v>
      </c>
      <c r="R70" s="10" t="s">
        <v>583</v>
      </c>
      <c r="S70" s="10" t="s">
        <v>584</v>
      </c>
      <c r="T70" s="10" t="s">
        <v>585</v>
      </c>
      <c r="U70" s="10" t="s">
        <v>177</v>
      </c>
      <c r="V70" s="10">
        <v>4700405775</v>
      </c>
      <c r="W70" s="10" t="s">
        <v>583</v>
      </c>
      <c r="X70" s="10" t="s">
        <v>584</v>
      </c>
      <c r="Y70" s="10" t="s">
        <v>587</v>
      </c>
      <c r="Z70" s="10" t="s">
        <v>177</v>
      </c>
      <c r="AA70" s="10">
        <v>4700405782</v>
      </c>
      <c r="AB70" s="10" t="s">
        <v>583</v>
      </c>
      <c r="AC70" s="10" t="s">
        <v>584</v>
      </c>
      <c r="AD70" s="10" t="s">
        <v>587</v>
      </c>
      <c r="AE70" s="10" t="s">
        <v>177</v>
      </c>
      <c r="AF70" s="10">
        <v>4700405860</v>
      </c>
      <c r="AG70" s="10" t="s">
        <v>583</v>
      </c>
      <c r="AH70" s="10" t="s">
        <v>584</v>
      </c>
      <c r="AI70" s="10" t="s">
        <v>587</v>
      </c>
      <c r="AJ70" s="10" t="s">
        <v>177</v>
      </c>
    </row>
    <row r="71" spans="1:36" ht="15.75">
      <c r="A71" s="393">
        <v>2180</v>
      </c>
      <c r="B71" s="10">
        <v>4700406344</v>
      </c>
      <c r="C71" s="10" t="s">
        <v>588</v>
      </c>
      <c r="D71" s="10" t="s">
        <v>589</v>
      </c>
      <c r="E71" s="10" t="s">
        <v>590</v>
      </c>
      <c r="F71" s="10" t="s">
        <v>591</v>
      </c>
      <c r="G71" s="10">
        <v>4502608679</v>
      </c>
      <c r="H71" s="10" t="s">
        <v>592</v>
      </c>
      <c r="I71" s="10" t="s">
        <v>589</v>
      </c>
      <c r="J71" s="10" t="s">
        <v>593</v>
      </c>
      <c r="K71" s="10" t="s">
        <v>591</v>
      </c>
      <c r="L71" s="10">
        <v>4700406149</v>
      </c>
      <c r="M71" s="10" t="s">
        <v>594</v>
      </c>
      <c r="N71" s="10" t="s">
        <v>595</v>
      </c>
      <c r="O71" s="10" t="s">
        <v>596</v>
      </c>
      <c r="P71" s="10" t="s">
        <v>591</v>
      </c>
      <c r="Q71" s="10">
        <v>4700406403</v>
      </c>
      <c r="R71" s="10" t="s">
        <v>597</v>
      </c>
      <c r="S71" s="10" t="s">
        <v>589</v>
      </c>
      <c r="T71" s="10" t="s">
        <v>598</v>
      </c>
      <c r="U71" s="10" t="s">
        <v>591</v>
      </c>
      <c r="V71" s="10">
        <v>4700406420</v>
      </c>
      <c r="W71" s="10" t="s">
        <v>592</v>
      </c>
      <c r="X71" s="10" t="s">
        <v>589</v>
      </c>
      <c r="Y71" s="10" t="s">
        <v>599</v>
      </c>
      <c r="Z71" s="10" t="s">
        <v>591</v>
      </c>
      <c r="AA71" s="10">
        <v>4700406443</v>
      </c>
      <c r="AB71" s="10" t="s">
        <v>600</v>
      </c>
      <c r="AC71" s="10" t="s">
        <v>589</v>
      </c>
      <c r="AD71" s="10" t="s">
        <v>601</v>
      </c>
      <c r="AE71" s="10" t="s">
        <v>591</v>
      </c>
      <c r="AF71" s="10">
        <v>4700406455</v>
      </c>
      <c r="AG71" s="10" t="s">
        <v>600</v>
      </c>
      <c r="AH71" s="10" t="s">
        <v>589</v>
      </c>
      <c r="AI71" s="10" t="s">
        <v>601</v>
      </c>
      <c r="AJ71" s="10" t="s">
        <v>177</v>
      </c>
    </row>
    <row r="72" spans="1:36" ht="15.75">
      <c r="A72" s="393">
        <v>2300</v>
      </c>
      <c r="B72" s="10">
        <v>4700405595</v>
      </c>
      <c r="C72" s="10" t="s">
        <v>602</v>
      </c>
      <c r="D72" s="10" t="s">
        <v>603</v>
      </c>
      <c r="E72" s="10" t="s">
        <v>604</v>
      </c>
      <c r="F72" s="10" t="s">
        <v>605</v>
      </c>
      <c r="G72" s="10">
        <v>4502608382</v>
      </c>
      <c r="H72" s="10" t="s">
        <v>602</v>
      </c>
      <c r="I72" s="10" t="s">
        <v>603</v>
      </c>
      <c r="J72" s="10" t="s">
        <v>606</v>
      </c>
      <c r="K72" s="10" t="s">
        <v>605</v>
      </c>
      <c r="L72" s="10">
        <v>4700405674</v>
      </c>
      <c r="M72" s="10" t="s">
        <v>602</v>
      </c>
      <c r="N72" s="10" t="s">
        <v>603</v>
      </c>
      <c r="O72" s="10" t="s">
        <v>606</v>
      </c>
      <c r="P72" s="10" t="s">
        <v>605</v>
      </c>
      <c r="Q72" s="10">
        <v>4700405683</v>
      </c>
      <c r="R72" s="10" t="s">
        <v>602</v>
      </c>
      <c r="S72" s="10" t="s">
        <v>603</v>
      </c>
      <c r="T72" s="10" t="s">
        <v>606</v>
      </c>
      <c r="U72" s="10" t="s">
        <v>605</v>
      </c>
      <c r="V72" s="10">
        <v>4700405733</v>
      </c>
      <c r="W72" s="10" t="s">
        <v>602</v>
      </c>
      <c r="X72" s="10" t="s">
        <v>603</v>
      </c>
      <c r="Y72" s="10">
        <v>210398</v>
      </c>
      <c r="Z72" s="10" t="s">
        <v>605</v>
      </c>
      <c r="AA72" s="10">
        <v>4700405742</v>
      </c>
      <c r="AB72" s="10" t="s">
        <v>602</v>
      </c>
      <c r="AC72" s="10" t="s">
        <v>603</v>
      </c>
      <c r="AD72" s="10" t="s">
        <v>607</v>
      </c>
      <c r="AE72" s="10" t="s">
        <v>605</v>
      </c>
      <c r="AF72" s="10">
        <v>4700405749</v>
      </c>
      <c r="AG72" s="10" t="s">
        <v>602</v>
      </c>
      <c r="AH72" s="10" t="s">
        <v>603</v>
      </c>
      <c r="AI72" s="10" t="s">
        <v>607</v>
      </c>
      <c r="AJ72" s="10" t="s">
        <v>605</v>
      </c>
    </row>
    <row r="73" spans="1:36" ht="15.75">
      <c r="A73" s="393">
        <v>2301</v>
      </c>
      <c r="B73" s="10">
        <v>4502608398</v>
      </c>
      <c r="C73" s="10" t="s">
        <v>608</v>
      </c>
      <c r="D73" s="10" t="s">
        <v>545</v>
      </c>
      <c r="E73" s="10" t="s">
        <v>609</v>
      </c>
      <c r="F73" s="10" t="s">
        <v>177</v>
      </c>
      <c r="G73" s="10">
        <v>4502608409</v>
      </c>
      <c r="H73" s="10" t="s">
        <v>608</v>
      </c>
      <c r="I73" s="10" t="s">
        <v>545</v>
      </c>
      <c r="J73" s="10" t="s">
        <v>610</v>
      </c>
      <c r="K73" s="10" t="s">
        <v>177</v>
      </c>
      <c r="L73" s="10">
        <v>4502608414</v>
      </c>
      <c r="M73" s="10" t="s">
        <v>608</v>
      </c>
      <c r="N73" s="10" t="s">
        <v>545</v>
      </c>
      <c r="O73" s="10" t="s">
        <v>611</v>
      </c>
      <c r="P73" s="10" t="s">
        <v>177</v>
      </c>
      <c r="Q73" s="10">
        <v>4700407447</v>
      </c>
      <c r="R73" s="10" t="s">
        <v>612</v>
      </c>
      <c r="S73" s="10" t="s">
        <v>613</v>
      </c>
      <c r="T73" s="10">
        <v>79910</v>
      </c>
      <c r="U73" s="10" t="s">
        <v>177</v>
      </c>
      <c r="V73" s="10">
        <v>4502608424</v>
      </c>
      <c r="W73" s="10" t="s">
        <v>608</v>
      </c>
      <c r="X73" s="10" t="s">
        <v>545</v>
      </c>
      <c r="Y73" s="10" t="s">
        <v>611</v>
      </c>
      <c r="Z73" s="10" t="s">
        <v>177</v>
      </c>
      <c r="AA73" s="10">
        <v>4502608430</v>
      </c>
      <c r="AB73" s="10" t="s">
        <v>608</v>
      </c>
      <c r="AC73" s="10" t="s">
        <v>545</v>
      </c>
      <c r="AD73" s="10" t="s">
        <v>614</v>
      </c>
      <c r="AE73" s="10" t="s">
        <v>177</v>
      </c>
      <c r="AF73" s="10">
        <v>4700407448</v>
      </c>
      <c r="AG73" s="10" t="s">
        <v>612</v>
      </c>
      <c r="AH73" s="10" t="s">
        <v>613</v>
      </c>
      <c r="AI73" s="10">
        <v>192772</v>
      </c>
      <c r="AJ73" s="10" t="s">
        <v>409</v>
      </c>
    </row>
    <row r="74" spans="1:36" ht="15.75">
      <c r="A74" s="393">
        <v>2302</v>
      </c>
      <c r="B74" s="10">
        <v>4700405943</v>
      </c>
      <c r="C74" s="10" t="s">
        <v>615</v>
      </c>
      <c r="D74" s="10" t="s">
        <v>616</v>
      </c>
      <c r="E74" s="10" t="s">
        <v>617</v>
      </c>
      <c r="F74" s="10" t="s">
        <v>618</v>
      </c>
      <c r="G74" s="10">
        <v>4502608506</v>
      </c>
      <c r="H74" s="10" t="s">
        <v>615</v>
      </c>
      <c r="I74" s="10" t="s">
        <v>616</v>
      </c>
      <c r="J74" s="10" t="s">
        <v>617</v>
      </c>
      <c r="K74" s="10" t="s">
        <v>618</v>
      </c>
      <c r="L74" s="10">
        <v>4700405974</v>
      </c>
      <c r="M74" s="10" t="s">
        <v>615</v>
      </c>
      <c r="N74" s="10" t="s">
        <v>616</v>
      </c>
      <c r="O74" s="10" t="s">
        <v>617</v>
      </c>
      <c r="P74" s="10" t="s">
        <v>618</v>
      </c>
      <c r="Q74" s="10">
        <v>4700405989</v>
      </c>
      <c r="R74" s="10" t="s">
        <v>615</v>
      </c>
      <c r="S74" s="10" t="s">
        <v>616</v>
      </c>
      <c r="T74" s="10" t="s">
        <v>617</v>
      </c>
      <c r="U74" s="10" t="s">
        <v>618</v>
      </c>
      <c r="V74" s="10">
        <v>4700406001</v>
      </c>
      <c r="W74" s="10" t="s">
        <v>615</v>
      </c>
      <c r="X74" s="10" t="s">
        <v>616</v>
      </c>
      <c r="Y74" s="10" t="s">
        <v>617</v>
      </c>
      <c r="Z74" s="10" t="s">
        <v>618</v>
      </c>
      <c r="AA74" s="10">
        <v>4700406005</v>
      </c>
      <c r="AB74" s="10" t="s">
        <v>615</v>
      </c>
      <c r="AC74" s="10" t="s">
        <v>616</v>
      </c>
      <c r="AD74" s="10" t="s">
        <v>617</v>
      </c>
      <c r="AE74" s="10" t="s">
        <v>618</v>
      </c>
      <c r="AF74" s="10">
        <v>4700406014</v>
      </c>
      <c r="AG74" s="10" t="s">
        <v>615</v>
      </c>
      <c r="AH74" s="10" t="s">
        <v>616</v>
      </c>
      <c r="AI74" s="10" t="s">
        <v>617</v>
      </c>
      <c r="AJ74" s="10" t="s">
        <v>618</v>
      </c>
    </row>
    <row r="75" spans="1:36" ht="15.75">
      <c r="A75" s="393">
        <v>2316</v>
      </c>
      <c r="B75" s="10">
        <v>4700405795</v>
      </c>
      <c r="C75" s="10" t="s">
        <v>619</v>
      </c>
      <c r="D75" s="10" t="s">
        <v>620</v>
      </c>
      <c r="E75" s="10" t="s">
        <v>621</v>
      </c>
      <c r="F75" s="10" t="s">
        <v>177</v>
      </c>
      <c r="G75" s="10">
        <v>4502608446</v>
      </c>
      <c r="H75" s="10" t="s">
        <v>619</v>
      </c>
      <c r="I75" s="10" t="s">
        <v>620</v>
      </c>
      <c r="J75" s="10" t="s">
        <v>621</v>
      </c>
      <c r="K75" s="10" t="s">
        <v>177</v>
      </c>
      <c r="L75" s="10">
        <v>4700405791</v>
      </c>
      <c r="M75" s="10" t="s">
        <v>619</v>
      </c>
      <c r="N75" s="10" t="s">
        <v>620</v>
      </c>
      <c r="O75" s="10" t="s">
        <v>622</v>
      </c>
      <c r="P75" s="10" t="s">
        <v>177</v>
      </c>
      <c r="Q75" s="10">
        <v>4700405794</v>
      </c>
      <c r="R75" s="10" t="s">
        <v>619</v>
      </c>
      <c r="S75" s="10" t="s">
        <v>620</v>
      </c>
      <c r="T75" s="10" t="s">
        <v>623</v>
      </c>
      <c r="U75" s="10" t="s">
        <v>177</v>
      </c>
      <c r="V75" s="10">
        <v>4700405792</v>
      </c>
      <c r="W75" s="10" t="s">
        <v>619</v>
      </c>
      <c r="X75" s="10" t="s">
        <v>620</v>
      </c>
      <c r="Y75" s="10" t="s">
        <v>622</v>
      </c>
      <c r="Z75" s="10" t="s">
        <v>177</v>
      </c>
      <c r="AA75" s="10">
        <v>4700405793</v>
      </c>
      <c r="AB75" s="10" t="s">
        <v>619</v>
      </c>
      <c r="AC75" s="10" t="s">
        <v>620</v>
      </c>
      <c r="AD75" s="10" t="s">
        <v>623</v>
      </c>
      <c r="AE75" s="10" t="s">
        <v>177</v>
      </c>
      <c r="AF75" s="10">
        <v>4700405790</v>
      </c>
      <c r="AG75" s="10" t="s">
        <v>619</v>
      </c>
      <c r="AH75" s="10" t="s">
        <v>620</v>
      </c>
      <c r="AI75" s="10" t="s">
        <v>624</v>
      </c>
      <c r="AJ75" s="10" t="s">
        <v>240</v>
      </c>
    </row>
    <row r="76" spans="1:36" ht="15.75">
      <c r="A76" s="393">
        <v>2322</v>
      </c>
      <c r="B76" s="10">
        <v>4700405959</v>
      </c>
      <c r="C76" s="10" t="s">
        <v>625</v>
      </c>
      <c r="D76" s="10" t="s">
        <v>626</v>
      </c>
      <c r="E76" s="10" t="s">
        <v>627</v>
      </c>
      <c r="F76" s="10" t="s">
        <v>628</v>
      </c>
      <c r="G76" s="10">
        <v>4502608540</v>
      </c>
      <c r="H76" s="10" t="s">
        <v>629</v>
      </c>
      <c r="I76" s="10" t="s">
        <v>626</v>
      </c>
      <c r="J76" s="10" t="s">
        <v>627</v>
      </c>
      <c r="K76" s="10" t="s">
        <v>628</v>
      </c>
      <c r="L76" s="10">
        <v>4700406044</v>
      </c>
      <c r="M76" s="10" t="s">
        <v>630</v>
      </c>
      <c r="N76" s="10" t="s">
        <v>626</v>
      </c>
      <c r="O76" s="10" t="s">
        <v>631</v>
      </c>
      <c r="P76" s="10" t="s">
        <v>628</v>
      </c>
      <c r="Q76" s="10">
        <v>4700406046</v>
      </c>
      <c r="R76" s="10" t="s">
        <v>632</v>
      </c>
      <c r="S76" s="10" t="s">
        <v>626</v>
      </c>
      <c r="T76" s="10" t="s">
        <v>631</v>
      </c>
      <c r="U76" s="10" t="s">
        <v>628</v>
      </c>
      <c r="V76" s="10">
        <v>4700405766</v>
      </c>
      <c r="W76" s="10" t="s">
        <v>630</v>
      </c>
      <c r="X76" s="10" t="s">
        <v>626</v>
      </c>
      <c r="Y76" s="10" t="s">
        <v>631</v>
      </c>
      <c r="Z76" s="10" t="s">
        <v>628</v>
      </c>
      <c r="AA76" s="10">
        <v>4700405981</v>
      </c>
      <c r="AB76" s="10" t="s">
        <v>632</v>
      </c>
      <c r="AC76" s="10" t="s">
        <v>626</v>
      </c>
      <c r="AD76" s="10" t="s">
        <v>627</v>
      </c>
      <c r="AE76" s="10" t="s">
        <v>628</v>
      </c>
      <c r="AF76" s="10">
        <v>4700405986</v>
      </c>
      <c r="AG76" s="10" t="s">
        <v>625</v>
      </c>
      <c r="AH76" s="10" t="s">
        <v>626</v>
      </c>
      <c r="AI76" s="10">
        <v>234353</v>
      </c>
      <c r="AJ76" s="10" t="s">
        <v>177</v>
      </c>
    </row>
    <row r="77" spans="1:36" ht="15.75">
      <c r="A77" s="393">
        <v>2345</v>
      </c>
      <c r="B77" s="10">
        <v>4700407478</v>
      </c>
      <c r="C77" s="10" t="s">
        <v>633</v>
      </c>
      <c r="D77" s="10" t="s">
        <v>613</v>
      </c>
      <c r="E77" s="10">
        <v>166253</v>
      </c>
      <c r="F77" s="10" t="s">
        <v>177</v>
      </c>
      <c r="G77" s="10">
        <v>4502609500</v>
      </c>
      <c r="H77" s="10" t="s">
        <v>633</v>
      </c>
      <c r="I77" s="10" t="s">
        <v>613</v>
      </c>
      <c r="J77" s="10">
        <v>166253</v>
      </c>
      <c r="K77" s="10" t="s">
        <v>177</v>
      </c>
      <c r="L77" s="10">
        <v>4700407479</v>
      </c>
      <c r="M77" s="10" t="s">
        <v>633</v>
      </c>
      <c r="N77" s="10" t="s">
        <v>613</v>
      </c>
      <c r="O77" s="10">
        <v>166253</v>
      </c>
      <c r="P77" s="10" t="s">
        <v>177</v>
      </c>
      <c r="Q77" s="10">
        <v>4700407480</v>
      </c>
      <c r="R77" s="10" t="s">
        <v>633</v>
      </c>
      <c r="S77" s="10" t="s">
        <v>613</v>
      </c>
      <c r="T77" s="10">
        <v>166253</v>
      </c>
      <c r="U77" s="10" t="s">
        <v>177</v>
      </c>
      <c r="V77" s="10">
        <v>4700407477</v>
      </c>
      <c r="W77" s="10" t="s">
        <v>633</v>
      </c>
      <c r="X77" s="10" t="s">
        <v>613</v>
      </c>
      <c r="Y77" s="10">
        <v>79910</v>
      </c>
      <c r="Z77" s="10" t="s">
        <v>177</v>
      </c>
      <c r="AA77" s="10">
        <v>4700407498</v>
      </c>
      <c r="AB77" s="10" t="s">
        <v>633</v>
      </c>
      <c r="AC77" s="10" t="s">
        <v>613</v>
      </c>
      <c r="AD77" s="10">
        <v>79910</v>
      </c>
      <c r="AE77" s="10" t="s">
        <v>177</v>
      </c>
      <c r="AF77" s="10">
        <v>4700407481</v>
      </c>
      <c r="AG77" s="10" t="s">
        <v>633</v>
      </c>
      <c r="AH77" s="10" t="s">
        <v>613</v>
      </c>
      <c r="AI77" s="10">
        <v>205889</v>
      </c>
      <c r="AJ77" s="10" t="s">
        <v>167</v>
      </c>
    </row>
  </sheetData>
  <autoFilter ref="A3:AJ77" xr:uid="{B7F6E60A-B8D6-4DB8-B10E-FE1D4091E423}"/>
  <mergeCells count="7">
    <mergeCell ref="AF2:AJ2"/>
    <mergeCell ref="B2:F2"/>
    <mergeCell ref="G2:K2"/>
    <mergeCell ref="L2:P2"/>
    <mergeCell ref="Q2:U2"/>
    <mergeCell ref="V2:Z2"/>
    <mergeCell ref="AA2:AE2"/>
  </mergeCells>
  <pageMargins left="0.25" right="0.25" top="0.75" bottom="0.75" header="0.3" footer="0.3"/>
  <pageSetup scale="3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60755-9AFE-49AB-B9B1-BA1D3ED75931}">
  <sheetPr>
    <tabColor rgb="FF92D050"/>
    <pageSetUpPr fitToPage="1"/>
  </sheetPr>
  <dimension ref="A1:L98"/>
  <sheetViews>
    <sheetView zoomScale="80" zoomScaleNormal="80" workbookViewId="0">
      <pane xSplit="1" ySplit="1" topLeftCell="B2" activePane="bottomRight" state="frozen"/>
      <selection pane="bottomRight" activeCell="G52" sqref="G52"/>
      <selection pane="bottomLeft" activeCell="A2" sqref="A2"/>
      <selection pane="topRight" activeCell="B1" sqref="B1"/>
    </sheetView>
  </sheetViews>
  <sheetFormatPr defaultRowHeight="15"/>
  <cols>
    <col min="1" max="1" width="8.42578125" style="52" bestFit="1" customWidth="1"/>
    <col min="2" max="2" width="24" bestFit="1" customWidth="1"/>
    <col min="3" max="3" width="23.42578125" bestFit="1" customWidth="1"/>
    <col min="4" max="4" width="24.42578125" bestFit="1" customWidth="1"/>
    <col min="5" max="5" width="20.85546875" bestFit="1" customWidth="1"/>
    <col min="6" max="6" width="22.85546875" bestFit="1" customWidth="1"/>
    <col min="7" max="7" width="25.5703125" bestFit="1" customWidth="1"/>
    <col min="8" max="8" width="42.5703125" bestFit="1" customWidth="1"/>
    <col min="10" max="10" width="12.85546875" bestFit="1" customWidth="1"/>
    <col min="11" max="12" width="11.28515625" bestFit="1" customWidth="1"/>
  </cols>
  <sheetData>
    <row r="1" spans="1:8" ht="15.75">
      <c r="B1" s="412" t="s">
        <v>103</v>
      </c>
      <c r="C1" s="413" t="s">
        <v>104</v>
      </c>
      <c r="D1" s="414" t="s">
        <v>105</v>
      </c>
      <c r="E1" s="415" t="s">
        <v>147</v>
      </c>
      <c r="F1" s="416" t="s">
        <v>148</v>
      </c>
      <c r="G1" s="417" t="s">
        <v>149</v>
      </c>
      <c r="H1" s="418" t="s">
        <v>155</v>
      </c>
    </row>
    <row r="2" spans="1:8" ht="15.75">
      <c r="A2" s="393">
        <v>1011</v>
      </c>
      <c r="B2" t="s">
        <v>634</v>
      </c>
      <c r="C2" t="s">
        <v>130</v>
      </c>
      <c r="D2" t="s">
        <v>130</v>
      </c>
      <c r="E2" t="s">
        <v>635</v>
      </c>
      <c r="F2" t="s">
        <v>636</v>
      </c>
      <c r="G2" t="s">
        <v>637</v>
      </c>
      <c r="H2" t="s">
        <v>638</v>
      </c>
    </row>
    <row r="3" spans="1:8" ht="15.75">
      <c r="A3" s="393">
        <v>1100</v>
      </c>
      <c r="B3" t="s">
        <v>639</v>
      </c>
      <c r="C3" t="s">
        <v>130</v>
      </c>
      <c r="D3" t="s">
        <v>130</v>
      </c>
      <c r="E3" t="s">
        <v>635</v>
      </c>
      <c r="F3" t="s">
        <v>640</v>
      </c>
      <c r="G3" t="s">
        <v>641</v>
      </c>
      <c r="H3" t="s">
        <v>642</v>
      </c>
    </row>
    <row r="4" spans="1:8" ht="15.75">
      <c r="A4" s="393">
        <v>1104</v>
      </c>
      <c r="B4" t="s">
        <v>639</v>
      </c>
      <c r="C4" t="s">
        <v>130</v>
      </c>
      <c r="D4" t="s">
        <v>130</v>
      </c>
      <c r="E4" t="s">
        <v>643</v>
      </c>
      <c r="F4" s="419" t="s">
        <v>644</v>
      </c>
      <c r="G4" t="s">
        <v>645</v>
      </c>
      <c r="H4" t="s">
        <v>646</v>
      </c>
    </row>
    <row r="5" spans="1:8" ht="15.75">
      <c r="A5" s="393">
        <v>1106</v>
      </c>
      <c r="B5" t="s">
        <v>647</v>
      </c>
      <c r="C5" t="s">
        <v>130</v>
      </c>
      <c r="D5" t="s">
        <v>130</v>
      </c>
      <c r="E5" t="s">
        <v>635</v>
      </c>
      <c r="F5" t="s">
        <v>648</v>
      </c>
      <c r="G5" t="s">
        <v>637</v>
      </c>
      <c r="H5" t="s">
        <v>649</v>
      </c>
    </row>
    <row r="6" spans="1:8" ht="15.75">
      <c r="A6" s="393">
        <v>1107</v>
      </c>
      <c r="B6" t="s">
        <v>650</v>
      </c>
      <c r="C6" t="s">
        <v>130</v>
      </c>
      <c r="D6" t="s">
        <v>130</v>
      </c>
      <c r="E6" t="s">
        <v>635</v>
      </c>
      <c r="F6" t="s">
        <v>651</v>
      </c>
      <c r="G6" t="s">
        <v>637</v>
      </c>
      <c r="H6" t="s">
        <v>638</v>
      </c>
    </row>
    <row r="7" spans="1:8" ht="15.75">
      <c r="A7" s="393">
        <v>1114</v>
      </c>
      <c r="B7" t="s">
        <v>639</v>
      </c>
      <c r="C7" t="s">
        <v>130</v>
      </c>
      <c r="D7" t="s">
        <v>130</v>
      </c>
      <c r="E7" t="s">
        <v>635</v>
      </c>
      <c r="F7" t="s">
        <v>652</v>
      </c>
      <c r="G7" t="s">
        <v>653</v>
      </c>
      <c r="H7" t="s">
        <v>638</v>
      </c>
    </row>
    <row r="8" spans="1:8" ht="15.75">
      <c r="A8" s="393">
        <v>1116</v>
      </c>
      <c r="B8" t="s">
        <v>654</v>
      </c>
      <c r="C8" t="s">
        <v>130</v>
      </c>
      <c r="D8" t="s">
        <v>130</v>
      </c>
      <c r="E8" t="s">
        <v>635</v>
      </c>
      <c r="F8" s="419" t="s">
        <v>655</v>
      </c>
      <c r="G8" t="s">
        <v>637</v>
      </c>
      <c r="H8" t="s">
        <v>638</v>
      </c>
    </row>
    <row r="9" spans="1:8" ht="15.75">
      <c r="A9" s="393">
        <v>1118</v>
      </c>
      <c r="B9" t="s">
        <v>656</v>
      </c>
      <c r="C9" t="s">
        <v>130</v>
      </c>
      <c r="D9" t="s">
        <v>130</v>
      </c>
      <c r="E9" t="s">
        <v>635</v>
      </c>
      <c r="F9" t="s">
        <v>657</v>
      </c>
      <c r="G9" t="s">
        <v>637</v>
      </c>
      <c r="H9" t="s">
        <v>638</v>
      </c>
    </row>
    <row r="10" spans="1:8" ht="15.75">
      <c r="A10" s="393">
        <v>1129</v>
      </c>
      <c r="B10" t="s">
        <v>658</v>
      </c>
      <c r="C10" t="s">
        <v>130</v>
      </c>
      <c r="D10" t="s">
        <v>130</v>
      </c>
      <c r="E10" t="s">
        <v>635</v>
      </c>
      <c r="F10" t="s">
        <v>636</v>
      </c>
      <c r="G10" t="s">
        <v>659</v>
      </c>
      <c r="H10" t="s">
        <v>660</v>
      </c>
    </row>
    <row r="11" spans="1:8" ht="15.75">
      <c r="A11" s="393">
        <v>1143</v>
      </c>
      <c r="B11" t="s">
        <v>661</v>
      </c>
      <c r="C11" t="s">
        <v>130</v>
      </c>
      <c r="D11" t="s">
        <v>130</v>
      </c>
      <c r="E11" t="s">
        <v>635</v>
      </c>
      <c r="F11" t="s">
        <v>636</v>
      </c>
      <c r="G11" t="s">
        <v>637</v>
      </c>
      <c r="H11" t="s">
        <v>649</v>
      </c>
    </row>
    <row r="12" spans="1:8" ht="15.75">
      <c r="A12" s="393">
        <v>1159</v>
      </c>
      <c r="B12" t="s">
        <v>654</v>
      </c>
      <c r="C12" t="s">
        <v>130</v>
      </c>
      <c r="D12" t="s">
        <v>130</v>
      </c>
      <c r="E12" t="s">
        <v>635</v>
      </c>
      <c r="F12" t="s">
        <v>662</v>
      </c>
      <c r="G12" t="s">
        <v>637</v>
      </c>
      <c r="H12" t="s">
        <v>638</v>
      </c>
    </row>
    <row r="13" spans="1:8" ht="15.75">
      <c r="A13" s="393">
        <v>1169</v>
      </c>
      <c r="B13" t="s">
        <v>663</v>
      </c>
      <c r="C13" t="s">
        <v>130</v>
      </c>
      <c r="D13" t="s">
        <v>130</v>
      </c>
      <c r="E13" t="s">
        <v>635</v>
      </c>
      <c r="F13" t="s">
        <v>664</v>
      </c>
      <c r="G13" t="s">
        <v>637</v>
      </c>
      <c r="H13" t="s">
        <v>638</v>
      </c>
    </row>
    <row r="14" spans="1:8" ht="15.75">
      <c r="A14" s="393">
        <v>1171</v>
      </c>
      <c r="B14" t="s">
        <v>639</v>
      </c>
      <c r="C14" t="s">
        <v>130</v>
      </c>
      <c r="D14" t="s">
        <v>130</v>
      </c>
      <c r="E14" t="s">
        <v>635</v>
      </c>
      <c r="F14" t="s">
        <v>665</v>
      </c>
      <c r="G14" t="s">
        <v>637</v>
      </c>
      <c r="H14" t="s">
        <v>638</v>
      </c>
    </row>
    <row r="15" spans="1:8" ht="15.75">
      <c r="A15" s="393">
        <v>1172</v>
      </c>
      <c r="B15" t="s">
        <v>654</v>
      </c>
      <c r="C15" t="s">
        <v>130</v>
      </c>
      <c r="D15" t="s">
        <v>130</v>
      </c>
      <c r="E15" t="s">
        <v>635</v>
      </c>
      <c r="F15" s="419" t="s">
        <v>666</v>
      </c>
      <c r="G15" t="s">
        <v>637</v>
      </c>
      <c r="H15" t="s">
        <v>646</v>
      </c>
    </row>
    <row r="16" spans="1:8" ht="15.75">
      <c r="A16" s="393">
        <v>1175</v>
      </c>
      <c r="B16" t="s">
        <v>639</v>
      </c>
      <c r="C16" t="s">
        <v>130</v>
      </c>
      <c r="D16" t="s">
        <v>130</v>
      </c>
      <c r="E16" t="s">
        <v>635</v>
      </c>
      <c r="F16" t="s">
        <v>636</v>
      </c>
      <c r="G16" t="s">
        <v>637</v>
      </c>
      <c r="H16" t="s">
        <v>638</v>
      </c>
    </row>
    <row r="17" spans="1:8" ht="15.75">
      <c r="A17" s="393">
        <v>1176</v>
      </c>
      <c r="B17" t="s">
        <v>667</v>
      </c>
      <c r="C17" t="s">
        <v>130</v>
      </c>
      <c r="D17" t="s">
        <v>130</v>
      </c>
      <c r="E17" t="s">
        <v>635</v>
      </c>
      <c r="F17" t="s">
        <v>636</v>
      </c>
      <c r="G17" t="s">
        <v>637</v>
      </c>
      <c r="H17" t="s">
        <v>638</v>
      </c>
    </row>
    <row r="18" spans="1:8" ht="15.75">
      <c r="A18" s="393">
        <v>1177</v>
      </c>
      <c r="B18" t="s">
        <v>639</v>
      </c>
      <c r="C18" t="s">
        <v>130</v>
      </c>
      <c r="D18" t="s">
        <v>130</v>
      </c>
      <c r="E18" t="s">
        <v>635</v>
      </c>
      <c r="F18" t="s">
        <v>636</v>
      </c>
      <c r="G18" t="s">
        <v>637</v>
      </c>
      <c r="H18" t="s">
        <v>638</v>
      </c>
    </row>
    <row r="19" spans="1:8" ht="15.75">
      <c r="A19" s="393">
        <v>1178</v>
      </c>
      <c r="B19" t="s">
        <v>668</v>
      </c>
      <c r="C19" t="s">
        <v>130</v>
      </c>
      <c r="D19" t="s">
        <v>130</v>
      </c>
      <c r="E19" t="s">
        <v>635</v>
      </c>
      <c r="F19" s="419" t="s">
        <v>669</v>
      </c>
      <c r="G19" t="s">
        <v>637</v>
      </c>
      <c r="H19" t="s">
        <v>646</v>
      </c>
    </row>
    <row r="20" spans="1:8" ht="15.75">
      <c r="A20" s="393">
        <v>1179</v>
      </c>
      <c r="B20" t="s">
        <v>634</v>
      </c>
      <c r="C20" t="s">
        <v>130</v>
      </c>
      <c r="D20" t="s">
        <v>130</v>
      </c>
      <c r="E20" t="s">
        <v>635</v>
      </c>
      <c r="F20" s="419" t="s">
        <v>669</v>
      </c>
      <c r="G20" t="s">
        <v>637</v>
      </c>
      <c r="H20" t="s">
        <v>638</v>
      </c>
    </row>
    <row r="21" spans="1:8" ht="15.75">
      <c r="A21" s="393">
        <v>1180</v>
      </c>
      <c r="B21" t="s">
        <v>670</v>
      </c>
      <c r="C21" t="s">
        <v>130</v>
      </c>
      <c r="D21" t="s">
        <v>130</v>
      </c>
      <c r="E21" t="s">
        <v>635</v>
      </c>
      <c r="F21" t="s">
        <v>671</v>
      </c>
      <c r="G21" t="s">
        <v>637</v>
      </c>
      <c r="H21" t="s">
        <v>638</v>
      </c>
    </row>
    <row r="22" spans="1:8" ht="15.75">
      <c r="A22" s="393">
        <v>1197</v>
      </c>
      <c r="B22" t="s">
        <v>634</v>
      </c>
      <c r="C22" t="s">
        <v>130</v>
      </c>
      <c r="D22" t="s">
        <v>130</v>
      </c>
      <c r="E22" t="s">
        <v>635</v>
      </c>
      <c r="F22" t="s">
        <v>672</v>
      </c>
      <c r="G22" t="s">
        <v>637</v>
      </c>
      <c r="H22" t="s">
        <v>638</v>
      </c>
    </row>
    <row r="23" spans="1:8" ht="15.75">
      <c r="A23" s="393">
        <v>1199</v>
      </c>
      <c r="B23" t="s">
        <v>639</v>
      </c>
      <c r="C23" t="s">
        <v>130</v>
      </c>
      <c r="D23" t="s">
        <v>130</v>
      </c>
      <c r="E23" t="s">
        <v>635</v>
      </c>
      <c r="F23" t="s">
        <v>636</v>
      </c>
      <c r="G23" t="s">
        <v>637</v>
      </c>
      <c r="H23" t="s">
        <v>638</v>
      </c>
    </row>
    <row r="24" spans="1:8" ht="15.75">
      <c r="A24" s="393">
        <v>1215</v>
      </c>
      <c r="B24" t="s">
        <v>634</v>
      </c>
      <c r="C24" t="s">
        <v>130</v>
      </c>
      <c r="D24" t="s">
        <v>130</v>
      </c>
      <c r="E24" t="s">
        <v>635</v>
      </c>
      <c r="F24" t="s">
        <v>673</v>
      </c>
      <c r="G24" t="s">
        <v>637</v>
      </c>
      <c r="H24" t="s">
        <v>638</v>
      </c>
    </row>
    <row r="25" spans="1:8" ht="15.75">
      <c r="A25" s="393">
        <v>1216</v>
      </c>
      <c r="B25" t="s">
        <v>674</v>
      </c>
      <c r="C25" t="s">
        <v>130</v>
      </c>
      <c r="D25" t="s">
        <v>130</v>
      </c>
      <c r="E25" t="s">
        <v>635</v>
      </c>
      <c r="F25" s="419" t="s">
        <v>675</v>
      </c>
      <c r="G25" t="s">
        <v>637</v>
      </c>
      <c r="H25" t="s">
        <v>638</v>
      </c>
    </row>
    <row r="26" spans="1:8" ht="15.75">
      <c r="A26" s="393">
        <v>1229</v>
      </c>
      <c r="B26" t="s">
        <v>676</v>
      </c>
      <c r="C26" t="s">
        <v>130</v>
      </c>
      <c r="D26" t="s">
        <v>130</v>
      </c>
      <c r="E26" t="s">
        <v>635</v>
      </c>
      <c r="F26" t="s">
        <v>677</v>
      </c>
      <c r="G26" t="s">
        <v>637</v>
      </c>
      <c r="H26" t="s">
        <v>646</v>
      </c>
    </row>
    <row r="27" spans="1:8" ht="15.75">
      <c r="A27" s="393">
        <v>1245</v>
      </c>
      <c r="B27" t="s">
        <v>634</v>
      </c>
      <c r="C27" t="s">
        <v>130</v>
      </c>
      <c r="D27" t="s">
        <v>130</v>
      </c>
      <c r="E27" t="s">
        <v>635</v>
      </c>
      <c r="F27" t="s">
        <v>678</v>
      </c>
      <c r="G27" t="s">
        <v>637</v>
      </c>
      <c r="H27" t="s">
        <v>638</v>
      </c>
    </row>
    <row r="28" spans="1:8" ht="15.75">
      <c r="A28" s="393">
        <v>1252</v>
      </c>
      <c r="B28" t="s">
        <v>676</v>
      </c>
      <c r="C28" t="s">
        <v>130</v>
      </c>
      <c r="D28" t="s">
        <v>130</v>
      </c>
      <c r="E28" t="s">
        <v>635</v>
      </c>
      <c r="F28" t="s">
        <v>679</v>
      </c>
      <c r="G28" t="s">
        <v>645</v>
      </c>
      <c r="H28" t="s">
        <v>646</v>
      </c>
    </row>
    <row r="29" spans="1:8" ht="15.75">
      <c r="A29" s="393">
        <v>1253</v>
      </c>
      <c r="B29" t="s">
        <v>680</v>
      </c>
      <c r="C29" t="s">
        <v>130</v>
      </c>
      <c r="D29" t="s">
        <v>130</v>
      </c>
      <c r="E29" t="s">
        <v>635</v>
      </c>
      <c r="F29" t="s">
        <v>681</v>
      </c>
      <c r="G29" t="s">
        <v>637</v>
      </c>
      <c r="H29" t="s">
        <v>682</v>
      </c>
    </row>
    <row r="30" spans="1:8" ht="15.75">
      <c r="A30" s="393">
        <v>1256</v>
      </c>
      <c r="B30" t="s">
        <v>639</v>
      </c>
      <c r="C30" t="s">
        <v>130</v>
      </c>
      <c r="D30" t="s">
        <v>130</v>
      </c>
      <c r="E30" t="s">
        <v>635</v>
      </c>
      <c r="F30" t="s">
        <v>683</v>
      </c>
      <c r="G30" t="s">
        <v>637</v>
      </c>
      <c r="H30" t="s">
        <v>638</v>
      </c>
    </row>
    <row r="31" spans="1:8" ht="15.75">
      <c r="A31" s="393">
        <v>1270</v>
      </c>
      <c r="B31" t="s">
        <v>674</v>
      </c>
      <c r="C31" t="s">
        <v>130</v>
      </c>
      <c r="D31" t="s">
        <v>130</v>
      </c>
      <c r="E31" t="s">
        <v>635</v>
      </c>
      <c r="F31" t="s">
        <v>684</v>
      </c>
      <c r="G31" t="s">
        <v>685</v>
      </c>
      <c r="H31" t="s">
        <v>638</v>
      </c>
    </row>
    <row r="32" spans="1:8" ht="15.75">
      <c r="A32" s="393">
        <v>1275</v>
      </c>
      <c r="B32" t="s">
        <v>686</v>
      </c>
      <c r="C32" t="s">
        <v>130</v>
      </c>
      <c r="D32" t="s">
        <v>130</v>
      </c>
      <c r="E32" t="s">
        <v>635</v>
      </c>
      <c r="F32" t="s">
        <v>636</v>
      </c>
      <c r="G32" t="s">
        <v>637</v>
      </c>
      <c r="H32" t="s">
        <v>638</v>
      </c>
    </row>
    <row r="33" spans="1:8" ht="15.75">
      <c r="A33" s="393">
        <v>1277</v>
      </c>
      <c r="B33" t="s">
        <v>650</v>
      </c>
      <c r="C33" t="s">
        <v>130</v>
      </c>
      <c r="D33" t="s">
        <v>130</v>
      </c>
      <c r="E33" t="s">
        <v>635</v>
      </c>
      <c r="F33" t="s">
        <v>652</v>
      </c>
      <c r="G33" t="s">
        <v>637</v>
      </c>
      <c r="H33" t="s">
        <v>687</v>
      </c>
    </row>
    <row r="34" spans="1:8" ht="15.75">
      <c r="A34" s="393">
        <v>1279</v>
      </c>
      <c r="B34" t="s">
        <v>688</v>
      </c>
      <c r="C34" t="s">
        <v>130</v>
      </c>
      <c r="D34" t="s">
        <v>130</v>
      </c>
      <c r="E34" t="s">
        <v>635</v>
      </c>
      <c r="F34" t="s">
        <v>689</v>
      </c>
      <c r="G34" t="s">
        <v>637</v>
      </c>
      <c r="H34" t="s">
        <v>687</v>
      </c>
    </row>
    <row r="35" spans="1:8" ht="15.75">
      <c r="A35" s="393">
        <v>1284</v>
      </c>
      <c r="B35" t="s">
        <v>634</v>
      </c>
      <c r="C35" t="s">
        <v>130</v>
      </c>
      <c r="D35" t="s">
        <v>130</v>
      </c>
      <c r="E35" t="s">
        <v>635</v>
      </c>
      <c r="F35" t="s">
        <v>636</v>
      </c>
      <c r="G35" t="s">
        <v>637</v>
      </c>
      <c r="H35" t="s">
        <v>638</v>
      </c>
    </row>
    <row r="36" spans="1:8" ht="15.75">
      <c r="A36" s="393">
        <v>1285</v>
      </c>
      <c r="B36" t="s">
        <v>686</v>
      </c>
      <c r="C36" t="s">
        <v>130</v>
      </c>
      <c r="D36" t="s">
        <v>130</v>
      </c>
      <c r="E36" t="s">
        <v>635</v>
      </c>
      <c r="F36" t="s">
        <v>636</v>
      </c>
      <c r="G36" t="s">
        <v>637</v>
      </c>
      <c r="H36" t="s">
        <v>646</v>
      </c>
    </row>
    <row r="37" spans="1:8" ht="15.75">
      <c r="A37" s="393">
        <v>1299</v>
      </c>
      <c r="B37" t="s">
        <v>639</v>
      </c>
      <c r="C37" t="s">
        <v>130</v>
      </c>
      <c r="D37" t="s">
        <v>130</v>
      </c>
      <c r="E37" t="s">
        <v>635</v>
      </c>
      <c r="F37" t="s">
        <v>636</v>
      </c>
      <c r="G37" t="s">
        <v>637</v>
      </c>
      <c r="H37" t="s">
        <v>638</v>
      </c>
    </row>
    <row r="38" spans="1:8" ht="15.75">
      <c r="A38" s="393">
        <v>1300</v>
      </c>
      <c r="B38" t="s">
        <v>690</v>
      </c>
      <c r="C38" t="s">
        <v>130</v>
      </c>
      <c r="D38" t="s">
        <v>130</v>
      </c>
      <c r="E38" t="s">
        <v>635</v>
      </c>
      <c r="F38" t="s">
        <v>636</v>
      </c>
      <c r="G38" t="s">
        <v>637</v>
      </c>
      <c r="H38" t="s">
        <v>649</v>
      </c>
    </row>
    <row r="39" spans="1:8" ht="15.75">
      <c r="A39" s="393">
        <v>1303</v>
      </c>
      <c r="B39" t="s">
        <v>639</v>
      </c>
      <c r="C39" t="s">
        <v>130</v>
      </c>
      <c r="D39" t="s">
        <v>130</v>
      </c>
      <c r="E39" t="s">
        <v>635</v>
      </c>
      <c r="F39" t="s">
        <v>691</v>
      </c>
      <c r="G39" t="s">
        <v>692</v>
      </c>
      <c r="H39" t="s">
        <v>638</v>
      </c>
    </row>
    <row r="40" spans="1:8" ht="15.75">
      <c r="A40" s="393">
        <v>1311</v>
      </c>
      <c r="B40" t="s">
        <v>634</v>
      </c>
      <c r="C40" t="s">
        <v>130</v>
      </c>
      <c r="D40" t="s">
        <v>130</v>
      </c>
      <c r="E40" t="s">
        <v>635</v>
      </c>
      <c r="F40" t="s">
        <v>636</v>
      </c>
      <c r="G40" t="s">
        <v>637</v>
      </c>
      <c r="H40" t="s">
        <v>638</v>
      </c>
    </row>
    <row r="41" spans="1:8" ht="15.75">
      <c r="A41" s="393">
        <v>1312</v>
      </c>
      <c r="B41" t="s">
        <v>690</v>
      </c>
      <c r="C41" t="s">
        <v>130</v>
      </c>
      <c r="D41" t="s">
        <v>130</v>
      </c>
      <c r="E41" t="s">
        <v>635</v>
      </c>
      <c r="F41" t="s">
        <v>693</v>
      </c>
      <c r="G41" t="s">
        <v>637</v>
      </c>
      <c r="H41" t="s">
        <v>638</v>
      </c>
    </row>
    <row r="42" spans="1:8" ht="15.75">
      <c r="A42" s="393">
        <v>1317</v>
      </c>
      <c r="B42" t="s">
        <v>663</v>
      </c>
      <c r="C42" t="s">
        <v>130</v>
      </c>
      <c r="D42" t="s">
        <v>130</v>
      </c>
      <c r="E42" t="s">
        <v>635</v>
      </c>
      <c r="F42" t="s">
        <v>636</v>
      </c>
      <c r="G42" t="s">
        <v>637</v>
      </c>
      <c r="H42" t="s">
        <v>638</v>
      </c>
    </row>
    <row r="43" spans="1:8" ht="15.75">
      <c r="A43" s="393">
        <v>1318</v>
      </c>
      <c r="B43" t="s">
        <v>686</v>
      </c>
      <c r="C43" t="s">
        <v>130</v>
      </c>
      <c r="D43" t="s">
        <v>130</v>
      </c>
      <c r="E43" t="s">
        <v>635</v>
      </c>
      <c r="F43" t="s">
        <v>636</v>
      </c>
      <c r="G43" t="s">
        <v>637</v>
      </c>
      <c r="H43" t="s">
        <v>646</v>
      </c>
    </row>
    <row r="44" spans="1:8" ht="15.75">
      <c r="A44" s="393">
        <v>1322</v>
      </c>
      <c r="B44" t="s">
        <v>686</v>
      </c>
      <c r="C44" t="s">
        <v>130</v>
      </c>
      <c r="D44" t="s">
        <v>130</v>
      </c>
      <c r="E44" t="s">
        <v>635</v>
      </c>
      <c r="F44" t="s">
        <v>636</v>
      </c>
      <c r="G44" t="s">
        <v>637</v>
      </c>
      <c r="H44" t="s">
        <v>646</v>
      </c>
    </row>
    <row r="45" spans="1:8" ht="15.75">
      <c r="A45" s="393">
        <v>1323</v>
      </c>
      <c r="B45" t="s">
        <v>663</v>
      </c>
      <c r="C45" t="s">
        <v>130</v>
      </c>
      <c r="D45" t="s">
        <v>130</v>
      </c>
      <c r="E45" t="s">
        <v>635</v>
      </c>
      <c r="F45" t="s">
        <v>694</v>
      </c>
      <c r="G45" t="s">
        <v>637</v>
      </c>
      <c r="H45" t="s">
        <v>695</v>
      </c>
    </row>
    <row r="46" spans="1:8" ht="15.75">
      <c r="A46" s="393">
        <v>1325</v>
      </c>
      <c r="B46" t="s">
        <v>634</v>
      </c>
      <c r="C46" t="s">
        <v>130</v>
      </c>
      <c r="D46" t="s">
        <v>130</v>
      </c>
      <c r="E46" t="s">
        <v>635</v>
      </c>
      <c r="F46" t="s">
        <v>636</v>
      </c>
      <c r="G46" t="s">
        <v>637</v>
      </c>
      <c r="H46" t="s">
        <v>638</v>
      </c>
    </row>
    <row r="47" spans="1:8" ht="15.75">
      <c r="A47" s="393">
        <v>1327</v>
      </c>
      <c r="B47" t="s">
        <v>639</v>
      </c>
      <c r="C47" t="s">
        <v>130</v>
      </c>
      <c r="D47" t="s">
        <v>130</v>
      </c>
      <c r="E47" t="s">
        <v>635</v>
      </c>
      <c r="F47" t="s">
        <v>636</v>
      </c>
      <c r="G47" t="s">
        <v>637</v>
      </c>
      <c r="H47" t="s">
        <v>638</v>
      </c>
    </row>
    <row r="48" spans="1:8" ht="15.75">
      <c r="A48" s="393">
        <v>1328</v>
      </c>
      <c r="B48" t="s">
        <v>686</v>
      </c>
      <c r="C48" t="s">
        <v>130</v>
      </c>
      <c r="D48" t="s">
        <v>130</v>
      </c>
      <c r="E48" t="s">
        <v>635</v>
      </c>
      <c r="F48" t="s">
        <v>636</v>
      </c>
      <c r="G48" t="s">
        <v>637</v>
      </c>
      <c r="H48" t="s">
        <v>696</v>
      </c>
    </row>
    <row r="49" spans="1:12" ht="15.75">
      <c r="A49" s="393">
        <v>1334</v>
      </c>
      <c r="B49" t="s">
        <v>674</v>
      </c>
      <c r="C49" t="s">
        <v>130</v>
      </c>
      <c r="D49" t="s">
        <v>130</v>
      </c>
      <c r="E49" t="s">
        <v>635</v>
      </c>
      <c r="F49" t="s">
        <v>673</v>
      </c>
      <c r="G49" t="s">
        <v>637</v>
      </c>
      <c r="H49" t="s">
        <v>697</v>
      </c>
    </row>
    <row r="50" spans="1:12" ht="15.75">
      <c r="A50" s="393">
        <v>1335</v>
      </c>
      <c r="B50" t="s">
        <v>663</v>
      </c>
      <c r="C50" t="s">
        <v>130</v>
      </c>
      <c r="D50" t="s">
        <v>130</v>
      </c>
      <c r="E50" t="s">
        <v>635</v>
      </c>
      <c r="F50" t="s">
        <v>678</v>
      </c>
      <c r="G50" t="s">
        <v>637</v>
      </c>
      <c r="H50" t="s">
        <v>638</v>
      </c>
    </row>
    <row r="51" spans="1:12" ht="15.75">
      <c r="A51" s="393">
        <v>1341</v>
      </c>
      <c r="B51" t="s">
        <v>639</v>
      </c>
      <c r="C51" t="s">
        <v>130</v>
      </c>
      <c r="D51" t="s">
        <v>130</v>
      </c>
      <c r="E51" t="s">
        <v>635</v>
      </c>
      <c r="F51" t="s">
        <v>698</v>
      </c>
      <c r="G51" t="s">
        <v>637</v>
      </c>
      <c r="H51" t="s">
        <v>638</v>
      </c>
    </row>
    <row r="52" spans="1:12" ht="15.75">
      <c r="A52" s="393">
        <v>1342</v>
      </c>
      <c r="B52" s="419" t="s">
        <v>690</v>
      </c>
      <c r="C52" t="s">
        <v>130</v>
      </c>
      <c r="D52" t="s">
        <v>130</v>
      </c>
      <c r="E52" t="s">
        <v>635</v>
      </c>
      <c r="F52" t="s">
        <v>636</v>
      </c>
      <c r="G52" t="s">
        <v>637</v>
      </c>
      <c r="H52" t="s">
        <v>638</v>
      </c>
    </row>
    <row r="53" spans="1:12" ht="15.75">
      <c r="A53" s="393">
        <v>1348</v>
      </c>
      <c r="B53" t="s">
        <v>654</v>
      </c>
      <c r="C53" t="s">
        <v>130</v>
      </c>
      <c r="D53" t="s">
        <v>130</v>
      </c>
      <c r="E53" t="s">
        <v>635</v>
      </c>
      <c r="F53" t="s">
        <v>636</v>
      </c>
      <c r="G53" t="s">
        <v>637</v>
      </c>
      <c r="H53" t="s">
        <v>638</v>
      </c>
    </row>
    <row r="54" spans="1:12" ht="15.75">
      <c r="A54" s="393">
        <v>1359</v>
      </c>
      <c r="B54" t="s">
        <v>686</v>
      </c>
      <c r="C54" t="s">
        <v>130</v>
      </c>
      <c r="D54" t="s">
        <v>130</v>
      </c>
      <c r="E54" t="s">
        <v>643</v>
      </c>
      <c r="F54" t="s">
        <v>699</v>
      </c>
      <c r="G54" t="s">
        <v>637</v>
      </c>
      <c r="H54" t="s">
        <v>638</v>
      </c>
    </row>
    <row r="55" spans="1:12" ht="15.75">
      <c r="A55" s="393">
        <v>1363</v>
      </c>
      <c r="B55" t="s">
        <v>686</v>
      </c>
      <c r="C55" t="s">
        <v>130</v>
      </c>
      <c r="D55" t="s">
        <v>130</v>
      </c>
      <c r="E55" t="s">
        <v>635</v>
      </c>
      <c r="F55" t="s">
        <v>636</v>
      </c>
      <c r="G55" t="s">
        <v>637</v>
      </c>
      <c r="H55" t="s">
        <v>638</v>
      </c>
    </row>
    <row r="56" spans="1:12" ht="15.75">
      <c r="A56" s="393">
        <v>1364</v>
      </c>
      <c r="B56" t="s">
        <v>686</v>
      </c>
      <c r="C56" t="s">
        <v>130</v>
      </c>
      <c r="D56" t="s">
        <v>130</v>
      </c>
      <c r="E56" t="s">
        <v>635</v>
      </c>
      <c r="F56" t="s">
        <v>694</v>
      </c>
      <c r="G56" t="s">
        <v>637</v>
      </c>
      <c r="H56" t="s">
        <v>638</v>
      </c>
      <c r="J56" s="421"/>
    </row>
    <row r="57" spans="1:12" ht="15.75">
      <c r="A57" s="393">
        <v>1368</v>
      </c>
      <c r="B57" t="s">
        <v>686</v>
      </c>
      <c r="C57" t="s">
        <v>130</v>
      </c>
      <c r="D57" t="s">
        <v>130</v>
      </c>
      <c r="E57" t="s">
        <v>635</v>
      </c>
      <c r="F57" t="s">
        <v>636</v>
      </c>
      <c r="G57" t="s">
        <v>637</v>
      </c>
      <c r="H57" t="s">
        <v>638</v>
      </c>
      <c r="J57" s="422"/>
    </row>
    <row r="58" spans="1:12" ht="15.75">
      <c r="A58" s="393">
        <v>1370</v>
      </c>
      <c r="B58" t="s">
        <v>639</v>
      </c>
      <c r="C58" t="s">
        <v>130</v>
      </c>
      <c r="D58" t="s">
        <v>130</v>
      </c>
      <c r="E58" t="s">
        <v>635</v>
      </c>
      <c r="F58" t="s">
        <v>636</v>
      </c>
      <c r="G58" t="s">
        <v>637</v>
      </c>
      <c r="H58" t="s">
        <v>638</v>
      </c>
    </row>
    <row r="59" spans="1:12" ht="15.75">
      <c r="A59" s="393">
        <v>1373</v>
      </c>
      <c r="B59" t="s">
        <v>700</v>
      </c>
      <c r="C59" t="s">
        <v>130</v>
      </c>
      <c r="D59" t="s">
        <v>130</v>
      </c>
      <c r="E59" t="s">
        <v>635</v>
      </c>
      <c r="F59" t="s">
        <v>701</v>
      </c>
      <c r="G59" t="s">
        <v>645</v>
      </c>
      <c r="H59" t="s">
        <v>649</v>
      </c>
    </row>
    <row r="60" spans="1:12" ht="15.75">
      <c r="A60" s="393">
        <v>1394</v>
      </c>
      <c r="B60" t="s">
        <v>663</v>
      </c>
      <c r="C60" t="s">
        <v>130</v>
      </c>
      <c r="D60" t="s">
        <v>130</v>
      </c>
      <c r="E60" t="s">
        <v>635</v>
      </c>
      <c r="F60" t="s">
        <v>636</v>
      </c>
      <c r="G60" t="s">
        <v>637</v>
      </c>
      <c r="H60" t="s">
        <v>646</v>
      </c>
    </row>
    <row r="61" spans="1:12" ht="15.75">
      <c r="A61" s="393">
        <v>1799</v>
      </c>
      <c r="B61" t="s">
        <v>702</v>
      </c>
      <c r="C61" t="s">
        <v>130</v>
      </c>
      <c r="D61" t="s">
        <v>130</v>
      </c>
      <c r="E61" t="s">
        <v>703</v>
      </c>
      <c r="F61" t="s">
        <v>704</v>
      </c>
      <c r="G61" t="s">
        <v>637</v>
      </c>
      <c r="H61" t="s">
        <v>638</v>
      </c>
    </row>
    <row r="62" spans="1:12" ht="15.75">
      <c r="A62" s="393">
        <v>1800</v>
      </c>
      <c r="B62" t="s">
        <v>663</v>
      </c>
      <c r="C62" t="s">
        <v>130</v>
      </c>
      <c r="D62" t="s">
        <v>130</v>
      </c>
      <c r="E62" t="s">
        <v>635</v>
      </c>
      <c r="F62" t="s">
        <v>705</v>
      </c>
      <c r="G62" t="s">
        <v>637</v>
      </c>
      <c r="H62" t="s">
        <v>638</v>
      </c>
    </row>
    <row r="63" spans="1:12" ht="15.75">
      <c r="A63" s="393">
        <v>1925</v>
      </c>
      <c r="B63" t="s">
        <v>639</v>
      </c>
      <c r="C63" t="s">
        <v>130</v>
      </c>
      <c r="D63" t="s">
        <v>130</v>
      </c>
      <c r="E63" t="s">
        <v>706</v>
      </c>
      <c r="F63" t="s">
        <v>669</v>
      </c>
      <c r="G63" t="s">
        <v>637</v>
      </c>
      <c r="H63" t="s">
        <v>642</v>
      </c>
      <c r="K63" s="424"/>
      <c r="L63" s="424"/>
    </row>
    <row r="64" spans="1:12" ht="15.75">
      <c r="A64" s="393">
        <v>2101</v>
      </c>
      <c r="B64" t="s">
        <v>700</v>
      </c>
      <c r="C64" t="s">
        <v>130</v>
      </c>
      <c r="D64" t="s">
        <v>130</v>
      </c>
      <c r="E64" t="s">
        <v>635</v>
      </c>
      <c r="F64" t="s">
        <v>664</v>
      </c>
      <c r="G64" t="s">
        <v>637</v>
      </c>
      <c r="H64" t="s">
        <v>707</v>
      </c>
      <c r="I64" s="423"/>
      <c r="K64" s="424"/>
    </row>
    <row r="65" spans="1:11" ht="15.75">
      <c r="A65" s="393">
        <v>2102</v>
      </c>
      <c r="B65" t="s">
        <v>639</v>
      </c>
      <c r="C65" t="s">
        <v>130</v>
      </c>
      <c r="D65" t="s">
        <v>130</v>
      </c>
      <c r="E65" t="s">
        <v>635</v>
      </c>
      <c r="F65" t="s">
        <v>708</v>
      </c>
      <c r="G65" t="s">
        <v>637</v>
      </c>
      <c r="H65" t="s">
        <v>638</v>
      </c>
      <c r="K65" s="424"/>
    </row>
    <row r="66" spans="1:11" ht="15.75">
      <c r="A66" s="393">
        <v>2126</v>
      </c>
      <c r="B66" t="s">
        <v>634</v>
      </c>
      <c r="C66" t="s">
        <v>130</v>
      </c>
      <c r="D66" t="s">
        <v>130</v>
      </c>
      <c r="E66" t="s">
        <v>635</v>
      </c>
      <c r="F66" t="s">
        <v>669</v>
      </c>
      <c r="G66" t="s">
        <v>637</v>
      </c>
      <c r="H66" t="s">
        <v>638</v>
      </c>
    </row>
    <row r="67" spans="1:11" ht="15.75">
      <c r="A67" s="393">
        <v>2154</v>
      </c>
      <c r="B67" t="s">
        <v>690</v>
      </c>
      <c r="C67" t="s">
        <v>130</v>
      </c>
      <c r="D67" t="s">
        <v>130</v>
      </c>
      <c r="E67" t="s">
        <v>635</v>
      </c>
      <c r="F67" t="s">
        <v>636</v>
      </c>
      <c r="G67" t="s">
        <v>637</v>
      </c>
      <c r="H67" t="s">
        <v>638</v>
      </c>
    </row>
    <row r="68" spans="1:11" ht="15.75">
      <c r="A68" s="393">
        <v>2156</v>
      </c>
      <c r="B68" t="s">
        <v>686</v>
      </c>
      <c r="C68" t="s">
        <v>130</v>
      </c>
      <c r="D68" t="s">
        <v>130</v>
      </c>
      <c r="E68" t="s">
        <v>635</v>
      </c>
      <c r="F68" t="s">
        <v>709</v>
      </c>
      <c r="G68" t="s">
        <v>637</v>
      </c>
      <c r="H68" t="s">
        <v>638</v>
      </c>
    </row>
    <row r="69" spans="1:11" ht="15.75">
      <c r="A69" s="393">
        <v>2180</v>
      </c>
      <c r="B69" t="s">
        <v>710</v>
      </c>
      <c r="C69" t="s">
        <v>130</v>
      </c>
      <c r="D69" t="s">
        <v>130</v>
      </c>
      <c r="E69" t="s">
        <v>635</v>
      </c>
      <c r="F69" t="s">
        <v>711</v>
      </c>
      <c r="G69" t="s">
        <v>712</v>
      </c>
      <c r="H69" t="s">
        <v>638</v>
      </c>
    </row>
    <row r="70" spans="1:11" ht="15.75">
      <c r="A70" s="393">
        <v>2300</v>
      </c>
      <c r="B70" t="s">
        <v>713</v>
      </c>
      <c r="C70" t="s">
        <v>130</v>
      </c>
      <c r="D70" t="s">
        <v>130</v>
      </c>
      <c r="E70" t="s">
        <v>635</v>
      </c>
      <c r="F70" t="s">
        <v>691</v>
      </c>
      <c r="G70" t="s">
        <v>637</v>
      </c>
      <c r="H70" t="s">
        <v>638</v>
      </c>
    </row>
    <row r="71" spans="1:11" ht="15.75">
      <c r="A71" s="393">
        <v>2301</v>
      </c>
      <c r="B71" t="s">
        <v>686</v>
      </c>
      <c r="C71" t="s">
        <v>130</v>
      </c>
      <c r="D71" t="s">
        <v>130</v>
      </c>
      <c r="E71" t="s">
        <v>635</v>
      </c>
      <c r="F71" t="s">
        <v>669</v>
      </c>
      <c r="G71" t="s">
        <v>637</v>
      </c>
      <c r="H71" t="s">
        <v>646</v>
      </c>
    </row>
    <row r="72" spans="1:11" ht="15.75">
      <c r="A72" s="393">
        <v>2302</v>
      </c>
      <c r="B72" t="s">
        <v>639</v>
      </c>
      <c r="C72" t="s">
        <v>130</v>
      </c>
      <c r="D72" t="s">
        <v>130</v>
      </c>
      <c r="E72" t="s">
        <v>635</v>
      </c>
      <c r="F72" t="s">
        <v>694</v>
      </c>
      <c r="G72" t="s">
        <v>637</v>
      </c>
      <c r="H72" t="s">
        <v>638</v>
      </c>
    </row>
    <row r="73" spans="1:11" ht="15.75">
      <c r="A73" s="393">
        <v>2316</v>
      </c>
      <c r="B73" t="s">
        <v>686</v>
      </c>
      <c r="C73" t="s">
        <v>130</v>
      </c>
      <c r="D73" t="s">
        <v>130</v>
      </c>
      <c r="E73" t="s">
        <v>635</v>
      </c>
      <c r="F73" t="s">
        <v>714</v>
      </c>
      <c r="G73" t="s">
        <v>715</v>
      </c>
      <c r="H73" t="s">
        <v>716</v>
      </c>
    </row>
    <row r="74" spans="1:11" ht="15.75">
      <c r="A74" s="393">
        <v>2322</v>
      </c>
      <c r="B74" t="s">
        <v>656</v>
      </c>
      <c r="C74" t="s">
        <v>130</v>
      </c>
      <c r="D74" t="s">
        <v>130</v>
      </c>
      <c r="E74" t="s">
        <v>635</v>
      </c>
      <c r="F74" t="s">
        <v>698</v>
      </c>
      <c r="G74" t="s">
        <v>637</v>
      </c>
      <c r="H74" t="s">
        <v>696</v>
      </c>
    </row>
    <row r="75" spans="1:11" ht="15.75">
      <c r="A75" s="393">
        <v>2345</v>
      </c>
      <c r="B75" t="s">
        <v>717</v>
      </c>
      <c r="C75" t="s">
        <v>130</v>
      </c>
      <c r="D75" t="s">
        <v>130</v>
      </c>
      <c r="E75" t="s">
        <v>635</v>
      </c>
      <c r="F75" t="s">
        <v>718</v>
      </c>
      <c r="G75" t="s">
        <v>637</v>
      </c>
      <c r="H75" t="s">
        <v>638</v>
      </c>
    </row>
    <row r="94" spans="4:4">
      <c r="D94" s="349"/>
    </row>
    <row r="95" spans="4:4">
      <c r="D95" s="349"/>
    </row>
    <row r="96" spans="4:4">
      <c r="D96" s="349"/>
    </row>
    <row r="97" spans="4:4">
      <c r="D97" s="349"/>
    </row>
    <row r="98" spans="4:4">
      <c r="D98" s="349"/>
    </row>
  </sheetData>
  <autoFilter ref="A1:H75" xr:uid="{E79EEA47-F51F-4529-8C06-D9763450255B}"/>
  <pageMargins left="0.7" right="0.7" top="0.75" bottom="0.75" header="0.3" footer="0.3"/>
  <pageSetup paperSize="9" scale="4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6FB00-E859-494F-846E-18AB5C5997E6}">
  <sheetPr>
    <tabColor rgb="FFFF0000"/>
  </sheetPr>
  <dimension ref="A1:B281"/>
  <sheetViews>
    <sheetView showGridLines="0" workbookViewId="0">
      <selection activeCell="A2" sqref="A2"/>
    </sheetView>
  </sheetViews>
  <sheetFormatPr defaultRowHeight="15"/>
  <cols>
    <col min="1" max="1" width="27.5703125" customWidth="1"/>
  </cols>
  <sheetData>
    <row r="1" spans="1:2" ht="18.75">
      <c r="A1" s="394" t="s">
        <v>719</v>
      </c>
    </row>
    <row r="2" spans="1:2">
      <c r="A2" s="149"/>
    </row>
    <row r="3" spans="1:2">
      <c r="A3" s="395" t="s">
        <v>720</v>
      </c>
    </row>
    <row r="5" spans="1:2">
      <c r="A5" t="s">
        <v>721</v>
      </c>
      <c r="B5" t="s">
        <v>722</v>
      </c>
    </row>
    <row r="6" spans="1:2">
      <c r="A6" t="s">
        <v>723</v>
      </c>
    </row>
    <row r="8" spans="1:2">
      <c r="A8" t="s">
        <v>724</v>
      </c>
    </row>
    <row r="34" spans="1:2">
      <c r="A34" t="s">
        <v>725</v>
      </c>
    </row>
    <row r="36" spans="1:2">
      <c r="A36" t="s">
        <v>726</v>
      </c>
    </row>
    <row r="38" spans="1:2" s="396" customFormat="1" ht="15.75" thickBot="1"/>
    <row r="40" spans="1:2">
      <c r="A40" s="395" t="s">
        <v>727</v>
      </c>
    </row>
    <row r="42" spans="1:2">
      <c r="A42" t="s">
        <v>728</v>
      </c>
    </row>
    <row r="44" spans="1:2">
      <c r="A44" t="s">
        <v>721</v>
      </c>
      <c r="B44" t="s">
        <v>722</v>
      </c>
    </row>
    <row r="45" spans="1:2">
      <c r="A45" t="s">
        <v>729</v>
      </c>
    </row>
    <row r="52" spans="1:1">
      <c r="A52" t="s">
        <v>730</v>
      </c>
    </row>
    <row r="53" spans="1:1">
      <c r="A53" t="s">
        <v>731</v>
      </c>
    </row>
    <row r="54" spans="1:1">
      <c r="A54" t="s">
        <v>732</v>
      </c>
    </row>
    <row r="97" spans="1:1">
      <c r="A97" t="s">
        <v>733</v>
      </c>
    </row>
    <row r="99" spans="1:1" s="396" customFormat="1" ht="15.75" thickBot="1"/>
    <row r="101" spans="1:1">
      <c r="A101" s="395" t="s">
        <v>734</v>
      </c>
    </row>
    <row r="103" spans="1:1">
      <c r="A103" t="s">
        <v>735</v>
      </c>
    </row>
    <row r="105" spans="1:1">
      <c r="A105" t="s">
        <v>736</v>
      </c>
    </row>
    <row r="113" spans="1:1">
      <c r="A113" t="s">
        <v>737</v>
      </c>
    </row>
    <row r="156" spans="1:1">
      <c r="A156" t="s">
        <v>738</v>
      </c>
    </row>
    <row r="158" spans="1:1">
      <c r="A158" t="s">
        <v>739</v>
      </c>
    </row>
    <row r="160" spans="1:1" s="396" customFormat="1" ht="15.75" thickBot="1"/>
    <row r="162" spans="1:2">
      <c r="A162" s="395" t="s">
        <v>740</v>
      </c>
    </row>
    <row r="164" spans="1:2">
      <c r="A164" t="s">
        <v>721</v>
      </c>
      <c r="B164" t="s">
        <v>741</v>
      </c>
    </row>
    <row r="165" spans="1:2">
      <c r="A165" t="s">
        <v>742</v>
      </c>
    </row>
    <row r="166" spans="1:2">
      <c r="A166" t="s">
        <v>743</v>
      </c>
      <c r="B166">
        <v>2019</v>
      </c>
    </row>
    <row r="168" spans="1:2">
      <c r="A168" t="s">
        <v>744</v>
      </c>
    </row>
    <row r="213" spans="1:1">
      <c r="A213" t="s">
        <v>745</v>
      </c>
    </row>
    <row r="239" spans="1:1">
      <c r="A239" t="s">
        <v>746</v>
      </c>
    </row>
    <row r="281" spans="1:1">
      <c r="A281" t="s">
        <v>747</v>
      </c>
    </row>
  </sheetData>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EC8D8-F063-4E05-94AC-E5DF92A35360}">
  <sheetPr>
    <tabColor rgb="FFFFC000"/>
  </sheetPr>
  <dimension ref="A1:D441"/>
  <sheetViews>
    <sheetView showGridLines="0" zoomScale="80" zoomScaleNormal="80" workbookViewId="0">
      <pane ySplit="1" topLeftCell="A2" activePane="bottomLeft" state="frozen"/>
      <selection pane="bottomLeft"/>
    </sheetView>
  </sheetViews>
  <sheetFormatPr defaultRowHeight="15" outlineLevelRow="1"/>
  <cols>
    <col min="1" max="1" width="27.5703125" customWidth="1"/>
    <col min="2" max="2" width="55.7109375" bestFit="1" customWidth="1"/>
    <col min="3" max="3" width="82.85546875" customWidth="1"/>
    <col min="4" max="4" width="81.28515625" bestFit="1" customWidth="1"/>
  </cols>
  <sheetData>
    <row r="1" spans="1:4" ht="19.5" thickBot="1">
      <c r="A1" s="485" t="s">
        <v>748</v>
      </c>
      <c r="B1" s="482" t="s">
        <v>749</v>
      </c>
      <c r="C1" s="482" t="s">
        <v>750</v>
      </c>
      <c r="D1" s="482" t="s">
        <v>751</v>
      </c>
    </row>
    <row r="2" spans="1:4">
      <c r="A2" s="529" t="s">
        <v>752</v>
      </c>
      <c r="B2" s="529"/>
      <c r="C2" s="529"/>
      <c r="D2" s="529"/>
    </row>
    <row r="3" spans="1:4" ht="15.75" thickBot="1">
      <c r="A3" s="530"/>
      <c r="B3" s="530"/>
      <c r="C3" s="530"/>
      <c r="D3" s="530"/>
    </row>
    <row r="4" spans="1:4" ht="15.75" outlineLevel="1" thickBot="1">
      <c r="A4" s="467" t="s">
        <v>753</v>
      </c>
      <c r="B4" s="468"/>
      <c r="C4" s="468"/>
      <c r="D4" s="468"/>
    </row>
    <row r="5" spans="1:4" ht="15.75" outlineLevel="1" thickBot="1">
      <c r="A5" s="469"/>
      <c r="B5" s="470"/>
      <c r="C5" s="470"/>
      <c r="D5" s="470"/>
    </row>
    <row r="6" spans="1:4" outlineLevel="1">
      <c r="A6" s="471" t="s">
        <v>754</v>
      </c>
      <c r="B6" s="472"/>
      <c r="C6" s="472"/>
      <c r="D6" s="472"/>
    </row>
    <row r="7" spans="1:4" ht="30" outlineLevel="1">
      <c r="A7" s="483" t="s">
        <v>103</v>
      </c>
      <c r="B7" s="473" t="s">
        <v>755</v>
      </c>
      <c r="C7" s="473" t="s">
        <v>756</v>
      </c>
      <c r="D7" s="474"/>
    </row>
    <row r="8" spans="1:4" ht="105" outlineLevel="1">
      <c r="A8" s="483" t="s">
        <v>103</v>
      </c>
      <c r="B8" s="475" t="s">
        <v>757</v>
      </c>
      <c r="C8" s="473" t="s">
        <v>758</v>
      </c>
      <c r="D8" s="476" t="s">
        <v>759</v>
      </c>
    </row>
    <row r="9" spans="1:4" ht="45" outlineLevel="1">
      <c r="A9" s="483" t="s">
        <v>103</v>
      </c>
      <c r="B9" s="474" t="s">
        <v>760</v>
      </c>
      <c r="C9" s="476" t="s">
        <v>761</v>
      </c>
      <c r="D9" s="476" t="s">
        <v>762</v>
      </c>
    </row>
    <row r="10" spans="1:4" ht="45" outlineLevel="1">
      <c r="A10" s="483" t="s">
        <v>103</v>
      </c>
      <c r="B10" s="476" t="s">
        <v>763</v>
      </c>
      <c r="C10" s="476" t="s">
        <v>764</v>
      </c>
      <c r="D10" s="476" t="s">
        <v>765</v>
      </c>
    </row>
    <row r="11" spans="1:4" ht="15.75" outlineLevel="1" thickBot="1">
      <c r="A11" s="469"/>
      <c r="B11" s="470"/>
      <c r="C11" s="470"/>
      <c r="D11" s="470"/>
    </row>
    <row r="12" spans="1:4" outlineLevel="1">
      <c r="A12" s="471" t="s">
        <v>766</v>
      </c>
      <c r="B12" s="472"/>
      <c r="C12" s="472"/>
      <c r="D12" s="472"/>
    </row>
    <row r="13" spans="1:4" ht="30" outlineLevel="1">
      <c r="A13" s="483" t="s">
        <v>103</v>
      </c>
      <c r="B13" s="473" t="s">
        <v>755</v>
      </c>
      <c r="C13" s="473" t="s">
        <v>767</v>
      </c>
      <c r="D13" s="477"/>
    </row>
    <row r="14" spans="1:4" ht="60" outlineLevel="1">
      <c r="A14" s="483" t="s">
        <v>103</v>
      </c>
      <c r="B14" s="477" t="s">
        <v>768</v>
      </c>
      <c r="C14" s="478" t="s">
        <v>769</v>
      </c>
      <c r="D14" s="478" t="s">
        <v>770</v>
      </c>
    </row>
    <row r="15" spans="1:4" ht="30" outlineLevel="1">
      <c r="A15" s="483" t="s">
        <v>103</v>
      </c>
      <c r="B15" s="477" t="s">
        <v>771</v>
      </c>
      <c r="C15" s="478" t="s">
        <v>772</v>
      </c>
      <c r="D15" s="478" t="s">
        <v>773</v>
      </c>
    </row>
    <row r="16" spans="1:4" outlineLevel="1">
      <c r="A16" s="483" t="s">
        <v>103</v>
      </c>
      <c r="B16" s="477" t="s">
        <v>774</v>
      </c>
      <c r="C16" s="478" t="s">
        <v>775</v>
      </c>
      <c r="D16" s="478" t="s">
        <v>776</v>
      </c>
    </row>
    <row r="17" spans="1:4" ht="15.75" outlineLevel="1" thickBot="1">
      <c r="A17" s="469"/>
      <c r="B17" s="470"/>
      <c r="C17" s="470"/>
      <c r="D17" s="470"/>
    </row>
    <row r="18" spans="1:4" outlineLevel="1">
      <c r="A18" s="471" t="s">
        <v>777</v>
      </c>
      <c r="B18" s="472"/>
      <c r="C18" s="472"/>
      <c r="D18" s="472"/>
    </row>
    <row r="19" spans="1:4" ht="15.75" outlineLevel="1" thickBot="1">
      <c r="A19" s="469"/>
      <c r="B19" s="479"/>
      <c r="C19" s="479"/>
      <c r="D19" s="479"/>
    </row>
    <row r="20" spans="1:4" outlineLevel="1">
      <c r="A20" s="471" t="s">
        <v>778</v>
      </c>
      <c r="B20" s="472"/>
      <c r="C20" s="472"/>
      <c r="D20" s="472"/>
    </row>
    <row r="21" spans="1:4" ht="15.75" outlineLevel="1" thickBot="1">
      <c r="A21" s="469"/>
      <c r="B21" s="470"/>
      <c r="C21" s="470"/>
      <c r="D21" s="470"/>
    </row>
    <row r="22" spans="1:4" outlineLevel="1">
      <c r="A22" s="471" t="s">
        <v>779</v>
      </c>
      <c r="B22" s="472"/>
      <c r="C22" s="472"/>
      <c r="D22" s="472"/>
    </row>
    <row r="23" spans="1:4" ht="45" outlineLevel="1">
      <c r="A23" s="483" t="s">
        <v>103</v>
      </c>
      <c r="B23" s="478" t="s">
        <v>780</v>
      </c>
      <c r="C23" s="478" t="s">
        <v>781</v>
      </c>
      <c r="D23" s="478"/>
    </row>
    <row r="24" spans="1:4" ht="60" outlineLevel="1">
      <c r="A24" s="483" t="s">
        <v>103</v>
      </c>
      <c r="B24" s="478" t="s">
        <v>782</v>
      </c>
      <c r="C24" s="478" t="s">
        <v>783</v>
      </c>
      <c r="D24" s="478" t="s">
        <v>784</v>
      </c>
    </row>
    <row r="25" spans="1:4" ht="30" outlineLevel="1">
      <c r="A25" s="483" t="s">
        <v>103</v>
      </c>
      <c r="B25" s="478" t="s">
        <v>785</v>
      </c>
      <c r="C25" s="478" t="s">
        <v>786</v>
      </c>
      <c r="D25" s="478" t="s">
        <v>787</v>
      </c>
    </row>
    <row r="26" spans="1:4" ht="60" outlineLevel="1">
      <c r="A26" s="483" t="s">
        <v>103</v>
      </c>
      <c r="B26" s="478" t="s">
        <v>788</v>
      </c>
      <c r="C26" s="478" t="s">
        <v>789</v>
      </c>
      <c r="D26" s="478" t="s">
        <v>784</v>
      </c>
    </row>
    <row r="27" spans="1:4" ht="30" outlineLevel="1">
      <c r="A27" s="483" t="s">
        <v>103</v>
      </c>
      <c r="B27" s="478" t="s">
        <v>790</v>
      </c>
      <c r="C27" s="478" t="s">
        <v>786</v>
      </c>
      <c r="D27" s="478" t="s">
        <v>787</v>
      </c>
    </row>
    <row r="28" spans="1:4" ht="15.75" outlineLevel="1" thickBot="1">
      <c r="A28" s="469"/>
      <c r="B28" s="470"/>
      <c r="C28" s="470"/>
      <c r="D28" s="470"/>
    </row>
    <row r="29" spans="1:4" outlineLevel="1">
      <c r="A29" s="471" t="s">
        <v>791</v>
      </c>
      <c r="B29" s="472"/>
      <c r="C29" s="472"/>
      <c r="D29" s="472"/>
    </row>
    <row r="30" spans="1:4" ht="150" outlineLevel="1">
      <c r="A30" s="483" t="s">
        <v>103</v>
      </c>
      <c r="B30" s="477" t="s">
        <v>792</v>
      </c>
      <c r="C30" s="478" t="s">
        <v>793</v>
      </c>
      <c r="D30" s="478"/>
    </row>
    <row r="31" spans="1:4" ht="165" outlineLevel="1">
      <c r="A31" s="483" t="s">
        <v>103</v>
      </c>
      <c r="B31" s="477" t="s">
        <v>794</v>
      </c>
      <c r="C31" s="478" t="s">
        <v>795</v>
      </c>
      <c r="D31" s="478" t="s">
        <v>796</v>
      </c>
    </row>
    <row r="32" spans="1:4" ht="225" outlineLevel="1">
      <c r="A32" s="483" t="s">
        <v>103</v>
      </c>
      <c r="B32" s="477" t="s">
        <v>797</v>
      </c>
      <c r="C32" s="478" t="s">
        <v>798</v>
      </c>
      <c r="D32" s="478" t="s">
        <v>799</v>
      </c>
    </row>
    <row r="33" spans="1:4" ht="150" outlineLevel="1">
      <c r="A33" s="483" t="s">
        <v>103</v>
      </c>
      <c r="B33" s="477" t="s">
        <v>800</v>
      </c>
      <c r="C33" s="478" t="s">
        <v>801</v>
      </c>
      <c r="D33" s="478" t="s">
        <v>802</v>
      </c>
    </row>
    <row r="34" spans="1:4" ht="150" outlineLevel="1">
      <c r="A34" s="483" t="s">
        <v>103</v>
      </c>
      <c r="B34" s="477" t="s">
        <v>803</v>
      </c>
      <c r="C34" s="478" t="s">
        <v>804</v>
      </c>
      <c r="D34" s="478" t="s">
        <v>802</v>
      </c>
    </row>
    <row r="35" spans="1:4" ht="165" outlineLevel="1">
      <c r="A35" s="483" t="s">
        <v>103</v>
      </c>
      <c r="B35" s="477" t="s">
        <v>805</v>
      </c>
      <c r="C35" s="478" t="s">
        <v>806</v>
      </c>
      <c r="D35" s="478" t="s">
        <v>807</v>
      </c>
    </row>
    <row r="36" spans="1:4" ht="150" outlineLevel="1">
      <c r="A36" s="483" t="s">
        <v>103</v>
      </c>
      <c r="B36" s="477" t="s">
        <v>808</v>
      </c>
      <c r="C36" s="478" t="s">
        <v>809</v>
      </c>
      <c r="D36" s="478" t="s">
        <v>810</v>
      </c>
    </row>
    <row r="37" spans="1:4" ht="90" outlineLevel="1">
      <c r="A37" s="483" t="s">
        <v>103</v>
      </c>
      <c r="B37" s="477" t="s">
        <v>811</v>
      </c>
      <c r="C37" s="478" t="s">
        <v>812</v>
      </c>
      <c r="D37" s="478" t="s">
        <v>813</v>
      </c>
    </row>
    <row r="38" spans="1:4" ht="105" outlineLevel="1">
      <c r="A38" s="483" t="s">
        <v>103</v>
      </c>
      <c r="B38" s="480" t="s">
        <v>814</v>
      </c>
      <c r="C38" s="480" t="s">
        <v>815</v>
      </c>
      <c r="D38" s="480" t="s">
        <v>816</v>
      </c>
    </row>
    <row r="39" spans="1:4" ht="15.75" outlineLevel="1" thickBot="1">
      <c r="A39" s="469"/>
      <c r="B39" s="481"/>
      <c r="C39" s="481"/>
      <c r="D39" s="481"/>
    </row>
    <row r="40" spans="1:4" ht="15.75" outlineLevel="1" thickBot="1">
      <c r="A40" s="467" t="s">
        <v>817</v>
      </c>
      <c r="B40" s="468"/>
      <c r="C40" s="468"/>
      <c r="D40" s="468"/>
    </row>
    <row r="41" spans="1:4" ht="150" outlineLevel="1">
      <c r="A41" s="483" t="s">
        <v>103</v>
      </c>
      <c r="B41" s="477" t="s">
        <v>792</v>
      </c>
      <c r="C41" s="478" t="s">
        <v>818</v>
      </c>
      <c r="D41" s="478"/>
    </row>
    <row r="42" spans="1:4" ht="165" outlineLevel="1">
      <c r="A42" s="483" t="s">
        <v>103</v>
      </c>
      <c r="B42" s="477" t="s">
        <v>794</v>
      </c>
      <c r="C42" s="478" t="s">
        <v>795</v>
      </c>
      <c r="D42" s="478" t="s">
        <v>796</v>
      </c>
    </row>
    <row r="43" spans="1:4" ht="165" outlineLevel="1">
      <c r="A43" s="483" t="s">
        <v>103</v>
      </c>
      <c r="B43" s="477" t="s">
        <v>819</v>
      </c>
      <c r="C43" s="480" t="s">
        <v>820</v>
      </c>
      <c r="D43" s="478" t="s">
        <v>821</v>
      </c>
    </row>
    <row r="44" spans="1:4" ht="150" outlineLevel="1">
      <c r="A44" s="483" t="s">
        <v>103</v>
      </c>
      <c r="B44" s="477" t="s">
        <v>822</v>
      </c>
      <c r="C44" s="478" t="s">
        <v>823</v>
      </c>
      <c r="D44" s="478" t="s">
        <v>810</v>
      </c>
    </row>
    <row r="45" spans="1:4" ht="60" outlineLevel="1">
      <c r="A45" s="483" t="s">
        <v>103</v>
      </c>
      <c r="B45" s="478" t="s">
        <v>824</v>
      </c>
      <c r="C45" s="478" t="s">
        <v>825</v>
      </c>
      <c r="D45" s="480" t="s">
        <v>826</v>
      </c>
    </row>
    <row r="46" spans="1:4" ht="15.75" outlineLevel="1" thickBot="1">
      <c r="A46" s="469"/>
      <c r="B46" s="479"/>
      <c r="C46" s="470"/>
      <c r="D46" s="470"/>
    </row>
    <row r="47" spans="1:4" ht="15.75" outlineLevel="1" thickBot="1">
      <c r="A47" s="467" t="s">
        <v>827</v>
      </c>
      <c r="B47" s="468"/>
      <c r="C47" s="468"/>
      <c r="D47" s="468"/>
    </row>
    <row r="48" spans="1:4" ht="150" outlineLevel="1">
      <c r="A48" s="483" t="s">
        <v>103</v>
      </c>
      <c r="B48" s="477" t="s">
        <v>792</v>
      </c>
      <c r="C48" s="478" t="s">
        <v>828</v>
      </c>
      <c r="D48" s="478"/>
    </row>
    <row r="49" spans="1:4" ht="165" outlineLevel="1">
      <c r="A49" s="483" t="s">
        <v>103</v>
      </c>
      <c r="B49" s="477" t="s">
        <v>794</v>
      </c>
      <c r="C49" s="478" t="s">
        <v>795</v>
      </c>
      <c r="D49" s="478" t="s">
        <v>796</v>
      </c>
    </row>
    <row r="50" spans="1:4" ht="90" outlineLevel="1">
      <c r="A50" s="483" t="s">
        <v>103</v>
      </c>
      <c r="B50" s="477" t="s">
        <v>829</v>
      </c>
      <c r="C50" s="478" t="s">
        <v>830</v>
      </c>
      <c r="D50" s="480" t="s">
        <v>831</v>
      </c>
    </row>
    <row r="51" spans="1:4" ht="90" outlineLevel="1">
      <c r="A51" s="483" t="s">
        <v>103</v>
      </c>
      <c r="B51" s="477" t="s">
        <v>832</v>
      </c>
      <c r="C51" s="478" t="s">
        <v>833</v>
      </c>
      <c r="D51" s="478" t="s">
        <v>834</v>
      </c>
    </row>
    <row r="52" spans="1:4" ht="15.75" outlineLevel="1" thickBot="1">
      <c r="A52" s="469"/>
      <c r="B52" s="479"/>
      <c r="C52" s="470"/>
      <c r="D52" s="470"/>
    </row>
    <row r="53" spans="1:4" ht="15.75" outlineLevel="1" thickBot="1">
      <c r="A53" s="467" t="s">
        <v>835</v>
      </c>
      <c r="B53" s="468"/>
      <c r="C53" s="468"/>
      <c r="D53" s="468"/>
    </row>
    <row r="54" spans="1:4" ht="75" outlineLevel="1">
      <c r="A54" s="483" t="s">
        <v>103</v>
      </c>
      <c r="B54" s="473" t="s">
        <v>755</v>
      </c>
      <c r="C54" s="473" t="s">
        <v>836</v>
      </c>
      <c r="D54" s="477"/>
    </row>
    <row r="55" spans="1:4" ht="75" outlineLevel="1">
      <c r="A55" s="483" t="s">
        <v>103</v>
      </c>
      <c r="B55" s="478" t="s">
        <v>837</v>
      </c>
      <c r="C55" s="478" t="s">
        <v>838</v>
      </c>
      <c r="D55" s="480" t="s">
        <v>839</v>
      </c>
    </row>
    <row r="56" spans="1:4" ht="15.75" outlineLevel="1" thickBot="1">
      <c r="A56" s="469"/>
      <c r="B56" s="470"/>
      <c r="C56" s="470"/>
      <c r="D56" s="470"/>
    </row>
    <row r="57" spans="1:4" ht="15.75" outlineLevel="1" thickBot="1">
      <c r="A57" s="467" t="s">
        <v>840</v>
      </c>
      <c r="B57" s="468"/>
      <c r="C57" s="468"/>
      <c r="D57" s="468"/>
    </row>
    <row r="58" spans="1:4" ht="75" outlineLevel="1">
      <c r="A58" s="483" t="s">
        <v>103</v>
      </c>
      <c r="B58" s="473" t="s">
        <v>755</v>
      </c>
      <c r="C58" s="473" t="s">
        <v>841</v>
      </c>
      <c r="D58" s="477"/>
    </row>
    <row r="59" spans="1:4" outlineLevel="1">
      <c r="A59" s="483" t="s">
        <v>103</v>
      </c>
      <c r="B59" s="478" t="s">
        <v>842</v>
      </c>
      <c r="C59" s="478" t="s">
        <v>843</v>
      </c>
      <c r="D59" s="480" t="s">
        <v>844</v>
      </c>
    </row>
    <row r="60" spans="1:4" ht="15.75" outlineLevel="1" thickBot="1">
      <c r="A60" s="469"/>
      <c r="B60" s="470"/>
      <c r="C60" s="470"/>
      <c r="D60" s="470"/>
    </row>
    <row r="61" spans="1:4" ht="15.75" outlineLevel="1" thickBot="1">
      <c r="A61" s="467" t="s">
        <v>845</v>
      </c>
      <c r="B61" s="468"/>
      <c r="C61" s="468"/>
      <c r="D61" s="468"/>
    </row>
    <row r="62" spans="1:4" ht="163.15" customHeight="1" outlineLevel="1">
      <c r="A62" s="483" t="s">
        <v>103</v>
      </c>
      <c r="B62" s="478" t="s">
        <v>846</v>
      </c>
      <c r="C62" s="478" t="s">
        <v>847</v>
      </c>
      <c r="D62" s="480" t="s">
        <v>848</v>
      </c>
    </row>
    <row r="63" spans="1:4" ht="90" outlineLevel="1">
      <c r="A63" s="483" t="s">
        <v>103</v>
      </c>
      <c r="B63" s="478" t="s">
        <v>849</v>
      </c>
      <c r="C63" s="478" t="s">
        <v>850</v>
      </c>
      <c r="D63" s="480" t="s">
        <v>851</v>
      </c>
    </row>
    <row r="64" spans="1:4" ht="30" outlineLevel="1">
      <c r="A64" s="483" t="s">
        <v>103</v>
      </c>
      <c r="B64" s="478" t="s">
        <v>852</v>
      </c>
      <c r="C64" s="478" t="s">
        <v>853</v>
      </c>
      <c r="D64" s="480" t="s">
        <v>854</v>
      </c>
    </row>
    <row r="65" spans="1:4" ht="45" outlineLevel="1">
      <c r="A65" s="483" t="s">
        <v>103</v>
      </c>
      <c r="B65" s="478" t="s">
        <v>855</v>
      </c>
      <c r="C65" s="478" t="s">
        <v>856</v>
      </c>
      <c r="D65" s="480" t="s">
        <v>857</v>
      </c>
    </row>
    <row r="66" spans="1:4" ht="45" outlineLevel="1">
      <c r="A66" s="483" t="s">
        <v>103</v>
      </c>
      <c r="B66" s="478" t="s">
        <v>858</v>
      </c>
      <c r="C66" s="478" t="s">
        <v>859</v>
      </c>
      <c r="D66" s="480" t="s">
        <v>860</v>
      </c>
    </row>
    <row r="67" spans="1:4" ht="45" outlineLevel="1">
      <c r="A67" s="483" t="s">
        <v>103</v>
      </c>
      <c r="B67" s="478" t="s">
        <v>861</v>
      </c>
      <c r="C67" s="478" t="s">
        <v>862</v>
      </c>
      <c r="D67" s="480" t="s">
        <v>863</v>
      </c>
    </row>
    <row r="68" spans="1:4" ht="45" outlineLevel="1">
      <c r="A68" s="483" t="s">
        <v>103</v>
      </c>
      <c r="B68" s="478" t="s">
        <v>864</v>
      </c>
      <c r="C68" s="478" t="s">
        <v>865</v>
      </c>
      <c r="D68" s="480" t="s">
        <v>866</v>
      </c>
    </row>
    <row r="69" spans="1:4" outlineLevel="1"/>
    <row r="70" spans="1:4" ht="15.75" outlineLevel="1" thickBot="1"/>
    <row r="71" spans="1:4">
      <c r="A71" s="529" t="s">
        <v>867</v>
      </c>
      <c r="B71" s="529"/>
      <c r="C71" s="529"/>
      <c r="D71" s="529"/>
    </row>
    <row r="72" spans="1:4" ht="15.75" thickBot="1">
      <c r="A72" s="530"/>
      <c r="B72" s="530"/>
      <c r="C72" s="530"/>
      <c r="D72" s="530"/>
    </row>
    <row r="73" spans="1:4" ht="15.75" outlineLevel="1" thickBot="1">
      <c r="A73" s="467" t="s">
        <v>753</v>
      </c>
      <c r="B73" s="468"/>
      <c r="C73" s="468"/>
      <c r="D73" s="468"/>
    </row>
    <row r="74" spans="1:4" ht="15.75" outlineLevel="1" thickBot="1">
      <c r="A74" s="469"/>
      <c r="B74" s="470"/>
      <c r="C74" s="470"/>
      <c r="D74" s="470"/>
    </row>
    <row r="75" spans="1:4" outlineLevel="1">
      <c r="A75" s="471" t="s">
        <v>754</v>
      </c>
      <c r="B75" s="472"/>
      <c r="C75" s="472"/>
      <c r="D75" s="472"/>
    </row>
    <row r="76" spans="1:4" ht="30" outlineLevel="1">
      <c r="A76" s="483" t="s">
        <v>104</v>
      </c>
      <c r="B76" s="473" t="s">
        <v>755</v>
      </c>
      <c r="C76" s="473" t="s">
        <v>756</v>
      </c>
      <c r="D76" s="474"/>
    </row>
    <row r="77" spans="1:4" ht="105" outlineLevel="1">
      <c r="A77" s="483" t="s">
        <v>104</v>
      </c>
      <c r="B77" s="475" t="s">
        <v>757</v>
      </c>
      <c r="C77" s="473" t="s">
        <v>868</v>
      </c>
      <c r="D77" s="476" t="s">
        <v>759</v>
      </c>
    </row>
    <row r="78" spans="1:4" ht="45" outlineLevel="1">
      <c r="A78" s="483" t="s">
        <v>104</v>
      </c>
      <c r="B78" s="474" t="s">
        <v>760</v>
      </c>
      <c r="C78" s="476" t="s">
        <v>761</v>
      </c>
      <c r="D78" s="476" t="s">
        <v>762</v>
      </c>
    </row>
    <row r="79" spans="1:4" ht="45" outlineLevel="1">
      <c r="A79" s="483" t="s">
        <v>104</v>
      </c>
      <c r="B79" s="476" t="s">
        <v>763</v>
      </c>
      <c r="C79" s="476" t="s">
        <v>764</v>
      </c>
      <c r="D79" s="476" t="s">
        <v>765</v>
      </c>
    </row>
    <row r="80" spans="1:4" ht="15.75" outlineLevel="1" thickBot="1">
      <c r="A80" s="469"/>
      <c r="B80" s="470"/>
      <c r="C80" s="470"/>
      <c r="D80" s="470"/>
    </row>
    <row r="81" spans="1:4" outlineLevel="1">
      <c r="A81" s="471" t="s">
        <v>766</v>
      </c>
      <c r="B81" s="472"/>
      <c r="C81" s="472"/>
      <c r="D81" s="472"/>
    </row>
    <row r="82" spans="1:4" ht="30" outlineLevel="1">
      <c r="A82" s="483" t="s">
        <v>104</v>
      </c>
      <c r="B82" s="473" t="s">
        <v>755</v>
      </c>
      <c r="C82" s="473" t="s">
        <v>767</v>
      </c>
      <c r="D82" s="477"/>
    </row>
    <row r="83" spans="1:4" ht="75" outlineLevel="1">
      <c r="A83" s="483" t="s">
        <v>104</v>
      </c>
      <c r="B83" s="477" t="s">
        <v>768</v>
      </c>
      <c r="C83" s="478" t="s">
        <v>869</v>
      </c>
      <c r="D83" s="478" t="s">
        <v>870</v>
      </c>
    </row>
    <row r="84" spans="1:4" ht="30" outlineLevel="1">
      <c r="A84" s="483" t="s">
        <v>104</v>
      </c>
      <c r="B84" s="477" t="s">
        <v>771</v>
      </c>
      <c r="C84" s="478" t="s">
        <v>772</v>
      </c>
      <c r="D84" s="478" t="s">
        <v>773</v>
      </c>
    </row>
    <row r="85" spans="1:4" outlineLevel="1">
      <c r="A85" s="483" t="s">
        <v>104</v>
      </c>
      <c r="B85" s="477" t="s">
        <v>774</v>
      </c>
      <c r="C85" s="478" t="s">
        <v>775</v>
      </c>
      <c r="D85" s="478" t="s">
        <v>776</v>
      </c>
    </row>
    <row r="86" spans="1:4" ht="15.75" outlineLevel="1" thickBot="1">
      <c r="A86" s="469"/>
      <c r="B86" s="470"/>
      <c r="C86" s="470"/>
      <c r="D86" s="470"/>
    </row>
    <row r="87" spans="1:4" outlineLevel="1">
      <c r="A87" s="471" t="s">
        <v>778</v>
      </c>
      <c r="B87" s="472"/>
      <c r="C87" s="472"/>
      <c r="D87" s="472"/>
    </row>
    <row r="88" spans="1:4" ht="15.75" outlineLevel="1" thickBot="1">
      <c r="A88" s="469"/>
      <c r="B88" s="470"/>
      <c r="C88" s="470"/>
      <c r="D88" s="470"/>
    </row>
    <row r="89" spans="1:4" outlineLevel="1">
      <c r="A89" s="471" t="s">
        <v>791</v>
      </c>
      <c r="B89" s="472"/>
      <c r="C89" s="472"/>
      <c r="D89" s="472"/>
    </row>
    <row r="90" spans="1:4" ht="152.44999999999999" customHeight="1" outlineLevel="1">
      <c r="A90" s="483" t="s">
        <v>104</v>
      </c>
      <c r="B90" s="477" t="s">
        <v>792</v>
      </c>
      <c r="C90" s="478" t="s">
        <v>793</v>
      </c>
      <c r="D90" s="478"/>
    </row>
    <row r="91" spans="1:4" ht="152.44999999999999" customHeight="1" outlineLevel="1">
      <c r="A91" s="483" t="s">
        <v>104</v>
      </c>
      <c r="B91" s="477" t="s">
        <v>794</v>
      </c>
      <c r="C91" s="478" t="s">
        <v>795</v>
      </c>
      <c r="D91" s="478" t="s">
        <v>796</v>
      </c>
    </row>
    <row r="92" spans="1:4" ht="159.6" customHeight="1" outlineLevel="1">
      <c r="A92" s="483" t="s">
        <v>104</v>
      </c>
      <c r="B92" s="478" t="s">
        <v>871</v>
      </c>
      <c r="C92" s="478" t="s">
        <v>872</v>
      </c>
      <c r="D92" s="478" t="s">
        <v>873</v>
      </c>
    </row>
    <row r="93" spans="1:4" ht="150" outlineLevel="1">
      <c r="A93" s="483" t="s">
        <v>104</v>
      </c>
      <c r="B93" s="478" t="s">
        <v>874</v>
      </c>
      <c r="C93" s="478" t="s">
        <v>875</v>
      </c>
      <c r="D93" s="478" t="s">
        <v>810</v>
      </c>
    </row>
    <row r="94" spans="1:4" ht="150" outlineLevel="1">
      <c r="A94" s="483" t="s">
        <v>104</v>
      </c>
      <c r="B94" s="478" t="s">
        <v>876</v>
      </c>
      <c r="C94" s="478" t="s">
        <v>877</v>
      </c>
      <c r="D94" s="478" t="s">
        <v>802</v>
      </c>
    </row>
    <row r="95" spans="1:4" ht="90" outlineLevel="1">
      <c r="A95" s="483" t="s">
        <v>104</v>
      </c>
      <c r="B95" s="480" t="s">
        <v>878</v>
      </c>
      <c r="C95" s="480" t="s">
        <v>879</v>
      </c>
      <c r="D95" s="480" t="s">
        <v>880</v>
      </c>
    </row>
    <row r="96" spans="1:4" ht="15.75" outlineLevel="1" thickBot="1">
      <c r="A96" s="469"/>
      <c r="B96" s="470"/>
      <c r="C96" s="470"/>
      <c r="D96" s="470"/>
    </row>
    <row r="97" spans="1:4" outlineLevel="1">
      <c r="A97" s="471" t="s">
        <v>817</v>
      </c>
      <c r="B97" s="472"/>
      <c r="C97" s="472"/>
      <c r="D97" s="472"/>
    </row>
    <row r="98" spans="1:4" ht="150" outlineLevel="1">
      <c r="A98" s="483" t="s">
        <v>104</v>
      </c>
      <c r="B98" s="477" t="s">
        <v>792</v>
      </c>
      <c r="C98" s="478" t="s">
        <v>818</v>
      </c>
      <c r="D98" s="478"/>
    </row>
    <row r="99" spans="1:4" ht="165" outlineLevel="1">
      <c r="A99" s="483" t="s">
        <v>104</v>
      </c>
      <c r="B99" s="477" t="s">
        <v>794</v>
      </c>
      <c r="C99" s="478" t="s">
        <v>795</v>
      </c>
      <c r="D99" s="478" t="s">
        <v>796</v>
      </c>
    </row>
    <row r="100" spans="1:4" ht="154.15" customHeight="1" outlineLevel="1">
      <c r="A100" s="483" t="s">
        <v>104</v>
      </c>
      <c r="B100" s="478" t="s">
        <v>871</v>
      </c>
      <c r="C100" s="478" t="s">
        <v>881</v>
      </c>
      <c r="D100" s="478" t="s">
        <v>882</v>
      </c>
    </row>
    <row r="101" spans="1:4" ht="150" outlineLevel="1">
      <c r="A101" s="483" t="s">
        <v>104</v>
      </c>
      <c r="B101" s="478" t="s">
        <v>874</v>
      </c>
      <c r="C101" s="478" t="s">
        <v>875</v>
      </c>
      <c r="D101" s="478" t="s">
        <v>810</v>
      </c>
    </row>
    <row r="102" spans="1:4" ht="120" outlineLevel="1">
      <c r="A102" s="483" t="s">
        <v>104</v>
      </c>
      <c r="B102" s="478" t="s">
        <v>883</v>
      </c>
      <c r="C102" s="478" t="s">
        <v>884</v>
      </c>
      <c r="D102" s="478" t="s">
        <v>885</v>
      </c>
    </row>
    <row r="103" spans="1:4" ht="90" outlineLevel="1">
      <c r="A103" s="483" t="s">
        <v>104</v>
      </c>
      <c r="B103" s="480" t="s">
        <v>878</v>
      </c>
      <c r="C103" s="480" t="s">
        <v>879</v>
      </c>
      <c r="D103" s="480" t="s">
        <v>880</v>
      </c>
    </row>
    <row r="104" spans="1:4" ht="15.75" outlineLevel="1" thickBot="1">
      <c r="A104" s="469"/>
      <c r="B104" s="479"/>
      <c r="C104" s="470"/>
      <c r="D104" s="470"/>
    </row>
    <row r="105" spans="1:4" ht="15.75" outlineLevel="1" thickBot="1">
      <c r="A105" s="467" t="s">
        <v>827</v>
      </c>
      <c r="B105" s="468"/>
      <c r="C105" s="468"/>
      <c r="D105" s="468"/>
    </row>
    <row r="106" spans="1:4" ht="150" outlineLevel="1">
      <c r="A106" s="483" t="s">
        <v>104</v>
      </c>
      <c r="B106" s="477" t="s">
        <v>792</v>
      </c>
      <c r="C106" s="478" t="s">
        <v>828</v>
      </c>
      <c r="D106" s="478"/>
    </row>
    <row r="107" spans="1:4" ht="165" outlineLevel="1">
      <c r="A107" s="483" t="s">
        <v>104</v>
      </c>
      <c r="B107" s="477" t="s">
        <v>794</v>
      </c>
      <c r="C107" s="478" t="s">
        <v>795</v>
      </c>
      <c r="D107" s="478" t="s">
        <v>796</v>
      </c>
    </row>
    <row r="108" spans="1:4" ht="90" outlineLevel="1">
      <c r="A108" s="483" t="s">
        <v>104</v>
      </c>
      <c r="B108" s="477" t="s">
        <v>829</v>
      </c>
      <c r="C108" s="478" t="s">
        <v>830</v>
      </c>
      <c r="D108" s="480" t="s">
        <v>831</v>
      </c>
    </row>
    <row r="109" spans="1:4" ht="90" outlineLevel="1">
      <c r="A109" s="483" t="s">
        <v>104</v>
      </c>
      <c r="B109" s="477" t="s">
        <v>832</v>
      </c>
      <c r="C109" s="478" t="s">
        <v>833</v>
      </c>
      <c r="D109" s="478" t="s">
        <v>834</v>
      </c>
    </row>
    <row r="110" spans="1:4" ht="15.75" outlineLevel="1" thickBot="1">
      <c r="A110" s="469"/>
      <c r="B110" s="479"/>
      <c r="C110" s="470"/>
      <c r="D110" s="470"/>
    </row>
    <row r="111" spans="1:4" ht="15.75" outlineLevel="1" thickBot="1">
      <c r="A111" s="467" t="s">
        <v>835</v>
      </c>
      <c r="B111" s="468"/>
      <c r="C111" s="468"/>
      <c r="D111" s="468"/>
    </row>
    <row r="112" spans="1:4" ht="75" outlineLevel="1">
      <c r="A112" s="483" t="s">
        <v>104</v>
      </c>
      <c r="B112" s="473" t="s">
        <v>755</v>
      </c>
      <c r="C112" s="473" t="s">
        <v>836</v>
      </c>
      <c r="D112" s="477"/>
    </row>
    <row r="113" spans="1:4" ht="75" outlineLevel="1">
      <c r="A113" s="483" t="s">
        <v>104</v>
      </c>
      <c r="B113" s="478" t="s">
        <v>837</v>
      </c>
      <c r="C113" s="478" t="s">
        <v>838</v>
      </c>
      <c r="D113" s="480" t="s">
        <v>839</v>
      </c>
    </row>
    <row r="114" spans="1:4" ht="15.75" outlineLevel="1" thickBot="1">
      <c r="A114" s="469"/>
      <c r="B114" s="470"/>
      <c r="C114" s="470"/>
      <c r="D114" s="470"/>
    </row>
    <row r="115" spans="1:4" ht="15.75" outlineLevel="1" thickBot="1">
      <c r="A115" s="467" t="s">
        <v>840</v>
      </c>
      <c r="B115" s="468"/>
      <c r="C115" s="468"/>
      <c r="D115" s="468"/>
    </row>
    <row r="116" spans="1:4" ht="75" outlineLevel="1">
      <c r="A116" s="483" t="s">
        <v>104</v>
      </c>
      <c r="B116" s="473" t="s">
        <v>755</v>
      </c>
      <c r="C116" s="473" t="s">
        <v>836</v>
      </c>
      <c r="D116" s="477"/>
    </row>
    <row r="117" spans="1:4" ht="16.899999999999999" customHeight="1" outlineLevel="1">
      <c r="A117" s="483" t="s">
        <v>104</v>
      </c>
      <c r="B117" s="478" t="s">
        <v>842</v>
      </c>
      <c r="C117" s="478" t="s">
        <v>843</v>
      </c>
      <c r="D117" s="480" t="s">
        <v>844</v>
      </c>
    </row>
    <row r="118" spans="1:4" ht="15.75" outlineLevel="1" thickBot="1"/>
    <row r="119" spans="1:4">
      <c r="A119" s="529" t="s">
        <v>886</v>
      </c>
      <c r="B119" s="529"/>
      <c r="C119" s="529"/>
      <c r="D119" s="529"/>
    </row>
    <row r="120" spans="1:4" ht="15.75" thickBot="1">
      <c r="A120" s="530"/>
      <c r="B120" s="530"/>
      <c r="C120" s="530"/>
      <c r="D120" s="530"/>
    </row>
    <row r="121" spans="1:4" ht="15.75" outlineLevel="1" thickBot="1">
      <c r="A121" s="467" t="s">
        <v>753</v>
      </c>
      <c r="B121" s="468"/>
      <c r="C121" s="468"/>
      <c r="D121" s="468"/>
    </row>
    <row r="122" spans="1:4" ht="15.75" outlineLevel="1" thickBot="1">
      <c r="A122" s="469"/>
      <c r="B122" s="470"/>
      <c r="C122" s="470"/>
      <c r="D122" s="470"/>
    </row>
    <row r="123" spans="1:4" outlineLevel="1">
      <c r="A123" s="471" t="s">
        <v>754</v>
      </c>
      <c r="B123" s="472"/>
      <c r="C123" s="472"/>
      <c r="D123" s="472"/>
    </row>
    <row r="124" spans="1:4" ht="30" outlineLevel="1">
      <c r="A124" s="483" t="s">
        <v>105</v>
      </c>
      <c r="B124" s="473" t="s">
        <v>755</v>
      </c>
      <c r="C124" s="473" t="s">
        <v>756</v>
      </c>
      <c r="D124" s="474"/>
    </row>
    <row r="125" spans="1:4" ht="105" outlineLevel="1">
      <c r="A125" s="483" t="s">
        <v>105</v>
      </c>
      <c r="B125" s="475" t="s">
        <v>757</v>
      </c>
      <c r="C125" s="473" t="s">
        <v>758</v>
      </c>
      <c r="D125" s="476" t="s">
        <v>759</v>
      </c>
    </row>
    <row r="126" spans="1:4" ht="45" outlineLevel="1">
      <c r="A126" s="483" t="s">
        <v>105</v>
      </c>
      <c r="B126" s="474" t="s">
        <v>760</v>
      </c>
      <c r="C126" s="476" t="s">
        <v>761</v>
      </c>
      <c r="D126" s="476" t="s">
        <v>762</v>
      </c>
    </row>
    <row r="127" spans="1:4" ht="45" outlineLevel="1">
      <c r="A127" s="483" t="s">
        <v>105</v>
      </c>
      <c r="B127" s="476" t="s">
        <v>763</v>
      </c>
      <c r="C127" s="476" t="s">
        <v>764</v>
      </c>
      <c r="D127" s="476" t="s">
        <v>765</v>
      </c>
    </row>
    <row r="128" spans="1:4" ht="15.75" outlineLevel="1" thickBot="1">
      <c r="A128" s="469"/>
      <c r="B128" s="470"/>
      <c r="C128" s="470"/>
      <c r="D128" s="470"/>
    </row>
    <row r="129" spans="1:4" outlineLevel="1">
      <c r="A129" s="471" t="s">
        <v>766</v>
      </c>
      <c r="B129" s="472"/>
      <c r="C129" s="472"/>
      <c r="D129" s="472"/>
    </row>
    <row r="130" spans="1:4" ht="30" outlineLevel="1">
      <c r="A130" s="483" t="s">
        <v>105</v>
      </c>
      <c r="B130" s="473" t="s">
        <v>755</v>
      </c>
      <c r="C130" s="473" t="s">
        <v>767</v>
      </c>
      <c r="D130" s="477"/>
    </row>
    <row r="131" spans="1:4" ht="60" outlineLevel="1">
      <c r="A131" s="483" t="s">
        <v>105</v>
      </c>
      <c r="B131" s="477" t="s">
        <v>768</v>
      </c>
      <c r="C131" s="478" t="s">
        <v>769</v>
      </c>
      <c r="D131" s="478" t="s">
        <v>770</v>
      </c>
    </row>
    <row r="132" spans="1:4" ht="30" outlineLevel="1">
      <c r="A132" s="483" t="s">
        <v>105</v>
      </c>
      <c r="B132" s="477" t="s">
        <v>771</v>
      </c>
      <c r="C132" s="478" t="s">
        <v>772</v>
      </c>
      <c r="D132" s="478" t="s">
        <v>773</v>
      </c>
    </row>
    <row r="133" spans="1:4" outlineLevel="1">
      <c r="A133" s="483" t="s">
        <v>105</v>
      </c>
      <c r="B133" s="477" t="s">
        <v>774</v>
      </c>
      <c r="C133" s="478" t="s">
        <v>887</v>
      </c>
      <c r="D133" s="478" t="s">
        <v>888</v>
      </c>
    </row>
    <row r="134" spans="1:4" ht="15.75" outlineLevel="1" thickBot="1">
      <c r="A134" s="469"/>
      <c r="B134" s="470"/>
      <c r="C134" s="470"/>
      <c r="D134" s="470"/>
    </row>
    <row r="135" spans="1:4" outlineLevel="1">
      <c r="A135" s="471" t="s">
        <v>778</v>
      </c>
      <c r="B135" s="472"/>
      <c r="C135" s="472"/>
      <c r="D135" s="472"/>
    </row>
    <row r="136" spans="1:4" ht="15.75" outlineLevel="1" thickBot="1">
      <c r="A136" s="469"/>
      <c r="B136" s="470"/>
      <c r="C136" s="470"/>
      <c r="D136" s="470"/>
    </row>
    <row r="137" spans="1:4" outlineLevel="1">
      <c r="A137" s="471" t="s">
        <v>779</v>
      </c>
      <c r="B137" s="472"/>
      <c r="C137" s="472"/>
      <c r="D137" s="472"/>
    </row>
    <row r="138" spans="1:4" ht="45" outlineLevel="1">
      <c r="A138" s="483" t="s">
        <v>105</v>
      </c>
      <c r="B138" s="478" t="s">
        <v>780</v>
      </c>
      <c r="C138" s="478" t="s">
        <v>781</v>
      </c>
      <c r="D138" s="478"/>
    </row>
    <row r="139" spans="1:4" ht="60" outlineLevel="1">
      <c r="A139" s="483" t="s">
        <v>105</v>
      </c>
      <c r="B139" s="478" t="s">
        <v>782</v>
      </c>
      <c r="C139" s="478" t="s">
        <v>783</v>
      </c>
      <c r="D139" s="478" t="s">
        <v>889</v>
      </c>
    </row>
    <row r="140" spans="1:4" ht="30" outlineLevel="1">
      <c r="A140" s="483" t="s">
        <v>105</v>
      </c>
      <c r="B140" s="478" t="s">
        <v>785</v>
      </c>
      <c r="C140" s="478" t="s">
        <v>786</v>
      </c>
      <c r="D140" s="478" t="s">
        <v>787</v>
      </c>
    </row>
    <row r="141" spans="1:4" ht="60" outlineLevel="1">
      <c r="A141" s="483" t="s">
        <v>105</v>
      </c>
      <c r="B141" s="478" t="s">
        <v>788</v>
      </c>
      <c r="C141" s="478" t="s">
        <v>789</v>
      </c>
      <c r="D141" s="478" t="s">
        <v>889</v>
      </c>
    </row>
    <row r="142" spans="1:4" ht="30" outlineLevel="1">
      <c r="A142" s="483" t="s">
        <v>105</v>
      </c>
      <c r="B142" s="478" t="s">
        <v>790</v>
      </c>
      <c r="C142" s="478" t="s">
        <v>786</v>
      </c>
      <c r="D142" s="478" t="s">
        <v>787</v>
      </c>
    </row>
    <row r="143" spans="1:4" ht="15.75" outlineLevel="1" thickBot="1">
      <c r="A143" s="469"/>
      <c r="B143" s="479"/>
      <c r="C143" s="479"/>
      <c r="D143" s="479"/>
    </row>
    <row r="144" spans="1:4" outlineLevel="1">
      <c r="A144" s="471" t="s">
        <v>791</v>
      </c>
      <c r="B144" s="472"/>
      <c r="C144" s="472"/>
      <c r="D144" s="472"/>
    </row>
    <row r="145" spans="1:4" ht="150" outlineLevel="1">
      <c r="A145" s="483" t="s">
        <v>105</v>
      </c>
      <c r="B145" s="477" t="s">
        <v>792</v>
      </c>
      <c r="C145" s="478" t="s">
        <v>793</v>
      </c>
      <c r="D145" s="478"/>
    </row>
    <row r="146" spans="1:4" ht="165" outlineLevel="1">
      <c r="A146" s="483" t="s">
        <v>105</v>
      </c>
      <c r="B146" s="477" t="s">
        <v>794</v>
      </c>
      <c r="C146" s="478" t="s">
        <v>795</v>
      </c>
      <c r="D146" s="478" t="s">
        <v>796</v>
      </c>
    </row>
    <row r="147" spans="1:4" ht="150" outlineLevel="1">
      <c r="A147" s="483" t="s">
        <v>105</v>
      </c>
      <c r="B147" s="478" t="s">
        <v>871</v>
      </c>
      <c r="C147" s="478" t="s">
        <v>890</v>
      </c>
      <c r="D147" s="478" t="s">
        <v>891</v>
      </c>
    </row>
    <row r="148" spans="1:4" ht="150" outlineLevel="1">
      <c r="A148" s="483" t="s">
        <v>105</v>
      </c>
      <c r="B148" s="478" t="s">
        <v>874</v>
      </c>
      <c r="C148" s="478" t="s">
        <v>892</v>
      </c>
      <c r="D148" s="478" t="s">
        <v>893</v>
      </c>
    </row>
    <row r="149" spans="1:4" ht="150" outlineLevel="1">
      <c r="A149" s="483" t="s">
        <v>105</v>
      </c>
      <c r="B149" s="478" t="s">
        <v>876</v>
      </c>
      <c r="C149" s="478" t="s">
        <v>877</v>
      </c>
      <c r="D149" s="478" t="s">
        <v>802</v>
      </c>
    </row>
    <row r="150" spans="1:4" ht="90" outlineLevel="1">
      <c r="A150" s="483" t="s">
        <v>105</v>
      </c>
      <c r="B150" s="480" t="s">
        <v>878</v>
      </c>
      <c r="C150" s="480" t="s">
        <v>879</v>
      </c>
      <c r="D150" s="480" t="s">
        <v>880</v>
      </c>
    </row>
    <row r="151" spans="1:4" ht="15.75" outlineLevel="1" thickBot="1">
      <c r="A151" s="469"/>
      <c r="B151" s="470"/>
      <c r="C151" s="470"/>
      <c r="D151" s="470"/>
    </row>
    <row r="152" spans="1:4" outlineLevel="1">
      <c r="A152" s="471" t="s">
        <v>817</v>
      </c>
      <c r="B152" s="472"/>
      <c r="C152" s="472"/>
      <c r="D152" s="472"/>
    </row>
    <row r="153" spans="1:4" ht="150" outlineLevel="1">
      <c r="A153" s="483" t="s">
        <v>105</v>
      </c>
      <c r="B153" s="477" t="s">
        <v>792</v>
      </c>
      <c r="C153" s="478" t="s">
        <v>818</v>
      </c>
      <c r="D153" s="478"/>
    </row>
    <row r="154" spans="1:4" ht="165" outlineLevel="1">
      <c r="A154" s="483" t="s">
        <v>105</v>
      </c>
      <c r="B154" s="477" t="s">
        <v>794</v>
      </c>
      <c r="C154" s="478" t="s">
        <v>795</v>
      </c>
      <c r="D154" s="478" t="s">
        <v>796</v>
      </c>
    </row>
    <row r="155" spans="1:4" ht="165" outlineLevel="1">
      <c r="A155" s="483" t="s">
        <v>105</v>
      </c>
      <c r="B155" s="478" t="s">
        <v>871</v>
      </c>
      <c r="C155" s="478" t="s">
        <v>881</v>
      </c>
      <c r="D155" s="478" t="s">
        <v>882</v>
      </c>
    </row>
    <row r="156" spans="1:4" ht="150" outlineLevel="1">
      <c r="A156" s="483" t="s">
        <v>105</v>
      </c>
      <c r="B156" s="478" t="s">
        <v>874</v>
      </c>
      <c r="C156" s="478" t="s">
        <v>892</v>
      </c>
      <c r="D156" s="478" t="s">
        <v>893</v>
      </c>
    </row>
    <row r="157" spans="1:4" ht="120" outlineLevel="1">
      <c r="A157" s="483" t="s">
        <v>105</v>
      </c>
      <c r="B157" s="478" t="s">
        <v>883</v>
      </c>
      <c r="C157" s="478" t="s">
        <v>884</v>
      </c>
      <c r="D157" s="478" t="s">
        <v>885</v>
      </c>
    </row>
    <row r="158" spans="1:4" ht="90" outlineLevel="1">
      <c r="A158" s="483" t="s">
        <v>105</v>
      </c>
      <c r="B158" s="480" t="s">
        <v>878</v>
      </c>
      <c r="C158" s="480" t="s">
        <v>879</v>
      </c>
      <c r="D158" s="480" t="s">
        <v>880</v>
      </c>
    </row>
    <row r="159" spans="1:4" ht="15.75" outlineLevel="1" thickBot="1">
      <c r="A159" s="469"/>
      <c r="B159" s="479"/>
      <c r="C159" s="470"/>
      <c r="D159" s="470"/>
    </row>
    <row r="160" spans="1:4" ht="15.75" outlineLevel="1" thickBot="1">
      <c r="A160" s="467" t="s">
        <v>827</v>
      </c>
      <c r="B160" s="468"/>
      <c r="C160" s="468"/>
      <c r="D160" s="468"/>
    </row>
    <row r="161" spans="1:4" ht="150" outlineLevel="1">
      <c r="A161" s="483" t="s">
        <v>105</v>
      </c>
      <c r="B161" s="477" t="s">
        <v>792</v>
      </c>
      <c r="C161" s="478" t="s">
        <v>828</v>
      </c>
      <c r="D161" s="478"/>
    </row>
    <row r="162" spans="1:4" ht="165" outlineLevel="1">
      <c r="A162" s="483" t="s">
        <v>105</v>
      </c>
      <c r="B162" s="477" t="s">
        <v>794</v>
      </c>
      <c r="C162" s="478" t="s">
        <v>795</v>
      </c>
      <c r="D162" s="478" t="s">
        <v>796</v>
      </c>
    </row>
    <row r="163" spans="1:4" ht="90" outlineLevel="1">
      <c r="A163" s="483" t="s">
        <v>105</v>
      </c>
      <c r="B163" s="477" t="s">
        <v>829</v>
      </c>
      <c r="C163" s="478" t="s">
        <v>830</v>
      </c>
      <c r="D163" s="480" t="s">
        <v>831</v>
      </c>
    </row>
    <row r="164" spans="1:4" ht="90" outlineLevel="1">
      <c r="A164" s="483" t="s">
        <v>105</v>
      </c>
      <c r="B164" s="477" t="s">
        <v>832</v>
      </c>
      <c r="C164" s="478" t="s">
        <v>833</v>
      </c>
      <c r="D164" s="478" t="s">
        <v>834</v>
      </c>
    </row>
    <row r="165" spans="1:4" ht="15.75" outlineLevel="1" thickBot="1">
      <c r="A165" s="469"/>
      <c r="B165" s="479"/>
      <c r="C165" s="470"/>
      <c r="D165" s="470"/>
    </row>
    <row r="166" spans="1:4" ht="15.75" outlineLevel="1" thickBot="1">
      <c r="A166" s="467" t="s">
        <v>835</v>
      </c>
      <c r="B166" s="468"/>
      <c r="C166" s="468"/>
      <c r="D166" s="468"/>
    </row>
    <row r="167" spans="1:4" ht="75" outlineLevel="1">
      <c r="A167" s="483" t="s">
        <v>105</v>
      </c>
      <c r="B167" s="473" t="s">
        <v>755</v>
      </c>
      <c r="C167" s="473" t="s">
        <v>836</v>
      </c>
      <c r="D167" s="477"/>
    </row>
    <row r="168" spans="1:4" ht="75" outlineLevel="1">
      <c r="A168" s="483" t="s">
        <v>105</v>
      </c>
      <c r="B168" s="478" t="s">
        <v>837</v>
      </c>
      <c r="C168" s="478" t="s">
        <v>838</v>
      </c>
      <c r="D168" s="480" t="s">
        <v>839</v>
      </c>
    </row>
    <row r="169" spans="1:4" ht="15.75" outlineLevel="1" thickBot="1">
      <c r="A169" s="469"/>
      <c r="B169" s="470"/>
      <c r="C169" s="470"/>
      <c r="D169" s="470"/>
    </row>
    <row r="170" spans="1:4" ht="15.75" outlineLevel="1" thickBot="1">
      <c r="A170" s="467" t="s">
        <v>840</v>
      </c>
      <c r="B170" s="468"/>
      <c r="C170" s="468"/>
      <c r="D170" s="468"/>
    </row>
    <row r="171" spans="1:4" ht="75" outlineLevel="1">
      <c r="A171" s="483" t="s">
        <v>105</v>
      </c>
      <c r="B171" s="473" t="s">
        <v>755</v>
      </c>
      <c r="C171" s="473" t="s">
        <v>836</v>
      </c>
      <c r="D171" s="477"/>
    </row>
    <row r="172" spans="1:4" outlineLevel="1">
      <c r="A172" s="483" t="s">
        <v>105</v>
      </c>
      <c r="B172" s="478" t="s">
        <v>842</v>
      </c>
      <c r="C172" s="478" t="s">
        <v>843</v>
      </c>
      <c r="D172" s="480" t="s">
        <v>844</v>
      </c>
    </row>
    <row r="173" spans="1:4" ht="15.75" outlineLevel="1" thickBot="1"/>
    <row r="174" spans="1:4">
      <c r="A174" s="529" t="s">
        <v>894</v>
      </c>
      <c r="B174" s="529"/>
      <c r="C174" s="529"/>
      <c r="D174" s="529"/>
    </row>
    <row r="175" spans="1:4" ht="15.75" thickBot="1">
      <c r="A175" s="530"/>
      <c r="B175" s="530"/>
      <c r="C175" s="530"/>
      <c r="D175" s="530"/>
    </row>
    <row r="176" spans="1:4" ht="15.75" outlineLevel="1" thickBot="1">
      <c r="A176" s="467" t="s">
        <v>753</v>
      </c>
      <c r="B176" s="468"/>
      <c r="C176" s="468"/>
      <c r="D176" s="468"/>
    </row>
    <row r="177" spans="1:4" ht="15.75" outlineLevel="1" thickBot="1">
      <c r="A177" s="469"/>
      <c r="B177" s="470"/>
      <c r="C177" s="470"/>
      <c r="D177" s="470"/>
    </row>
    <row r="178" spans="1:4" outlineLevel="1">
      <c r="A178" s="471" t="s">
        <v>754</v>
      </c>
      <c r="B178" s="472"/>
      <c r="C178" s="472"/>
      <c r="D178" s="472"/>
    </row>
    <row r="179" spans="1:4" ht="30" outlineLevel="1">
      <c r="A179" s="483" t="s">
        <v>895</v>
      </c>
      <c r="B179" s="473" t="s">
        <v>755</v>
      </c>
      <c r="C179" s="473" t="s">
        <v>756</v>
      </c>
      <c r="D179" s="474"/>
    </row>
    <row r="180" spans="1:4" ht="105" outlineLevel="1">
      <c r="A180" s="483" t="s">
        <v>895</v>
      </c>
      <c r="B180" s="475" t="s">
        <v>757</v>
      </c>
      <c r="C180" s="473" t="s">
        <v>758</v>
      </c>
      <c r="D180" s="476" t="s">
        <v>759</v>
      </c>
    </row>
    <row r="181" spans="1:4" ht="45" outlineLevel="1">
      <c r="A181" s="483" t="s">
        <v>895</v>
      </c>
      <c r="B181" s="474" t="s">
        <v>760</v>
      </c>
      <c r="C181" s="476" t="s">
        <v>761</v>
      </c>
      <c r="D181" s="476" t="s">
        <v>762</v>
      </c>
    </row>
    <row r="182" spans="1:4" ht="45" outlineLevel="1">
      <c r="A182" s="483" t="s">
        <v>895</v>
      </c>
      <c r="B182" s="476" t="s">
        <v>763</v>
      </c>
      <c r="C182" s="476" t="s">
        <v>764</v>
      </c>
      <c r="D182" s="476" t="s">
        <v>765</v>
      </c>
    </row>
    <row r="183" spans="1:4" ht="15.75" outlineLevel="1" thickBot="1">
      <c r="A183" s="469"/>
      <c r="B183" s="470"/>
      <c r="C183" s="470"/>
      <c r="D183" s="470"/>
    </row>
    <row r="184" spans="1:4" outlineLevel="1">
      <c r="A184" s="471" t="s">
        <v>766</v>
      </c>
      <c r="B184" s="472"/>
      <c r="C184" s="472"/>
      <c r="D184" s="472"/>
    </row>
    <row r="185" spans="1:4" ht="30" outlineLevel="1">
      <c r="A185" s="483" t="s">
        <v>895</v>
      </c>
      <c r="B185" s="473" t="s">
        <v>755</v>
      </c>
      <c r="C185" s="473" t="s">
        <v>767</v>
      </c>
      <c r="D185" s="477"/>
    </row>
    <row r="186" spans="1:4" ht="60" outlineLevel="1">
      <c r="A186" s="483" t="s">
        <v>895</v>
      </c>
      <c r="B186" s="477" t="s">
        <v>768</v>
      </c>
      <c r="C186" s="478" t="s">
        <v>769</v>
      </c>
      <c r="D186" s="478" t="s">
        <v>770</v>
      </c>
    </row>
    <row r="187" spans="1:4" ht="30" outlineLevel="1">
      <c r="A187" s="483" t="s">
        <v>895</v>
      </c>
      <c r="B187" s="477" t="s">
        <v>771</v>
      </c>
      <c r="C187" s="478" t="s">
        <v>772</v>
      </c>
      <c r="D187" s="478" t="s">
        <v>773</v>
      </c>
    </row>
    <row r="188" spans="1:4" outlineLevel="1">
      <c r="A188" s="483" t="s">
        <v>895</v>
      </c>
      <c r="B188" s="477" t="s">
        <v>774</v>
      </c>
      <c r="C188" s="478" t="s">
        <v>775</v>
      </c>
      <c r="D188" s="478" t="s">
        <v>776</v>
      </c>
    </row>
    <row r="189" spans="1:4" ht="15.75" outlineLevel="1" thickBot="1">
      <c r="A189" s="469"/>
      <c r="B189" s="470"/>
      <c r="C189" s="470"/>
      <c r="D189" s="470"/>
    </row>
    <row r="190" spans="1:4" outlineLevel="1">
      <c r="A190" s="471" t="s">
        <v>778</v>
      </c>
      <c r="B190" s="472"/>
      <c r="C190" s="472"/>
      <c r="D190" s="472"/>
    </row>
    <row r="191" spans="1:4" ht="15.75" outlineLevel="1" thickBot="1">
      <c r="A191" s="469"/>
      <c r="B191" s="470"/>
      <c r="C191" s="479"/>
      <c r="D191" s="479"/>
    </row>
    <row r="192" spans="1:4" outlineLevel="1">
      <c r="A192" s="471" t="s">
        <v>779</v>
      </c>
      <c r="B192" s="472"/>
      <c r="C192" s="472"/>
      <c r="D192" s="472"/>
    </row>
    <row r="193" spans="1:4" ht="45" outlineLevel="1">
      <c r="A193" s="483" t="s">
        <v>895</v>
      </c>
      <c r="B193" s="478" t="s">
        <v>780</v>
      </c>
      <c r="C193" s="478" t="s">
        <v>781</v>
      </c>
      <c r="D193" s="478"/>
    </row>
    <row r="194" spans="1:4" ht="60" outlineLevel="1">
      <c r="A194" s="483" t="s">
        <v>895</v>
      </c>
      <c r="B194" s="478" t="s">
        <v>782</v>
      </c>
      <c r="C194" s="478" t="s">
        <v>783</v>
      </c>
      <c r="D194" s="478" t="s">
        <v>784</v>
      </c>
    </row>
    <row r="195" spans="1:4" ht="30" outlineLevel="1">
      <c r="A195" s="483" t="s">
        <v>895</v>
      </c>
      <c r="B195" s="478" t="s">
        <v>785</v>
      </c>
      <c r="C195" s="478" t="s">
        <v>786</v>
      </c>
      <c r="D195" s="478" t="s">
        <v>787</v>
      </c>
    </row>
    <row r="196" spans="1:4" ht="15.75" outlineLevel="1" thickBot="1">
      <c r="A196" s="469"/>
      <c r="B196" s="470"/>
      <c r="C196" s="470"/>
      <c r="D196" s="470"/>
    </row>
    <row r="197" spans="1:4" outlineLevel="1">
      <c r="A197" s="471" t="s">
        <v>896</v>
      </c>
      <c r="B197" s="472"/>
      <c r="C197" s="472"/>
      <c r="D197" s="472"/>
    </row>
    <row r="198" spans="1:4" ht="15.75" outlineLevel="1" thickBot="1">
      <c r="A198" s="469"/>
      <c r="B198" s="470"/>
      <c r="C198" s="470"/>
      <c r="D198" s="470"/>
    </row>
    <row r="199" spans="1:4" outlineLevel="1">
      <c r="A199" s="471" t="s">
        <v>897</v>
      </c>
      <c r="B199" s="472"/>
      <c r="C199" s="472"/>
      <c r="D199" s="472"/>
    </row>
    <row r="200" spans="1:4" ht="159" customHeight="1" outlineLevel="1">
      <c r="A200" s="483" t="s">
        <v>895</v>
      </c>
      <c r="B200" s="477" t="s">
        <v>792</v>
      </c>
      <c r="C200" s="478" t="s">
        <v>793</v>
      </c>
      <c r="D200" s="478"/>
    </row>
    <row r="201" spans="1:4" ht="165" outlineLevel="1">
      <c r="A201" s="483" t="s">
        <v>895</v>
      </c>
      <c r="B201" s="477" t="s">
        <v>794</v>
      </c>
      <c r="C201" s="478" t="s">
        <v>795</v>
      </c>
      <c r="D201" s="478" t="s">
        <v>796</v>
      </c>
    </row>
    <row r="202" spans="1:4" ht="225" outlineLevel="1">
      <c r="A202" s="483" t="s">
        <v>895</v>
      </c>
      <c r="B202" s="477" t="s">
        <v>797</v>
      </c>
      <c r="C202" s="478" t="s">
        <v>798</v>
      </c>
      <c r="D202" s="478" t="s">
        <v>799</v>
      </c>
    </row>
    <row r="203" spans="1:4" ht="150" outlineLevel="1">
      <c r="A203" s="483" t="s">
        <v>895</v>
      </c>
      <c r="B203" s="477" t="s">
        <v>898</v>
      </c>
      <c r="C203" s="478" t="s">
        <v>899</v>
      </c>
      <c r="D203" s="478" t="s">
        <v>802</v>
      </c>
    </row>
    <row r="204" spans="1:4" ht="150" outlineLevel="1">
      <c r="A204" s="483" t="s">
        <v>895</v>
      </c>
      <c r="B204" s="477" t="s">
        <v>900</v>
      </c>
      <c r="C204" s="478" t="s">
        <v>901</v>
      </c>
      <c r="D204" s="478" t="s">
        <v>902</v>
      </c>
    </row>
    <row r="205" spans="1:4" ht="150" outlineLevel="1">
      <c r="A205" s="483" t="s">
        <v>895</v>
      </c>
      <c r="B205" s="477" t="s">
        <v>903</v>
      </c>
      <c r="C205" s="478" t="s">
        <v>904</v>
      </c>
      <c r="D205" s="478" t="s">
        <v>810</v>
      </c>
    </row>
    <row r="206" spans="1:4" ht="90" outlineLevel="1">
      <c r="A206" s="483" t="s">
        <v>895</v>
      </c>
      <c r="B206" s="477" t="s">
        <v>905</v>
      </c>
      <c r="C206" s="478" t="s">
        <v>906</v>
      </c>
      <c r="D206" s="478" t="s">
        <v>813</v>
      </c>
    </row>
    <row r="207" spans="1:4" ht="75" outlineLevel="1">
      <c r="A207" s="483" t="s">
        <v>895</v>
      </c>
      <c r="B207" s="480" t="s">
        <v>907</v>
      </c>
      <c r="C207" s="480" t="s">
        <v>908</v>
      </c>
      <c r="D207" s="480" t="s">
        <v>816</v>
      </c>
    </row>
    <row r="208" spans="1:4" ht="15.75" outlineLevel="1" thickBot="1">
      <c r="A208" s="469"/>
      <c r="B208" s="481"/>
      <c r="C208" s="481"/>
      <c r="D208" s="481"/>
    </row>
    <row r="209" spans="1:4" ht="15.75" outlineLevel="1" thickBot="1">
      <c r="A209" s="467" t="s">
        <v>909</v>
      </c>
      <c r="B209" s="468"/>
      <c r="C209" s="468"/>
      <c r="D209" s="468"/>
    </row>
    <row r="210" spans="1:4" ht="150" outlineLevel="1">
      <c r="A210" s="483" t="s">
        <v>895</v>
      </c>
      <c r="B210" s="477" t="s">
        <v>792</v>
      </c>
      <c r="C210" s="478" t="s">
        <v>818</v>
      </c>
      <c r="D210" s="478"/>
    </row>
    <row r="211" spans="1:4" ht="165" outlineLevel="1">
      <c r="A211" s="483" t="s">
        <v>895</v>
      </c>
      <c r="B211" s="484" t="s">
        <v>794</v>
      </c>
      <c r="C211" s="478" t="s">
        <v>795</v>
      </c>
      <c r="D211" s="478" t="s">
        <v>796</v>
      </c>
    </row>
    <row r="212" spans="1:4" ht="150" outlineLevel="1">
      <c r="A212" s="483" t="s">
        <v>895</v>
      </c>
      <c r="B212" s="484" t="s">
        <v>910</v>
      </c>
      <c r="C212" s="478" t="s">
        <v>911</v>
      </c>
      <c r="D212" s="478" t="s">
        <v>821</v>
      </c>
    </row>
    <row r="213" spans="1:4" ht="180" outlineLevel="1">
      <c r="A213" s="483" t="s">
        <v>895</v>
      </c>
      <c r="B213" s="484" t="s">
        <v>912</v>
      </c>
      <c r="C213" s="478" t="s">
        <v>913</v>
      </c>
      <c r="D213" s="478" t="s">
        <v>914</v>
      </c>
    </row>
    <row r="214" spans="1:4" ht="135" outlineLevel="1">
      <c r="A214" s="483" t="s">
        <v>895</v>
      </c>
      <c r="B214" s="484" t="s">
        <v>915</v>
      </c>
      <c r="C214" s="478" t="s">
        <v>916</v>
      </c>
      <c r="D214" s="478" t="s">
        <v>917</v>
      </c>
    </row>
    <row r="215" spans="1:4" ht="150" outlineLevel="1">
      <c r="A215" s="483" t="s">
        <v>895</v>
      </c>
      <c r="B215" s="484" t="s">
        <v>918</v>
      </c>
      <c r="C215" s="478" t="s">
        <v>919</v>
      </c>
      <c r="D215" s="478" t="s">
        <v>810</v>
      </c>
    </row>
    <row r="216" spans="1:4" ht="60" outlineLevel="1">
      <c r="A216" s="483" t="s">
        <v>895</v>
      </c>
      <c r="B216" s="480" t="s">
        <v>920</v>
      </c>
      <c r="C216" s="478" t="s">
        <v>825</v>
      </c>
      <c r="D216" s="480" t="s">
        <v>826</v>
      </c>
    </row>
    <row r="217" spans="1:4" ht="15.75" outlineLevel="1" thickBot="1">
      <c r="A217" s="469"/>
      <c r="B217" s="479"/>
      <c r="C217" s="470"/>
      <c r="D217" s="470"/>
    </row>
    <row r="218" spans="1:4" ht="15.75" outlineLevel="1" thickBot="1">
      <c r="A218" s="467" t="s">
        <v>921</v>
      </c>
      <c r="B218" s="468"/>
      <c r="C218" s="468"/>
      <c r="D218" s="468"/>
    </row>
    <row r="219" spans="1:4" ht="150" outlineLevel="1">
      <c r="A219" s="483" t="s">
        <v>895</v>
      </c>
      <c r="B219" s="477" t="s">
        <v>792</v>
      </c>
      <c r="C219" s="478" t="s">
        <v>828</v>
      </c>
      <c r="D219" s="478"/>
    </row>
    <row r="220" spans="1:4" ht="165" outlineLevel="1">
      <c r="A220" s="483" t="s">
        <v>895</v>
      </c>
      <c r="B220" s="477" t="s">
        <v>794</v>
      </c>
      <c r="C220" s="478" t="s">
        <v>795</v>
      </c>
      <c r="D220" s="478" t="s">
        <v>796</v>
      </c>
    </row>
    <row r="221" spans="1:4" ht="90" outlineLevel="1">
      <c r="A221" s="483" t="s">
        <v>895</v>
      </c>
      <c r="B221" s="477" t="s">
        <v>922</v>
      </c>
      <c r="C221" s="478" t="s">
        <v>923</v>
      </c>
      <c r="D221" s="480" t="s">
        <v>831</v>
      </c>
    </row>
    <row r="222" spans="1:4" ht="90" outlineLevel="1">
      <c r="A222" s="483" t="s">
        <v>895</v>
      </c>
      <c r="B222" s="477" t="s">
        <v>924</v>
      </c>
      <c r="C222" s="478" t="s">
        <v>925</v>
      </c>
      <c r="D222" s="478" t="s">
        <v>834</v>
      </c>
    </row>
    <row r="223" spans="1:4" ht="15.75" outlineLevel="1" thickBot="1">
      <c r="A223" s="469"/>
      <c r="B223" s="479"/>
      <c r="C223" s="470"/>
      <c r="D223" s="470"/>
    </row>
    <row r="224" spans="1:4" ht="15.75" outlineLevel="1" thickBot="1">
      <c r="A224" s="467" t="s">
        <v>926</v>
      </c>
      <c r="B224" s="468"/>
      <c r="C224" s="468"/>
      <c r="D224" s="468"/>
    </row>
    <row r="225" spans="1:4" ht="75" outlineLevel="1">
      <c r="A225" s="483" t="s">
        <v>895</v>
      </c>
      <c r="B225" s="473" t="s">
        <v>755</v>
      </c>
      <c r="C225" s="473" t="s">
        <v>836</v>
      </c>
      <c r="D225" s="477"/>
    </row>
    <row r="226" spans="1:4" ht="75" outlineLevel="1">
      <c r="A226" s="483" t="s">
        <v>895</v>
      </c>
      <c r="B226" s="478" t="s">
        <v>837</v>
      </c>
      <c r="C226" s="478" t="s">
        <v>838</v>
      </c>
      <c r="D226" s="480" t="s">
        <v>839</v>
      </c>
    </row>
    <row r="227" spans="1:4" ht="15.75" outlineLevel="1" thickBot="1">
      <c r="A227" s="469"/>
      <c r="B227" s="470"/>
      <c r="C227" s="470"/>
      <c r="D227" s="470"/>
    </row>
    <row r="228" spans="1:4" ht="15.75" outlineLevel="1" thickBot="1">
      <c r="A228" s="467" t="s">
        <v>927</v>
      </c>
      <c r="B228" s="468"/>
      <c r="C228" s="468"/>
      <c r="D228" s="468"/>
    </row>
    <row r="229" spans="1:4" ht="75" outlineLevel="1">
      <c r="A229" s="483" t="s">
        <v>895</v>
      </c>
      <c r="B229" s="473" t="s">
        <v>755</v>
      </c>
      <c r="C229" s="473" t="s">
        <v>836</v>
      </c>
      <c r="D229" s="477"/>
    </row>
    <row r="230" spans="1:4" outlineLevel="1">
      <c r="A230" s="483" t="s">
        <v>895</v>
      </c>
      <c r="B230" s="478" t="s">
        <v>842</v>
      </c>
      <c r="C230" s="478" t="s">
        <v>843</v>
      </c>
      <c r="D230" s="480" t="s">
        <v>844</v>
      </c>
    </row>
    <row r="231" spans="1:4" ht="15.75" outlineLevel="1" thickBot="1">
      <c r="A231" s="469"/>
      <c r="B231" s="470"/>
      <c r="C231" s="470"/>
      <c r="D231" s="470"/>
    </row>
    <row r="232" spans="1:4" ht="15.75" outlineLevel="1" thickBot="1">
      <c r="A232" s="467" t="s">
        <v>928</v>
      </c>
      <c r="B232" s="468"/>
      <c r="C232" s="468"/>
      <c r="D232" s="468"/>
    </row>
    <row r="233" spans="1:4" ht="168" customHeight="1" outlineLevel="1">
      <c r="A233" s="483" t="s">
        <v>895</v>
      </c>
      <c r="B233" s="478" t="s">
        <v>846</v>
      </c>
      <c r="C233" s="478" t="s">
        <v>929</v>
      </c>
      <c r="D233" s="480" t="s">
        <v>848</v>
      </c>
    </row>
    <row r="234" spans="1:4" ht="90" outlineLevel="1">
      <c r="A234" s="483" t="s">
        <v>895</v>
      </c>
      <c r="B234" s="478" t="s">
        <v>849</v>
      </c>
      <c r="C234" s="478" t="s">
        <v>850</v>
      </c>
      <c r="D234" s="480" t="s">
        <v>851</v>
      </c>
    </row>
    <row r="235" spans="1:4" ht="30" outlineLevel="1">
      <c r="A235" s="483" t="s">
        <v>895</v>
      </c>
      <c r="B235" s="478" t="s">
        <v>852</v>
      </c>
      <c r="C235" s="478" t="s">
        <v>853</v>
      </c>
      <c r="D235" s="480" t="s">
        <v>854</v>
      </c>
    </row>
    <row r="236" spans="1:4" ht="45" outlineLevel="1">
      <c r="A236" s="483" t="s">
        <v>895</v>
      </c>
      <c r="B236" s="478" t="s">
        <v>855</v>
      </c>
      <c r="C236" s="478" t="s">
        <v>856</v>
      </c>
      <c r="D236" s="480" t="s">
        <v>857</v>
      </c>
    </row>
    <row r="237" spans="1:4" ht="45" outlineLevel="1">
      <c r="A237" s="483" t="s">
        <v>895</v>
      </c>
      <c r="B237" s="478" t="s">
        <v>858</v>
      </c>
      <c r="C237" s="478" t="s">
        <v>859</v>
      </c>
      <c r="D237" s="480" t="s">
        <v>860</v>
      </c>
    </row>
    <row r="238" spans="1:4" ht="45" outlineLevel="1">
      <c r="A238" s="483" t="s">
        <v>895</v>
      </c>
      <c r="B238" s="478" t="s">
        <v>861</v>
      </c>
      <c r="C238" s="478" t="s">
        <v>862</v>
      </c>
      <c r="D238" s="480" t="s">
        <v>863</v>
      </c>
    </row>
    <row r="239" spans="1:4" ht="45" outlineLevel="1">
      <c r="A239" s="483" t="s">
        <v>895</v>
      </c>
      <c r="B239" s="478" t="s">
        <v>864</v>
      </c>
      <c r="C239" s="478" t="s">
        <v>865</v>
      </c>
      <c r="D239" s="480" t="s">
        <v>866</v>
      </c>
    </row>
    <row r="240" spans="1:4" ht="15.75" outlineLevel="1" thickBot="1"/>
    <row r="241" spans="1:4">
      <c r="A241" s="529" t="s">
        <v>930</v>
      </c>
      <c r="B241" s="529"/>
      <c r="C241" s="529"/>
      <c r="D241" s="529"/>
    </row>
    <row r="242" spans="1:4" ht="15.75" thickBot="1">
      <c r="A242" s="530"/>
      <c r="B242" s="530"/>
      <c r="C242" s="530"/>
      <c r="D242" s="530"/>
    </row>
    <row r="243" spans="1:4" ht="15.75" outlineLevel="1" thickBot="1">
      <c r="A243" s="467" t="s">
        <v>753</v>
      </c>
      <c r="B243" s="468"/>
      <c r="C243" s="468"/>
      <c r="D243" s="468"/>
    </row>
    <row r="244" spans="1:4" ht="15.75" outlineLevel="1" thickBot="1">
      <c r="A244" s="469"/>
      <c r="B244" s="470"/>
      <c r="C244" s="470"/>
      <c r="D244" s="470"/>
    </row>
    <row r="245" spans="1:4" outlineLevel="1">
      <c r="A245" s="471" t="s">
        <v>754</v>
      </c>
      <c r="B245" s="472"/>
      <c r="C245" s="472"/>
      <c r="D245" s="472"/>
    </row>
    <row r="246" spans="1:4" ht="30" outlineLevel="1">
      <c r="A246" s="483" t="s">
        <v>931</v>
      </c>
      <c r="B246" s="473" t="s">
        <v>755</v>
      </c>
      <c r="C246" s="473" t="s">
        <v>756</v>
      </c>
      <c r="D246" s="474"/>
    </row>
    <row r="247" spans="1:4" ht="105" outlineLevel="1">
      <c r="A247" s="483" t="s">
        <v>931</v>
      </c>
      <c r="B247" s="475" t="s">
        <v>757</v>
      </c>
      <c r="C247" s="473" t="s">
        <v>758</v>
      </c>
      <c r="D247" s="476" t="s">
        <v>759</v>
      </c>
    </row>
    <row r="248" spans="1:4" ht="45" outlineLevel="1">
      <c r="A248" s="483" t="s">
        <v>931</v>
      </c>
      <c r="B248" s="474" t="s">
        <v>760</v>
      </c>
      <c r="C248" s="476" t="s">
        <v>761</v>
      </c>
      <c r="D248" s="476" t="s">
        <v>762</v>
      </c>
    </row>
    <row r="249" spans="1:4" ht="45" outlineLevel="1">
      <c r="A249" s="483" t="s">
        <v>931</v>
      </c>
      <c r="B249" s="476" t="s">
        <v>763</v>
      </c>
      <c r="C249" s="476" t="s">
        <v>764</v>
      </c>
      <c r="D249" s="476" t="s">
        <v>765</v>
      </c>
    </row>
    <row r="250" spans="1:4" ht="15.75" outlineLevel="1" thickBot="1">
      <c r="A250" s="469"/>
      <c r="B250" s="470"/>
      <c r="C250" s="470"/>
      <c r="D250" s="470"/>
    </row>
    <row r="251" spans="1:4" outlineLevel="1">
      <c r="A251" s="471" t="s">
        <v>766</v>
      </c>
      <c r="B251" s="472"/>
      <c r="C251" s="472"/>
      <c r="D251" s="472"/>
    </row>
    <row r="252" spans="1:4" ht="30" outlineLevel="1">
      <c r="A252" s="483" t="s">
        <v>931</v>
      </c>
      <c r="B252" s="473" t="s">
        <v>755</v>
      </c>
      <c r="C252" s="473" t="s">
        <v>767</v>
      </c>
      <c r="D252" s="477"/>
    </row>
    <row r="253" spans="1:4" ht="60" outlineLevel="1">
      <c r="A253" s="483" t="s">
        <v>931</v>
      </c>
      <c r="B253" s="477" t="s">
        <v>768</v>
      </c>
      <c r="C253" s="478" t="s">
        <v>769</v>
      </c>
      <c r="D253" s="478" t="s">
        <v>770</v>
      </c>
    </row>
    <row r="254" spans="1:4" ht="30" outlineLevel="1">
      <c r="A254" s="483" t="s">
        <v>931</v>
      </c>
      <c r="B254" s="477" t="s">
        <v>771</v>
      </c>
      <c r="C254" s="478" t="s">
        <v>772</v>
      </c>
      <c r="D254" s="478" t="s">
        <v>773</v>
      </c>
    </row>
    <row r="255" spans="1:4" outlineLevel="1">
      <c r="A255" s="483" t="s">
        <v>931</v>
      </c>
      <c r="B255" s="477" t="s">
        <v>774</v>
      </c>
      <c r="C255" s="478" t="s">
        <v>775</v>
      </c>
      <c r="D255" s="478" t="s">
        <v>776</v>
      </c>
    </row>
    <row r="256" spans="1:4" ht="15.75" outlineLevel="1" thickBot="1">
      <c r="A256" s="469"/>
      <c r="B256" s="470"/>
      <c r="C256" s="470"/>
      <c r="D256" s="470"/>
    </row>
    <row r="257" spans="1:4" outlineLevel="1">
      <c r="A257" s="471" t="s">
        <v>778</v>
      </c>
      <c r="B257" s="472"/>
      <c r="C257" s="472"/>
      <c r="D257" s="472"/>
    </row>
    <row r="258" spans="1:4" ht="15.75" outlineLevel="1" thickBot="1">
      <c r="A258" s="469"/>
      <c r="B258" s="470"/>
      <c r="C258" s="470"/>
      <c r="D258" s="470"/>
    </row>
    <row r="259" spans="1:4" outlineLevel="1">
      <c r="A259" s="471" t="s">
        <v>779</v>
      </c>
      <c r="B259" s="472"/>
      <c r="C259" s="472"/>
      <c r="D259" s="472"/>
    </row>
    <row r="260" spans="1:4" ht="45" outlineLevel="1">
      <c r="A260" s="483" t="s">
        <v>931</v>
      </c>
      <c r="B260" s="478" t="s">
        <v>780</v>
      </c>
      <c r="C260" s="478" t="s">
        <v>781</v>
      </c>
      <c r="D260" s="478"/>
    </row>
    <row r="261" spans="1:4" ht="60" outlineLevel="1">
      <c r="A261" s="483" t="s">
        <v>931</v>
      </c>
      <c r="B261" s="478" t="s">
        <v>782</v>
      </c>
      <c r="C261" s="478" t="s">
        <v>783</v>
      </c>
      <c r="D261" s="478" t="s">
        <v>784</v>
      </c>
    </row>
    <row r="262" spans="1:4" ht="30" outlineLevel="1">
      <c r="A262" s="483" t="s">
        <v>931</v>
      </c>
      <c r="B262" s="478" t="s">
        <v>785</v>
      </c>
      <c r="C262" s="478" t="s">
        <v>786</v>
      </c>
      <c r="D262" s="478" t="s">
        <v>787</v>
      </c>
    </row>
    <row r="263" spans="1:4" ht="60" outlineLevel="1">
      <c r="A263" s="483" t="s">
        <v>931</v>
      </c>
      <c r="B263" s="478" t="s">
        <v>788</v>
      </c>
      <c r="C263" s="478" t="s">
        <v>789</v>
      </c>
      <c r="D263" s="478" t="s">
        <v>784</v>
      </c>
    </row>
    <row r="264" spans="1:4" ht="30" outlineLevel="1">
      <c r="A264" s="483" t="s">
        <v>931</v>
      </c>
      <c r="B264" s="478" t="s">
        <v>790</v>
      </c>
      <c r="C264" s="478" t="s">
        <v>786</v>
      </c>
      <c r="D264" s="478" t="s">
        <v>787</v>
      </c>
    </row>
    <row r="265" spans="1:4" ht="15.75" outlineLevel="1" thickBot="1">
      <c r="A265" s="469"/>
      <c r="B265" s="470"/>
      <c r="C265" s="470"/>
      <c r="D265" s="470"/>
    </row>
    <row r="266" spans="1:4" outlineLevel="1">
      <c r="A266" s="471" t="s">
        <v>791</v>
      </c>
      <c r="B266" s="472"/>
      <c r="C266" s="472"/>
      <c r="D266" s="472"/>
    </row>
    <row r="267" spans="1:4" ht="150" outlineLevel="1">
      <c r="A267" s="483" t="s">
        <v>931</v>
      </c>
      <c r="B267" s="477" t="s">
        <v>792</v>
      </c>
      <c r="C267" s="478" t="s">
        <v>793</v>
      </c>
      <c r="D267" s="478"/>
    </row>
    <row r="268" spans="1:4" ht="165" outlineLevel="1">
      <c r="A268" s="483" t="s">
        <v>931</v>
      </c>
      <c r="B268" s="477" t="s">
        <v>794</v>
      </c>
      <c r="C268" s="478" t="s">
        <v>795</v>
      </c>
      <c r="D268" s="478" t="s">
        <v>796</v>
      </c>
    </row>
    <row r="269" spans="1:4" ht="225" outlineLevel="1">
      <c r="A269" s="483" t="s">
        <v>931</v>
      </c>
      <c r="B269" s="477" t="s">
        <v>797</v>
      </c>
      <c r="C269" s="478" t="s">
        <v>798</v>
      </c>
      <c r="D269" s="478" t="s">
        <v>799</v>
      </c>
    </row>
    <row r="270" spans="1:4" ht="150" outlineLevel="1">
      <c r="A270" s="483" t="s">
        <v>931</v>
      </c>
      <c r="B270" s="477" t="s">
        <v>932</v>
      </c>
      <c r="C270" s="478" t="s">
        <v>933</v>
      </c>
      <c r="D270" s="478" t="s">
        <v>802</v>
      </c>
    </row>
    <row r="271" spans="1:4" ht="150" outlineLevel="1">
      <c r="A271" s="483" t="s">
        <v>931</v>
      </c>
      <c r="B271" s="477" t="s">
        <v>934</v>
      </c>
      <c r="C271" s="478" t="s">
        <v>935</v>
      </c>
      <c r="D271" s="478" t="s">
        <v>802</v>
      </c>
    </row>
    <row r="272" spans="1:4" ht="165" outlineLevel="1">
      <c r="A272" s="483" t="s">
        <v>931</v>
      </c>
      <c r="B272" s="477" t="s">
        <v>936</v>
      </c>
      <c r="C272" s="478" t="s">
        <v>937</v>
      </c>
      <c r="D272" s="478" t="s">
        <v>807</v>
      </c>
    </row>
    <row r="273" spans="1:4" ht="150" outlineLevel="1">
      <c r="A273" s="483" t="s">
        <v>931</v>
      </c>
      <c r="B273" s="477" t="s">
        <v>938</v>
      </c>
      <c r="C273" s="478" t="s">
        <v>939</v>
      </c>
      <c r="D273" s="478" t="s">
        <v>810</v>
      </c>
    </row>
    <row r="274" spans="1:4" ht="90" outlineLevel="1">
      <c r="A274" s="483" t="s">
        <v>931</v>
      </c>
      <c r="B274" s="477" t="s">
        <v>940</v>
      </c>
      <c r="C274" s="478" t="s">
        <v>941</v>
      </c>
      <c r="D274" s="478" t="s">
        <v>813</v>
      </c>
    </row>
    <row r="275" spans="1:4" ht="210" outlineLevel="1">
      <c r="A275" s="483" t="s">
        <v>931</v>
      </c>
      <c r="B275" s="477" t="s">
        <v>942</v>
      </c>
      <c r="C275" s="478" t="s">
        <v>943</v>
      </c>
      <c r="D275" s="478" t="s">
        <v>944</v>
      </c>
    </row>
    <row r="276" spans="1:4" ht="105" outlineLevel="1">
      <c r="A276" s="483" t="s">
        <v>931</v>
      </c>
      <c r="B276" s="480" t="s">
        <v>945</v>
      </c>
      <c r="C276" s="480" t="s">
        <v>815</v>
      </c>
      <c r="D276" s="480" t="s">
        <v>816</v>
      </c>
    </row>
    <row r="277" spans="1:4" ht="15.75" outlineLevel="1" thickBot="1">
      <c r="A277" s="469"/>
      <c r="B277" s="479"/>
      <c r="C277" s="479"/>
      <c r="D277" s="479"/>
    </row>
    <row r="278" spans="1:4" ht="15.75" outlineLevel="1" thickBot="1">
      <c r="A278" s="467" t="s">
        <v>817</v>
      </c>
      <c r="B278" s="468"/>
      <c r="C278" s="468"/>
      <c r="D278" s="468"/>
    </row>
    <row r="279" spans="1:4" ht="150" outlineLevel="1">
      <c r="A279" s="483" t="s">
        <v>931</v>
      </c>
      <c r="B279" s="477" t="s">
        <v>792</v>
      </c>
      <c r="C279" s="478" t="s">
        <v>818</v>
      </c>
      <c r="D279" s="478"/>
    </row>
    <row r="280" spans="1:4" ht="165" outlineLevel="1">
      <c r="A280" s="483" t="s">
        <v>931</v>
      </c>
      <c r="B280" s="477" t="s">
        <v>794</v>
      </c>
      <c r="C280" s="478" t="s">
        <v>795</v>
      </c>
      <c r="D280" s="478" t="s">
        <v>796</v>
      </c>
    </row>
    <row r="281" spans="1:4" ht="135" outlineLevel="1">
      <c r="A281" s="483" t="s">
        <v>931</v>
      </c>
      <c r="B281" s="477" t="s">
        <v>819</v>
      </c>
      <c r="C281" s="478" t="s">
        <v>946</v>
      </c>
      <c r="D281" s="478" t="s">
        <v>821</v>
      </c>
    </row>
    <row r="282" spans="1:4" ht="150" outlineLevel="1">
      <c r="A282" s="483" t="s">
        <v>931</v>
      </c>
      <c r="B282" s="477" t="s">
        <v>822</v>
      </c>
      <c r="C282" s="478" t="s">
        <v>823</v>
      </c>
      <c r="D282" s="478" t="s">
        <v>810</v>
      </c>
    </row>
    <row r="283" spans="1:4" ht="60" outlineLevel="1">
      <c r="A283" s="483" t="s">
        <v>931</v>
      </c>
      <c r="B283" s="478" t="s">
        <v>824</v>
      </c>
      <c r="C283" s="478" t="s">
        <v>825</v>
      </c>
      <c r="D283" s="480" t="s">
        <v>826</v>
      </c>
    </row>
    <row r="284" spans="1:4" ht="15.75" outlineLevel="1" thickBot="1">
      <c r="A284" s="469"/>
      <c r="B284" s="479"/>
      <c r="C284" s="470"/>
      <c r="D284" s="470"/>
    </row>
    <row r="285" spans="1:4" ht="15.75" outlineLevel="1" thickBot="1">
      <c r="A285" s="467" t="s">
        <v>827</v>
      </c>
      <c r="B285" s="468"/>
      <c r="C285" s="468"/>
      <c r="D285" s="468"/>
    </row>
    <row r="286" spans="1:4" ht="150" outlineLevel="1">
      <c r="A286" s="483" t="s">
        <v>931</v>
      </c>
      <c r="B286" s="477" t="s">
        <v>792</v>
      </c>
      <c r="C286" s="478" t="s">
        <v>828</v>
      </c>
      <c r="D286" s="478"/>
    </row>
    <row r="287" spans="1:4" ht="165" outlineLevel="1">
      <c r="A287" s="483" t="s">
        <v>931</v>
      </c>
      <c r="B287" s="477" t="s">
        <v>794</v>
      </c>
      <c r="C287" s="478" t="s">
        <v>795</v>
      </c>
      <c r="D287" s="478" t="s">
        <v>796</v>
      </c>
    </row>
    <row r="288" spans="1:4" ht="90" outlineLevel="1">
      <c r="A288" s="483" t="s">
        <v>931</v>
      </c>
      <c r="B288" s="477" t="s">
        <v>829</v>
      </c>
      <c r="C288" s="478" t="s">
        <v>830</v>
      </c>
      <c r="D288" s="480" t="s">
        <v>831</v>
      </c>
    </row>
    <row r="289" spans="1:4" ht="90" outlineLevel="1">
      <c r="A289" s="483" t="s">
        <v>931</v>
      </c>
      <c r="B289" s="477" t="s">
        <v>832</v>
      </c>
      <c r="C289" s="478" t="s">
        <v>833</v>
      </c>
      <c r="D289" s="478" t="s">
        <v>834</v>
      </c>
    </row>
    <row r="290" spans="1:4" ht="15.75" outlineLevel="1" thickBot="1">
      <c r="A290" s="469"/>
      <c r="B290" s="479"/>
      <c r="C290" s="470"/>
      <c r="D290" s="470"/>
    </row>
    <row r="291" spans="1:4" ht="15.75" outlineLevel="1" thickBot="1">
      <c r="A291" s="467" t="s">
        <v>835</v>
      </c>
      <c r="B291" s="468"/>
      <c r="C291" s="468"/>
      <c r="D291" s="468"/>
    </row>
    <row r="292" spans="1:4" ht="75" outlineLevel="1">
      <c r="A292" s="483" t="s">
        <v>931</v>
      </c>
      <c r="B292" s="473" t="s">
        <v>755</v>
      </c>
      <c r="C292" s="473" t="s">
        <v>836</v>
      </c>
      <c r="D292" s="477"/>
    </row>
    <row r="293" spans="1:4" ht="75" outlineLevel="1">
      <c r="A293" s="483" t="s">
        <v>931</v>
      </c>
      <c r="B293" s="478" t="s">
        <v>837</v>
      </c>
      <c r="C293" s="478" t="s">
        <v>838</v>
      </c>
      <c r="D293" s="480" t="s">
        <v>839</v>
      </c>
    </row>
    <row r="294" spans="1:4" ht="15.75" outlineLevel="1" thickBot="1">
      <c r="A294" s="469"/>
      <c r="B294" s="470"/>
      <c r="C294" s="470"/>
      <c r="D294" s="470"/>
    </row>
    <row r="295" spans="1:4" ht="15.75" outlineLevel="1" thickBot="1">
      <c r="A295" s="467" t="s">
        <v>840</v>
      </c>
      <c r="B295" s="468"/>
      <c r="C295" s="468"/>
      <c r="D295" s="468"/>
    </row>
    <row r="296" spans="1:4" ht="75" outlineLevel="1">
      <c r="A296" s="483" t="s">
        <v>931</v>
      </c>
      <c r="B296" s="473" t="s">
        <v>755</v>
      </c>
      <c r="C296" s="473" t="s">
        <v>836</v>
      </c>
      <c r="D296" s="477"/>
    </row>
    <row r="297" spans="1:4" outlineLevel="1">
      <c r="A297" s="483" t="s">
        <v>931</v>
      </c>
      <c r="B297" s="478" t="s">
        <v>842</v>
      </c>
      <c r="C297" s="478" t="s">
        <v>843</v>
      </c>
      <c r="D297" s="480" t="s">
        <v>844</v>
      </c>
    </row>
    <row r="298" spans="1:4" ht="15.75" outlineLevel="1" thickBot="1">
      <c r="A298" s="469"/>
      <c r="B298" s="470"/>
      <c r="C298" s="470"/>
      <c r="D298" s="470"/>
    </row>
    <row r="299" spans="1:4" ht="15.75" outlineLevel="1" thickBot="1">
      <c r="A299" s="467" t="s">
        <v>845</v>
      </c>
      <c r="B299" s="468"/>
      <c r="C299" s="468"/>
      <c r="D299" s="468"/>
    </row>
    <row r="300" spans="1:4" ht="165" outlineLevel="1">
      <c r="A300" s="483" t="s">
        <v>931</v>
      </c>
      <c r="B300" s="478" t="s">
        <v>846</v>
      </c>
      <c r="C300" s="478" t="s">
        <v>929</v>
      </c>
      <c r="D300" s="480" t="s">
        <v>848</v>
      </c>
    </row>
    <row r="301" spans="1:4" ht="90" outlineLevel="1">
      <c r="A301" s="483" t="s">
        <v>931</v>
      </c>
      <c r="B301" s="478" t="s">
        <v>849</v>
      </c>
      <c r="C301" s="478" t="s">
        <v>850</v>
      </c>
      <c r="D301" s="480" t="s">
        <v>851</v>
      </c>
    </row>
    <row r="302" spans="1:4" ht="30" outlineLevel="1">
      <c r="A302" s="483" t="s">
        <v>931</v>
      </c>
      <c r="B302" s="478" t="s">
        <v>852</v>
      </c>
      <c r="C302" s="478" t="s">
        <v>853</v>
      </c>
      <c r="D302" s="480" t="s">
        <v>854</v>
      </c>
    </row>
    <row r="303" spans="1:4" ht="45" outlineLevel="1">
      <c r="A303" s="483" t="s">
        <v>931</v>
      </c>
      <c r="B303" s="478" t="s">
        <v>855</v>
      </c>
      <c r="C303" s="478" t="s">
        <v>856</v>
      </c>
      <c r="D303" s="480" t="s">
        <v>857</v>
      </c>
    </row>
    <row r="304" spans="1:4" ht="45" outlineLevel="1">
      <c r="A304" s="483" t="s">
        <v>931</v>
      </c>
      <c r="B304" s="478" t="s">
        <v>858</v>
      </c>
      <c r="C304" s="478" t="s">
        <v>859</v>
      </c>
      <c r="D304" s="480" t="s">
        <v>860</v>
      </c>
    </row>
    <row r="305" spans="1:4" ht="45" outlineLevel="1">
      <c r="A305" s="483" t="s">
        <v>931</v>
      </c>
      <c r="B305" s="478" t="s">
        <v>861</v>
      </c>
      <c r="C305" s="478" t="s">
        <v>862</v>
      </c>
      <c r="D305" s="480" t="s">
        <v>863</v>
      </c>
    </row>
    <row r="306" spans="1:4" ht="45" outlineLevel="1">
      <c r="A306" s="483" t="s">
        <v>931</v>
      </c>
      <c r="B306" s="478" t="s">
        <v>864</v>
      </c>
      <c r="C306" s="478" t="s">
        <v>865</v>
      </c>
      <c r="D306" s="480" t="s">
        <v>866</v>
      </c>
    </row>
    <row r="307" spans="1:4" ht="135" outlineLevel="1">
      <c r="A307" s="483" t="s">
        <v>931</v>
      </c>
      <c r="B307" s="478" t="s">
        <v>947</v>
      </c>
      <c r="C307" s="480" t="s">
        <v>948</v>
      </c>
      <c r="D307" s="480" t="s">
        <v>949</v>
      </c>
    </row>
    <row r="308" spans="1:4" ht="15.75" outlineLevel="1" thickBot="1"/>
    <row r="309" spans="1:4">
      <c r="A309" s="529" t="s">
        <v>950</v>
      </c>
      <c r="B309" s="529"/>
      <c r="C309" s="529"/>
      <c r="D309" s="529"/>
    </row>
    <row r="310" spans="1:4" ht="15.75" thickBot="1">
      <c r="A310" s="530"/>
      <c r="B310" s="530"/>
      <c r="C310" s="530"/>
      <c r="D310" s="530"/>
    </row>
    <row r="311" spans="1:4" ht="15.75" outlineLevel="1" thickBot="1">
      <c r="A311" s="467" t="s">
        <v>753</v>
      </c>
      <c r="B311" s="468"/>
      <c r="C311" s="468"/>
      <c r="D311" s="468"/>
    </row>
    <row r="312" spans="1:4" ht="15.75" outlineLevel="1" thickBot="1">
      <c r="A312" s="469"/>
      <c r="B312" s="470"/>
      <c r="C312" s="470"/>
      <c r="D312" s="470"/>
    </row>
    <row r="313" spans="1:4" outlineLevel="1">
      <c r="A313" s="471" t="s">
        <v>754</v>
      </c>
      <c r="B313" s="472"/>
      <c r="C313" s="472"/>
      <c r="D313" s="472"/>
    </row>
    <row r="314" spans="1:4" ht="30" outlineLevel="1">
      <c r="A314" s="483" t="s">
        <v>951</v>
      </c>
      <c r="B314" s="473" t="s">
        <v>755</v>
      </c>
      <c r="C314" s="473" t="s">
        <v>756</v>
      </c>
      <c r="D314" s="474"/>
    </row>
    <row r="315" spans="1:4" ht="105" outlineLevel="1">
      <c r="A315" s="483" t="s">
        <v>951</v>
      </c>
      <c r="B315" s="475" t="s">
        <v>757</v>
      </c>
      <c r="C315" s="473" t="s">
        <v>758</v>
      </c>
      <c r="D315" s="476" t="s">
        <v>759</v>
      </c>
    </row>
    <row r="316" spans="1:4" ht="45" outlineLevel="1">
      <c r="A316" s="483" t="s">
        <v>951</v>
      </c>
      <c r="B316" s="474" t="s">
        <v>760</v>
      </c>
      <c r="C316" s="476" t="s">
        <v>761</v>
      </c>
      <c r="D316" s="476" t="s">
        <v>762</v>
      </c>
    </row>
    <row r="317" spans="1:4" ht="45" outlineLevel="1">
      <c r="A317" s="483" t="s">
        <v>951</v>
      </c>
      <c r="B317" s="476" t="s">
        <v>763</v>
      </c>
      <c r="C317" s="476" t="s">
        <v>764</v>
      </c>
      <c r="D317" s="476" t="s">
        <v>765</v>
      </c>
    </row>
    <row r="318" spans="1:4" ht="15.75" outlineLevel="1" thickBot="1">
      <c r="A318" s="469"/>
      <c r="B318" s="470"/>
      <c r="C318" s="470"/>
      <c r="D318" s="470"/>
    </row>
    <row r="319" spans="1:4" outlineLevel="1">
      <c r="A319" s="471" t="s">
        <v>766</v>
      </c>
      <c r="B319" s="472"/>
      <c r="C319" s="472"/>
      <c r="D319" s="472"/>
    </row>
    <row r="320" spans="1:4" ht="30" outlineLevel="1">
      <c r="A320" s="483" t="s">
        <v>951</v>
      </c>
      <c r="B320" s="473" t="s">
        <v>755</v>
      </c>
      <c r="C320" s="473" t="s">
        <v>767</v>
      </c>
      <c r="D320" s="477"/>
    </row>
    <row r="321" spans="1:4" ht="60" outlineLevel="1">
      <c r="A321" s="483" t="s">
        <v>951</v>
      </c>
      <c r="B321" s="477" t="s">
        <v>768</v>
      </c>
      <c r="C321" s="478" t="s">
        <v>769</v>
      </c>
      <c r="D321" s="478" t="s">
        <v>770</v>
      </c>
    </row>
    <row r="322" spans="1:4" ht="30" outlineLevel="1">
      <c r="A322" s="483" t="s">
        <v>951</v>
      </c>
      <c r="B322" s="477" t="s">
        <v>771</v>
      </c>
      <c r="C322" s="478" t="s">
        <v>772</v>
      </c>
      <c r="D322" s="478" t="s">
        <v>773</v>
      </c>
    </row>
    <row r="323" spans="1:4" outlineLevel="1">
      <c r="A323" s="483" t="s">
        <v>951</v>
      </c>
      <c r="B323" s="477" t="s">
        <v>774</v>
      </c>
      <c r="C323" s="478" t="s">
        <v>775</v>
      </c>
      <c r="D323" s="478" t="s">
        <v>776</v>
      </c>
    </row>
    <row r="324" spans="1:4" ht="15.75" outlineLevel="1" thickBot="1">
      <c r="A324" s="469"/>
      <c r="B324" s="470"/>
      <c r="C324" s="470"/>
      <c r="D324" s="470"/>
    </row>
    <row r="325" spans="1:4" outlineLevel="1">
      <c r="A325" s="471" t="s">
        <v>778</v>
      </c>
      <c r="B325" s="472"/>
      <c r="C325" s="472"/>
      <c r="D325" s="472"/>
    </row>
    <row r="326" spans="1:4" ht="15.75" outlineLevel="1" thickBot="1">
      <c r="A326" s="469"/>
      <c r="B326" s="470"/>
      <c r="C326" s="470"/>
      <c r="D326" s="470"/>
    </row>
    <row r="327" spans="1:4" outlineLevel="1">
      <c r="A327" s="471" t="s">
        <v>779</v>
      </c>
      <c r="B327" s="472"/>
      <c r="C327" s="472"/>
      <c r="D327" s="472"/>
    </row>
    <row r="328" spans="1:4" ht="45" outlineLevel="1">
      <c r="A328" s="483" t="s">
        <v>951</v>
      </c>
      <c r="B328" s="478" t="s">
        <v>780</v>
      </c>
      <c r="C328" s="478" t="s">
        <v>781</v>
      </c>
      <c r="D328" s="478"/>
    </row>
    <row r="329" spans="1:4" ht="60" outlineLevel="1">
      <c r="A329" s="483" t="s">
        <v>951</v>
      </c>
      <c r="B329" s="478" t="s">
        <v>782</v>
      </c>
      <c r="C329" s="478" t="s">
        <v>783</v>
      </c>
      <c r="D329" s="478" t="s">
        <v>784</v>
      </c>
    </row>
    <row r="330" spans="1:4" ht="30" outlineLevel="1">
      <c r="A330" s="483" t="s">
        <v>951</v>
      </c>
      <c r="B330" s="478" t="s">
        <v>785</v>
      </c>
      <c r="C330" s="478" t="s">
        <v>786</v>
      </c>
      <c r="D330" s="478" t="s">
        <v>787</v>
      </c>
    </row>
    <row r="331" spans="1:4" ht="15.75" outlineLevel="1" thickBot="1">
      <c r="A331" s="469"/>
      <c r="B331" s="470"/>
      <c r="C331" s="470"/>
      <c r="D331" s="470"/>
    </row>
    <row r="332" spans="1:4" outlineLevel="1">
      <c r="A332" s="471" t="s">
        <v>791</v>
      </c>
      <c r="B332" s="472"/>
      <c r="C332" s="472"/>
      <c r="D332" s="472"/>
    </row>
    <row r="333" spans="1:4" ht="150" outlineLevel="1">
      <c r="A333" s="483" t="s">
        <v>951</v>
      </c>
      <c r="B333" s="477" t="s">
        <v>792</v>
      </c>
      <c r="C333" s="478" t="s">
        <v>793</v>
      </c>
      <c r="D333" s="478"/>
    </row>
    <row r="334" spans="1:4" ht="165" outlineLevel="1">
      <c r="A334" s="483" t="s">
        <v>951</v>
      </c>
      <c r="B334" s="477" t="s">
        <v>794</v>
      </c>
      <c r="C334" s="478" t="s">
        <v>795</v>
      </c>
      <c r="D334" s="478" t="s">
        <v>796</v>
      </c>
    </row>
    <row r="335" spans="1:4" ht="225" outlineLevel="1">
      <c r="A335" s="483" t="s">
        <v>951</v>
      </c>
      <c r="B335" s="477" t="s">
        <v>797</v>
      </c>
      <c r="C335" s="478" t="s">
        <v>798</v>
      </c>
      <c r="D335" s="478" t="s">
        <v>799</v>
      </c>
    </row>
    <row r="336" spans="1:4" ht="150" outlineLevel="1">
      <c r="A336" s="483" t="s">
        <v>951</v>
      </c>
      <c r="B336" s="477" t="s">
        <v>898</v>
      </c>
      <c r="C336" s="478" t="s">
        <v>899</v>
      </c>
      <c r="D336" s="478" t="s">
        <v>802</v>
      </c>
    </row>
    <row r="337" spans="1:4" ht="150" outlineLevel="1">
      <c r="A337" s="483" t="s">
        <v>951</v>
      </c>
      <c r="B337" s="477" t="s">
        <v>952</v>
      </c>
      <c r="C337" s="478" t="s">
        <v>953</v>
      </c>
      <c r="D337" s="478" t="s">
        <v>802</v>
      </c>
    </row>
    <row r="338" spans="1:4" ht="165" outlineLevel="1">
      <c r="A338" s="483" t="s">
        <v>951</v>
      </c>
      <c r="B338" s="477" t="s">
        <v>954</v>
      </c>
      <c r="C338" s="478" t="s">
        <v>955</v>
      </c>
      <c r="D338" s="478" t="s">
        <v>807</v>
      </c>
    </row>
    <row r="339" spans="1:4" ht="150" outlineLevel="1">
      <c r="A339" s="483" t="s">
        <v>951</v>
      </c>
      <c r="B339" s="477" t="s">
        <v>956</v>
      </c>
      <c r="C339" s="478" t="s">
        <v>957</v>
      </c>
      <c r="D339" s="478" t="s">
        <v>810</v>
      </c>
    </row>
    <row r="340" spans="1:4" ht="90" outlineLevel="1">
      <c r="A340" s="483" t="s">
        <v>951</v>
      </c>
      <c r="B340" s="477" t="s">
        <v>958</v>
      </c>
      <c r="C340" s="478" t="s">
        <v>959</v>
      </c>
      <c r="D340" s="478" t="s">
        <v>813</v>
      </c>
    </row>
    <row r="341" spans="1:4" ht="225" outlineLevel="1">
      <c r="A341" s="483" t="s">
        <v>951</v>
      </c>
      <c r="B341" s="477" t="s">
        <v>960</v>
      </c>
      <c r="C341" s="478" t="s">
        <v>961</v>
      </c>
      <c r="D341" s="478" t="s">
        <v>962</v>
      </c>
    </row>
    <row r="342" spans="1:4" ht="60" outlineLevel="1">
      <c r="A342" s="483" t="s">
        <v>951</v>
      </c>
      <c r="B342" s="480" t="s">
        <v>945</v>
      </c>
      <c r="C342" s="480" t="s">
        <v>963</v>
      </c>
      <c r="D342" s="480" t="s">
        <v>964</v>
      </c>
    </row>
    <row r="343" spans="1:4" outlineLevel="1">
      <c r="A343" s="469"/>
      <c r="B343" s="481"/>
      <c r="C343" s="481"/>
      <c r="D343" s="481"/>
    </row>
    <row r="344" spans="1:4" ht="15.75" outlineLevel="1" thickBot="1">
      <c r="A344" s="469"/>
      <c r="B344" s="479"/>
      <c r="C344" s="479"/>
      <c r="D344" s="479"/>
    </row>
    <row r="345" spans="1:4" ht="15.75" outlineLevel="1" thickBot="1">
      <c r="A345" s="467" t="s">
        <v>817</v>
      </c>
      <c r="B345" s="468"/>
      <c r="C345" s="468"/>
      <c r="D345" s="468"/>
    </row>
    <row r="346" spans="1:4" ht="150" outlineLevel="1">
      <c r="A346" s="483" t="s">
        <v>951</v>
      </c>
      <c r="B346" s="477" t="s">
        <v>792</v>
      </c>
      <c r="C346" s="478" t="s">
        <v>818</v>
      </c>
      <c r="D346" s="478"/>
    </row>
    <row r="347" spans="1:4" ht="165" outlineLevel="1">
      <c r="A347" s="483" t="s">
        <v>951</v>
      </c>
      <c r="B347" s="477" t="s">
        <v>794</v>
      </c>
      <c r="C347" s="478" t="s">
        <v>795</v>
      </c>
      <c r="D347" s="478" t="s">
        <v>796</v>
      </c>
    </row>
    <row r="348" spans="1:4" ht="135" outlineLevel="1">
      <c r="A348" s="483" t="s">
        <v>951</v>
      </c>
      <c r="B348" s="477" t="s">
        <v>965</v>
      </c>
      <c r="C348" s="478" t="s">
        <v>966</v>
      </c>
      <c r="D348" s="478" t="s">
        <v>821</v>
      </c>
    </row>
    <row r="349" spans="1:4" ht="150" outlineLevel="1">
      <c r="A349" s="483" t="s">
        <v>951</v>
      </c>
      <c r="B349" s="477" t="s">
        <v>967</v>
      </c>
      <c r="C349" s="478" t="s">
        <v>968</v>
      </c>
      <c r="D349" s="478" t="s">
        <v>810</v>
      </c>
    </row>
    <row r="350" spans="1:4" ht="60" outlineLevel="1">
      <c r="A350" s="483" t="s">
        <v>951</v>
      </c>
      <c r="B350" s="478" t="s">
        <v>824</v>
      </c>
      <c r="C350" s="478" t="s">
        <v>825</v>
      </c>
      <c r="D350" s="480" t="s">
        <v>826</v>
      </c>
    </row>
    <row r="351" spans="1:4" ht="15.75" outlineLevel="1" thickBot="1">
      <c r="A351" s="469"/>
      <c r="B351" s="479"/>
      <c r="C351" s="470"/>
      <c r="D351" s="470"/>
    </row>
    <row r="352" spans="1:4" ht="15.75" outlineLevel="1" thickBot="1">
      <c r="A352" s="467" t="s">
        <v>827</v>
      </c>
      <c r="B352" s="468"/>
      <c r="C352" s="468"/>
      <c r="D352" s="468"/>
    </row>
    <row r="353" spans="1:4" ht="150" outlineLevel="1">
      <c r="A353" s="483" t="s">
        <v>951</v>
      </c>
      <c r="B353" s="477" t="s">
        <v>792</v>
      </c>
      <c r="C353" s="478" t="s">
        <v>828</v>
      </c>
      <c r="D353" s="478"/>
    </row>
    <row r="354" spans="1:4" ht="165" outlineLevel="1">
      <c r="A354" s="483" t="s">
        <v>951</v>
      </c>
      <c r="B354" s="477" t="s">
        <v>794</v>
      </c>
      <c r="C354" s="478" t="s">
        <v>795</v>
      </c>
      <c r="D354" s="478" t="s">
        <v>796</v>
      </c>
    </row>
    <row r="355" spans="1:4" ht="90" outlineLevel="1">
      <c r="A355" s="483" t="s">
        <v>951</v>
      </c>
      <c r="B355" s="477" t="s">
        <v>922</v>
      </c>
      <c r="C355" s="478" t="s">
        <v>923</v>
      </c>
      <c r="D355" s="480" t="s">
        <v>831</v>
      </c>
    </row>
    <row r="356" spans="1:4" ht="90" outlineLevel="1">
      <c r="A356" s="483" t="s">
        <v>951</v>
      </c>
      <c r="B356" s="477" t="s">
        <v>924</v>
      </c>
      <c r="C356" s="478" t="s">
        <v>925</v>
      </c>
      <c r="D356" s="478" t="s">
        <v>834</v>
      </c>
    </row>
    <row r="357" spans="1:4" ht="15.75" outlineLevel="1" thickBot="1">
      <c r="A357" s="469"/>
      <c r="B357" s="479"/>
      <c r="C357" s="470"/>
      <c r="D357" s="470"/>
    </row>
    <row r="358" spans="1:4" ht="15.75" outlineLevel="1" thickBot="1">
      <c r="A358" s="467" t="s">
        <v>835</v>
      </c>
      <c r="B358" s="468"/>
      <c r="C358" s="468"/>
      <c r="D358" s="468"/>
    </row>
    <row r="359" spans="1:4" ht="75" outlineLevel="1">
      <c r="A359" s="483" t="s">
        <v>951</v>
      </c>
      <c r="B359" s="473" t="s">
        <v>755</v>
      </c>
      <c r="C359" s="473" t="s">
        <v>836</v>
      </c>
      <c r="D359" s="477"/>
    </row>
    <row r="360" spans="1:4" ht="75" outlineLevel="1">
      <c r="A360" s="483" t="s">
        <v>951</v>
      </c>
      <c r="B360" s="478" t="s">
        <v>837</v>
      </c>
      <c r="C360" s="478" t="s">
        <v>838</v>
      </c>
      <c r="D360" s="480" t="s">
        <v>839</v>
      </c>
    </row>
    <row r="361" spans="1:4" ht="15.75" outlineLevel="1" thickBot="1">
      <c r="A361" s="469"/>
      <c r="B361" s="470"/>
      <c r="C361" s="470"/>
      <c r="D361" s="470"/>
    </row>
    <row r="362" spans="1:4" ht="15.75" outlineLevel="1" thickBot="1">
      <c r="A362" s="467" t="s">
        <v>840</v>
      </c>
      <c r="B362" s="468"/>
      <c r="C362" s="468"/>
      <c r="D362" s="468"/>
    </row>
    <row r="363" spans="1:4" ht="75" outlineLevel="1">
      <c r="A363" s="483" t="s">
        <v>951</v>
      </c>
      <c r="B363" s="473" t="s">
        <v>755</v>
      </c>
      <c r="C363" s="473" t="s">
        <v>836</v>
      </c>
      <c r="D363" s="477"/>
    </row>
    <row r="364" spans="1:4" outlineLevel="1">
      <c r="A364" s="483" t="s">
        <v>951</v>
      </c>
      <c r="B364" s="478" t="s">
        <v>842</v>
      </c>
      <c r="C364" s="478" t="s">
        <v>843</v>
      </c>
      <c r="D364" s="480" t="s">
        <v>844</v>
      </c>
    </row>
    <row r="365" spans="1:4" ht="15.75" outlineLevel="1" thickBot="1">
      <c r="A365" s="469"/>
      <c r="B365" s="470"/>
      <c r="C365" s="470"/>
      <c r="D365" s="470"/>
    </row>
    <row r="366" spans="1:4" ht="15.75" outlineLevel="1" thickBot="1">
      <c r="A366" s="467" t="s">
        <v>845</v>
      </c>
      <c r="B366" s="468"/>
      <c r="C366" s="468"/>
      <c r="D366" s="468"/>
    </row>
    <row r="367" spans="1:4" ht="165" outlineLevel="1">
      <c r="A367" s="483" t="s">
        <v>951</v>
      </c>
      <c r="B367" s="478" t="s">
        <v>846</v>
      </c>
      <c r="C367" s="478" t="s">
        <v>929</v>
      </c>
      <c r="D367" s="480" t="s">
        <v>848</v>
      </c>
    </row>
    <row r="368" spans="1:4" ht="90" outlineLevel="1">
      <c r="A368" s="483" t="s">
        <v>951</v>
      </c>
      <c r="B368" s="478" t="s">
        <v>849</v>
      </c>
      <c r="C368" s="478" t="s">
        <v>850</v>
      </c>
      <c r="D368" s="480" t="s">
        <v>851</v>
      </c>
    </row>
    <row r="369" spans="1:4" ht="30" outlineLevel="1">
      <c r="A369" s="483" t="s">
        <v>951</v>
      </c>
      <c r="B369" s="478" t="s">
        <v>852</v>
      </c>
      <c r="C369" s="478" t="s">
        <v>853</v>
      </c>
      <c r="D369" s="480" t="s">
        <v>854</v>
      </c>
    </row>
    <row r="370" spans="1:4" ht="45" outlineLevel="1">
      <c r="A370" s="483" t="s">
        <v>951</v>
      </c>
      <c r="B370" s="478" t="s">
        <v>855</v>
      </c>
      <c r="C370" s="478" t="s">
        <v>856</v>
      </c>
      <c r="D370" s="480" t="s">
        <v>857</v>
      </c>
    </row>
    <row r="371" spans="1:4" ht="45" outlineLevel="1">
      <c r="A371" s="483" t="s">
        <v>951</v>
      </c>
      <c r="B371" s="478" t="s">
        <v>858</v>
      </c>
      <c r="C371" s="478" t="s">
        <v>859</v>
      </c>
      <c r="D371" s="480" t="s">
        <v>860</v>
      </c>
    </row>
    <row r="372" spans="1:4" ht="45" outlineLevel="1">
      <c r="A372" s="483" t="s">
        <v>951</v>
      </c>
      <c r="B372" s="478" t="s">
        <v>861</v>
      </c>
      <c r="C372" s="478" t="s">
        <v>862</v>
      </c>
      <c r="D372" s="480" t="s">
        <v>863</v>
      </c>
    </row>
    <row r="373" spans="1:4" ht="45" outlineLevel="1">
      <c r="A373" s="483" t="s">
        <v>951</v>
      </c>
      <c r="B373" s="478" t="s">
        <v>864</v>
      </c>
      <c r="C373" s="478" t="s">
        <v>865</v>
      </c>
      <c r="D373" s="480" t="s">
        <v>866</v>
      </c>
    </row>
    <row r="374" spans="1:4" ht="105" outlineLevel="1">
      <c r="A374" s="483" t="s">
        <v>951</v>
      </c>
      <c r="B374" s="478" t="s">
        <v>969</v>
      </c>
      <c r="C374" s="478" t="s">
        <v>970</v>
      </c>
      <c r="D374" s="480" t="s">
        <v>971</v>
      </c>
    </row>
    <row r="375" spans="1:4" ht="15.75" outlineLevel="1" thickBot="1"/>
    <row r="376" spans="1:4">
      <c r="A376" s="529" t="s">
        <v>972</v>
      </c>
      <c r="B376" s="529"/>
      <c r="C376" s="529"/>
      <c r="D376" s="529"/>
    </row>
    <row r="377" spans="1:4" ht="15.75" thickBot="1">
      <c r="A377" s="530"/>
      <c r="B377" s="530"/>
      <c r="C377" s="530"/>
      <c r="D377" s="530"/>
    </row>
    <row r="378" spans="1:4" ht="15.75" outlineLevel="1" thickBot="1">
      <c r="A378" s="467" t="s">
        <v>753</v>
      </c>
      <c r="B378" s="468"/>
      <c r="C378" s="468"/>
      <c r="D378" s="468"/>
    </row>
    <row r="379" spans="1:4" ht="15.75" outlineLevel="1" thickBot="1">
      <c r="A379" s="469"/>
      <c r="B379" s="470"/>
      <c r="C379" s="470"/>
      <c r="D379" s="470"/>
    </row>
    <row r="380" spans="1:4" outlineLevel="1">
      <c r="A380" s="471" t="s">
        <v>754</v>
      </c>
      <c r="B380" s="472"/>
      <c r="C380" s="472"/>
      <c r="D380" s="472"/>
    </row>
    <row r="381" spans="1:4" ht="30" outlineLevel="1">
      <c r="A381" s="486" t="s">
        <v>973</v>
      </c>
      <c r="B381" s="473" t="s">
        <v>755</v>
      </c>
      <c r="C381" s="473" t="s">
        <v>756</v>
      </c>
      <c r="D381" s="474"/>
    </row>
    <row r="382" spans="1:4" ht="105" outlineLevel="1">
      <c r="A382" s="486" t="s">
        <v>973</v>
      </c>
      <c r="B382" s="475" t="s">
        <v>757</v>
      </c>
      <c r="C382" s="473" t="s">
        <v>758</v>
      </c>
      <c r="D382" s="476" t="s">
        <v>759</v>
      </c>
    </row>
    <row r="383" spans="1:4" ht="45" outlineLevel="1">
      <c r="A383" s="486" t="s">
        <v>973</v>
      </c>
      <c r="B383" s="474" t="s">
        <v>760</v>
      </c>
      <c r="C383" s="476" t="s">
        <v>761</v>
      </c>
      <c r="D383" s="476" t="s">
        <v>762</v>
      </c>
    </row>
    <row r="384" spans="1:4" ht="45" outlineLevel="1">
      <c r="A384" s="486" t="s">
        <v>973</v>
      </c>
      <c r="B384" s="476" t="s">
        <v>763</v>
      </c>
      <c r="C384" s="476" t="s">
        <v>764</v>
      </c>
      <c r="D384" s="476" t="s">
        <v>765</v>
      </c>
    </row>
    <row r="385" spans="1:4" ht="15.75" outlineLevel="1" thickBot="1">
      <c r="A385" s="469"/>
      <c r="B385" s="470"/>
      <c r="C385" s="470"/>
      <c r="D385" s="470"/>
    </row>
    <row r="386" spans="1:4" outlineLevel="1">
      <c r="A386" s="471" t="s">
        <v>766</v>
      </c>
      <c r="B386" s="472"/>
      <c r="C386" s="472"/>
      <c r="D386" s="472"/>
    </row>
    <row r="387" spans="1:4" ht="30" outlineLevel="1">
      <c r="A387" s="486" t="s">
        <v>973</v>
      </c>
      <c r="B387" s="473" t="s">
        <v>755</v>
      </c>
      <c r="C387" s="473" t="s">
        <v>767</v>
      </c>
      <c r="D387" s="477"/>
    </row>
    <row r="388" spans="1:4" ht="60" outlineLevel="1">
      <c r="A388" s="486" t="s">
        <v>973</v>
      </c>
      <c r="B388" s="477" t="s">
        <v>768</v>
      </c>
      <c r="C388" s="478" t="s">
        <v>769</v>
      </c>
      <c r="D388" s="478" t="s">
        <v>770</v>
      </c>
    </row>
    <row r="389" spans="1:4" ht="30" outlineLevel="1">
      <c r="A389" s="486" t="s">
        <v>973</v>
      </c>
      <c r="B389" s="477" t="s">
        <v>771</v>
      </c>
      <c r="C389" s="478" t="s">
        <v>772</v>
      </c>
      <c r="D389" s="478" t="s">
        <v>773</v>
      </c>
    </row>
    <row r="390" spans="1:4" ht="30" outlineLevel="1">
      <c r="A390" s="486" t="s">
        <v>973</v>
      </c>
      <c r="B390" s="477" t="s">
        <v>774</v>
      </c>
      <c r="C390" s="478" t="s">
        <v>775</v>
      </c>
      <c r="D390" s="478" t="s">
        <v>776</v>
      </c>
    </row>
    <row r="391" spans="1:4" ht="15.75" outlineLevel="1" thickBot="1">
      <c r="A391" s="469"/>
      <c r="B391" s="470"/>
      <c r="C391" s="470"/>
      <c r="D391" s="470"/>
    </row>
    <row r="392" spans="1:4" outlineLevel="1">
      <c r="A392" s="471" t="s">
        <v>778</v>
      </c>
      <c r="B392" s="472"/>
      <c r="C392" s="472"/>
      <c r="D392" s="472"/>
    </row>
    <row r="393" spans="1:4" ht="15.75" outlineLevel="1" thickBot="1">
      <c r="A393" s="469"/>
      <c r="B393" s="470"/>
      <c r="C393" s="470"/>
      <c r="D393" s="470"/>
    </row>
    <row r="394" spans="1:4" outlineLevel="1">
      <c r="A394" s="471" t="s">
        <v>779</v>
      </c>
      <c r="B394" s="472"/>
      <c r="C394" s="472"/>
      <c r="D394" s="472"/>
    </row>
    <row r="395" spans="1:4" ht="45" outlineLevel="1">
      <c r="A395" s="486" t="s">
        <v>973</v>
      </c>
      <c r="B395" s="478" t="s">
        <v>780</v>
      </c>
      <c r="C395" s="478" t="s">
        <v>781</v>
      </c>
      <c r="D395" s="478"/>
    </row>
    <row r="396" spans="1:4" ht="60" outlineLevel="1">
      <c r="A396" s="486" t="s">
        <v>973</v>
      </c>
      <c r="B396" s="478" t="s">
        <v>782</v>
      </c>
      <c r="C396" s="478" t="s">
        <v>783</v>
      </c>
      <c r="D396" s="478" t="s">
        <v>784</v>
      </c>
    </row>
    <row r="397" spans="1:4" ht="30" outlineLevel="1">
      <c r="A397" s="486" t="s">
        <v>973</v>
      </c>
      <c r="B397" s="478" t="s">
        <v>785</v>
      </c>
      <c r="C397" s="478" t="s">
        <v>786</v>
      </c>
      <c r="D397" s="478" t="s">
        <v>787</v>
      </c>
    </row>
    <row r="398" spans="1:4" ht="60" outlineLevel="1">
      <c r="A398" s="486" t="s">
        <v>973</v>
      </c>
      <c r="B398" s="478" t="s">
        <v>788</v>
      </c>
      <c r="C398" s="478" t="s">
        <v>789</v>
      </c>
      <c r="D398" s="478" t="s">
        <v>784</v>
      </c>
    </row>
    <row r="399" spans="1:4" ht="30" outlineLevel="1">
      <c r="A399" s="486" t="s">
        <v>973</v>
      </c>
      <c r="B399" s="478" t="s">
        <v>790</v>
      </c>
      <c r="C399" s="478" t="s">
        <v>786</v>
      </c>
      <c r="D399" s="478" t="s">
        <v>787</v>
      </c>
    </row>
    <row r="400" spans="1:4" ht="15.75" outlineLevel="1" thickBot="1">
      <c r="A400" s="469"/>
      <c r="B400" s="470"/>
      <c r="C400" s="470"/>
      <c r="D400" s="470"/>
    </row>
    <row r="401" spans="1:4" outlineLevel="1">
      <c r="A401" s="471" t="s">
        <v>791</v>
      </c>
      <c r="B401" s="472"/>
      <c r="C401" s="472"/>
      <c r="D401" s="472"/>
    </row>
    <row r="402" spans="1:4" ht="150" outlineLevel="1">
      <c r="A402" s="486" t="s">
        <v>973</v>
      </c>
      <c r="B402" s="477" t="s">
        <v>792</v>
      </c>
      <c r="C402" s="478" t="s">
        <v>793</v>
      </c>
      <c r="D402" s="478"/>
    </row>
    <row r="403" spans="1:4" ht="165" outlineLevel="1">
      <c r="A403" s="486" t="s">
        <v>973</v>
      </c>
      <c r="B403" s="477" t="s">
        <v>794</v>
      </c>
      <c r="C403" s="478" t="s">
        <v>795</v>
      </c>
      <c r="D403" s="478" t="s">
        <v>796</v>
      </c>
    </row>
    <row r="404" spans="1:4" ht="225" outlineLevel="1">
      <c r="A404" s="486" t="s">
        <v>973</v>
      </c>
      <c r="B404" s="477" t="s">
        <v>797</v>
      </c>
      <c r="C404" s="478" t="s">
        <v>798</v>
      </c>
      <c r="D404" s="478" t="s">
        <v>799</v>
      </c>
    </row>
    <row r="405" spans="1:4" ht="150" outlineLevel="1">
      <c r="A405" s="486" t="s">
        <v>973</v>
      </c>
      <c r="B405" s="477" t="s">
        <v>800</v>
      </c>
      <c r="C405" s="478" t="s">
        <v>801</v>
      </c>
      <c r="D405" s="478" t="s">
        <v>802</v>
      </c>
    </row>
    <row r="406" spans="1:4" ht="150" outlineLevel="1">
      <c r="A406" s="486" t="s">
        <v>973</v>
      </c>
      <c r="B406" s="477" t="s">
        <v>803</v>
      </c>
      <c r="C406" s="478" t="s">
        <v>804</v>
      </c>
      <c r="D406" s="478" t="s">
        <v>802</v>
      </c>
    </row>
    <row r="407" spans="1:4" ht="165" outlineLevel="1">
      <c r="A407" s="486" t="s">
        <v>973</v>
      </c>
      <c r="B407" s="477" t="s">
        <v>805</v>
      </c>
      <c r="C407" s="478" t="s">
        <v>806</v>
      </c>
      <c r="D407" s="478" t="s">
        <v>807</v>
      </c>
    </row>
    <row r="408" spans="1:4" ht="150" outlineLevel="1">
      <c r="A408" s="486" t="s">
        <v>973</v>
      </c>
      <c r="B408" s="477" t="s">
        <v>808</v>
      </c>
      <c r="C408" s="478" t="s">
        <v>974</v>
      </c>
      <c r="D408" s="478" t="s">
        <v>810</v>
      </c>
    </row>
    <row r="409" spans="1:4" ht="90" outlineLevel="1">
      <c r="A409" s="486" t="s">
        <v>973</v>
      </c>
      <c r="B409" s="477" t="s">
        <v>811</v>
      </c>
      <c r="C409" s="478" t="s">
        <v>812</v>
      </c>
      <c r="D409" s="478" t="s">
        <v>813</v>
      </c>
    </row>
    <row r="410" spans="1:4" ht="105" outlineLevel="1">
      <c r="A410" s="486" t="s">
        <v>973</v>
      </c>
      <c r="B410" s="480" t="s">
        <v>814</v>
      </c>
      <c r="C410" s="480" t="s">
        <v>815</v>
      </c>
      <c r="D410" s="480" t="s">
        <v>816</v>
      </c>
    </row>
    <row r="411" spans="1:4" ht="15.75" outlineLevel="1" thickBot="1">
      <c r="A411" s="469"/>
      <c r="B411" s="479"/>
      <c r="C411" s="479"/>
      <c r="D411" s="479"/>
    </row>
    <row r="412" spans="1:4" ht="15.75" outlineLevel="1" thickBot="1">
      <c r="A412" s="467" t="s">
        <v>817</v>
      </c>
      <c r="B412" s="468"/>
      <c r="C412" s="468"/>
      <c r="D412" s="468"/>
    </row>
    <row r="413" spans="1:4" ht="150" outlineLevel="1">
      <c r="A413" s="486" t="s">
        <v>973</v>
      </c>
      <c r="B413" s="477" t="s">
        <v>792</v>
      </c>
      <c r="C413" s="478" t="s">
        <v>818</v>
      </c>
      <c r="D413" s="478"/>
    </row>
    <row r="414" spans="1:4" ht="165" outlineLevel="1">
      <c r="A414" s="486" t="s">
        <v>973</v>
      </c>
      <c r="B414" s="477" t="s">
        <v>794</v>
      </c>
      <c r="C414" s="478" t="s">
        <v>795</v>
      </c>
      <c r="D414" s="478" t="s">
        <v>796</v>
      </c>
    </row>
    <row r="415" spans="1:4" ht="180" outlineLevel="1">
      <c r="A415" s="486" t="s">
        <v>973</v>
      </c>
      <c r="B415" s="477" t="s">
        <v>819</v>
      </c>
      <c r="C415" s="478" t="s">
        <v>975</v>
      </c>
      <c r="D415" s="478" t="s">
        <v>821</v>
      </c>
    </row>
    <row r="416" spans="1:4" ht="150" outlineLevel="1">
      <c r="A416" s="486" t="s">
        <v>973</v>
      </c>
      <c r="B416" s="477" t="s">
        <v>822</v>
      </c>
      <c r="C416" s="478" t="s">
        <v>823</v>
      </c>
      <c r="D416" s="478" t="s">
        <v>810</v>
      </c>
    </row>
    <row r="417" spans="1:4" ht="60" outlineLevel="1">
      <c r="A417" s="486" t="s">
        <v>973</v>
      </c>
      <c r="B417" s="478" t="s">
        <v>824</v>
      </c>
      <c r="C417" s="478" t="s">
        <v>825</v>
      </c>
      <c r="D417" s="480" t="s">
        <v>826</v>
      </c>
    </row>
    <row r="418" spans="1:4" ht="15.75" outlineLevel="1" thickBot="1">
      <c r="A418" s="469"/>
      <c r="B418" s="479"/>
      <c r="C418" s="470"/>
      <c r="D418" s="470"/>
    </row>
    <row r="419" spans="1:4" ht="15.75" outlineLevel="1" thickBot="1">
      <c r="A419" s="467" t="s">
        <v>827</v>
      </c>
      <c r="B419" s="468"/>
      <c r="C419" s="468"/>
      <c r="D419" s="468"/>
    </row>
    <row r="420" spans="1:4" ht="150" outlineLevel="1">
      <c r="A420" s="486" t="s">
        <v>973</v>
      </c>
      <c r="B420" s="477" t="s">
        <v>792</v>
      </c>
      <c r="C420" s="478" t="s">
        <v>828</v>
      </c>
      <c r="D420" s="478"/>
    </row>
    <row r="421" spans="1:4" ht="165" outlineLevel="1">
      <c r="A421" s="486" t="s">
        <v>973</v>
      </c>
      <c r="B421" s="477" t="s">
        <v>794</v>
      </c>
      <c r="C421" s="478" t="s">
        <v>795</v>
      </c>
      <c r="D421" s="478" t="s">
        <v>796</v>
      </c>
    </row>
    <row r="422" spans="1:4" ht="90" outlineLevel="1">
      <c r="A422" s="486" t="s">
        <v>973</v>
      </c>
      <c r="B422" s="477" t="s">
        <v>829</v>
      </c>
      <c r="C422" s="478" t="s">
        <v>830</v>
      </c>
      <c r="D422" s="480" t="s">
        <v>831</v>
      </c>
    </row>
    <row r="423" spans="1:4" ht="90" outlineLevel="1">
      <c r="A423" s="486" t="s">
        <v>973</v>
      </c>
      <c r="B423" s="477" t="s">
        <v>832</v>
      </c>
      <c r="C423" s="478" t="s">
        <v>833</v>
      </c>
      <c r="D423" s="478" t="s">
        <v>834</v>
      </c>
    </row>
    <row r="424" spans="1:4" ht="15.75" outlineLevel="1" thickBot="1">
      <c r="A424" s="469"/>
      <c r="B424" s="479"/>
      <c r="C424" s="470"/>
      <c r="D424" s="470"/>
    </row>
    <row r="425" spans="1:4" ht="15.75" outlineLevel="1" thickBot="1">
      <c r="A425" s="467" t="s">
        <v>835</v>
      </c>
      <c r="B425" s="468"/>
      <c r="C425" s="468"/>
      <c r="D425" s="468"/>
    </row>
    <row r="426" spans="1:4" ht="75" outlineLevel="1">
      <c r="A426" s="486" t="s">
        <v>973</v>
      </c>
      <c r="B426" s="473" t="s">
        <v>755</v>
      </c>
      <c r="C426" s="473" t="s">
        <v>836</v>
      </c>
      <c r="D426" s="477"/>
    </row>
    <row r="427" spans="1:4" ht="75" outlineLevel="1">
      <c r="A427" s="486" t="s">
        <v>973</v>
      </c>
      <c r="B427" s="478" t="s">
        <v>837</v>
      </c>
      <c r="C427" s="478" t="s">
        <v>838</v>
      </c>
      <c r="D427" s="480" t="s">
        <v>839</v>
      </c>
    </row>
    <row r="428" spans="1:4" ht="15.75" outlineLevel="1" thickBot="1">
      <c r="A428" s="469"/>
      <c r="B428" s="470"/>
      <c r="C428" s="470"/>
      <c r="D428" s="470"/>
    </row>
    <row r="429" spans="1:4" ht="15.75" outlineLevel="1" thickBot="1">
      <c r="A429" s="467" t="s">
        <v>840</v>
      </c>
      <c r="B429" s="468"/>
      <c r="C429" s="468"/>
      <c r="D429" s="468"/>
    </row>
    <row r="430" spans="1:4" ht="75" outlineLevel="1">
      <c r="A430" s="486" t="s">
        <v>973</v>
      </c>
      <c r="B430" s="473" t="s">
        <v>755</v>
      </c>
      <c r="C430" s="473" t="s">
        <v>836</v>
      </c>
      <c r="D430" s="477"/>
    </row>
    <row r="431" spans="1:4" ht="30" outlineLevel="1">
      <c r="A431" s="486" t="s">
        <v>973</v>
      </c>
      <c r="B431" s="478" t="s">
        <v>842</v>
      </c>
      <c r="C431" s="478" t="s">
        <v>843</v>
      </c>
      <c r="D431" s="480" t="s">
        <v>844</v>
      </c>
    </row>
    <row r="432" spans="1:4" ht="15.75" outlineLevel="1" thickBot="1">
      <c r="A432" s="469"/>
      <c r="B432" s="470"/>
      <c r="C432" s="470"/>
      <c r="D432" s="470"/>
    </row>
    <row r="433" spans="1:4" ht="15.75" outlineLevel="1" thickBot="1">
      <c r="A433" s="467" t="s">
        <v>845</v>
      </c>
      <c r="B433" s="468"/>
      <c r="C433" s="468"/>
      <c r="D433" s="468"/>
    </row>
    <row r="434" spans="1:4" ht="165" outlineLevel="1">
      <c r="A434" s="486" t="s">
        <v>973</v>
      </c>
      <c r="B434" s="478" t="s">
        <v>846</v>
      </c>
      <c r="C434" s="478" t="s">
        <v>929</v>
      </c>
      <c r="D434" s="480" t="s">
        <v>848</v>
      </c>
    </row>
    <row r="435" spans="1:4" ht="90" outlineLevel="1">
      <c r="A435" s="486" t="s">
        <v>973</v>
      </c>
      <c r="B435" s="478" t="s">
        <v>849</v>
      </c>
      <c r="C435" s="478" t="s">
        <v>850</v>
      </c>
      <c r="D435" s="480" t="s">
        <v>851</v>
      </c>
    </row>
    <row r="436" spans="1:4" ht="30" outlineLevel="1">
      <c r="A436" s="486" t="s">
        <v>973</v>
      </c>
      <c r="B436" s="478" t="s">
        <v>852</v>
      </c>
      <c r="C436" s="478" t="s">
        <v>853</v>
      </c>
      <c r="D436" s="480" t="s">
        <v>854</v>
      </c>
    </row>
    <row r="437" spans="1:4" ht="45" outlineLevel="1">
      <c r="A437" s="486" t="s">
        <v>973</v>
      </c>
      <c r="B437" s="478" t="s">
        <v>855</v>
      </c>
      <c r="C437" s="478" t="s">
        <v>856</v>
      </c>
      <c r="D437" s="480" t="s">
        <v>857</v>
      </c>
    </row>
    <row r="438" spans="1:4" ht="45" outlineLevel="1">
      <c r="A438" s="486" t="s">
        <v>973</v>
      </c>
      <c r="B438" s="478" t="s">
        <v>858</v>
      </c>
      <c r="C438" s="478" t="s">
        <v>859</v>
      </c>
      <c r="D438" s="480" t="s">
        <v>860</v>
      </c>
    </row>
    <row r="439" spans="1:4" ht="60" outlineLevel="1">
      <c r="A439" s="486" t="s">
        <v>973</v>
      </c>
      <c r="B439" s="478" t="s">
        <v>861</v>
      </c>
      <c r="C439" s="478" t="s">
        <v>976</v>
      </c>
      <c r="D439" s="480" t="s">
        <v>977</v>
      </c>
    </row>
    <row r="440" spans="1:4" ht="45" outlineLevel="1">
      <c r="A440" s="486" t="s">
        <v>973</v>
      </c>
      <c r="B440" s="478" t="s">
        <v>864</v>
      </c>
      <c r="C440" s="478" t="s">
        <v>865</v>
      </c>
      <c r="D440" s="480" t="s">
        <v>866</v>
      </c>
    </row>
    <row r="441" spans="1:4" outlineLevel="1"/>
  </sheetData>
  <mergeCells count="7">
    <mergeCell ref="A376:D377"/>
    <mergeCell ref="A2:D3"/>
    <mergeCell ref="A71:D72"/>
    <mergeCell ref="A119:D120"/>
    <mergeCell ref="A174:D175"/>
    <mergeCell ref="A241:D242"/>
    <mergeCell ref="A309:D3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3EB8A-A662-40E9-B8F6-AF0DAE16AF9D}">
  <sheetPr>
    <tabColor rgb="FFFFC000"/>
  </sheetPr>
  <dimension ref="A1:BB160"/>
  <sheetViews>
    <sheetView showGridLines="0" zoomScale="70" zoomScaleNormal="70" workbookViewId="0">
      <selection activeCell="R22" sqref="R22:AE22"/>
    </sheetView>
  </sheetViews>
  <sheetFormatPr defaultColWidth="9.140625" defaultRowHeight="15" outlineLevelRow="1" outlineLevelCol="1"/>
  <cols>
    <col min="1" max="1" width="2.5703125" style="163" customWidth="1"/>
    <col min="2" max="2" width="9.140625" style="163" hidden="1" customWidth="1" outlineLevel="1"/>
    <col min="3" max="3" width="13.28515625" style="163" customWidth="1" collapsed="1"/>
    <col min="4" max="4" width="13.140625" style="163" customWidth="1"/>
    <col min="5" max="5" width="14.85546875" style="163" customWidth="1"/>
    <col min="6" max="6" width="16.140625" style="163" customWidth="1"/>
    <col min="7" max="8" width="13.140625" style="163" customWidth="1"/>
    <col min="9" max="9" width="16.5703125" style="163" customWidth="1"/>
    <col min="10" max="10" width="13.140625" style="163" customWidth="1"/>
    <col min="11" max="11" width="15.85546875" style="163" customWidth="1"/>
    <col min="12" max="12" width="15.42578125" style="163" customWidth="1"/>
    <col min="13" max="13" width="2.42578125" style="163" customWidth="1"/>
    <col min="14" max="16" width="18.28515625" style="163" customWidth="1"/>
    <col min="17" max="17" width="9.140625" style="164"/>
    <col min="18" max="21" width="10.85546875" style="163" customWidth="1"/>
    <col min="22" max="22" width="10.42578125" style="163" bestFit="1" customWidth="1"/>
    <col min="23" max="26" width="10.85546875" style="163" customWidth="1"/>
    <col min="27" max="27" width="9.140625" style="163"/>
    <col min="28" max="31" width="12" style="163" customWidth="1"/>
    <col min="32" max="32" width="6.7109375" style="163" customWidth="1"/>
    <col min="33" max="39" width="9.140625" style="163"/>
    <col min="40" max="40" width="13.28515625" style="163" customWidth="1"/>
    <col min="41" max="16384" width="9.140625" style="163"/>
  </cols>
  <sheetData>
    <row r="1" spans="3:54">
      <c r="C1" s="126" t="s">
        <v>103</v>
      </c>
      <c r="BB1" s="165" t="s">
        <v>142</v>
      </c>
    </row>
    <row r="2" spans="3:54" ht="15.75" thickBot="1">
      <c r="C2" s="166"/>
      <c r="E2" s="167"/>
      <c r="F2" s="167"/>
      <c r="G2" s="167"/>
      <c r="BB2" s="170" t="s">
        <v>151</v>
      </c>
    </row>
    <row r="3" spans="3:54" ht="28.5" customHeight="1">
      <c r="C3" s="207" t="s">
        <v>978</v>
      </c>
      <c r="D3" s="208"/>
      <c r="E3" s="538" t="s">
        <v>979</v>
      </c>
      <c r="F3" s="539"/>
      <c r="G3" s="209"/>
      <c r="BB3" s="170"/>
    </row>
    <row r="4" spans="3:54">
      <c r="C4" s="210" t="s">
        <v>980</v>
      </c>
      <c r="D4" s="211"/>
      <c r="E4" s="540">
        <v>103020</v>
      </c>
      <c r="F4" s="541"/>
      <c r="G4" s="209"/>
      <c r="BB4" s="170"/>
    </row>
    <row r="5" spans="3:54" ht="25.5" customHeight="1">
      <c r="C5" s="212" t="s">
        <v>981</v>
      </c>
      <c r="D5" s="213"/>
      <c r="E5" s="540" t="str">
        <f>VLOOKUP(E6,'Material Groups'!$B:$C,2,0)</f>
        <v>LeaseBuild FixedCost</v>
      </c>
      <c r="F5" s="541" t="e">
        <f>VLOOKUP(F6,'Material Groups'!$B:$C,2,0)</f>
        <v>#N/A</v>
      </c>
      <c r="G5" s="209"/>
      <c r="I5" s="127"/>
      <c r="J5" s="128"/>
      <c r="BB5" s="170"/>
    </row>
    <row r="6" spans="3:54">
      <c r="C6" s="212" t="s">
        <v>982</v>
      </c>
      <c r="D6" s="213"/>
      <c r="E6" s="540">
        <v>95101111</v>
      </c>
      <c r="F6" s="541"/>
      <c r="G6" s="209"/>
      <c r="BB6" s="170"/>
    </row>
    <row r="7" spans="3:54" hidden="1">
      <c r="C7" s="212" t="s">
        <v>983</v>
      </c>
      <c r="D7" s="213"/>
      <c r="E7" s="214"/>
      <c r="F7" s="215"/>
      <c r="G7" s="209"/>
      <c r="BB7" s="170"/>
    </row>
    <row r="8" spans="3:54" hidden="1">
      <c r="C8" s="210" t="s">
        <v>984</v>
      </c>
      <c r="D8" s="211"/>
      <c r="E8" s="216"/>
      <c r="F8" s="217"/>
      <c r="G8" s="209"/>
      <c r="BB8" s="170"/>
    </row>
    <row r="9" spans="3:54" hidden="1">
      <c r="C9" s="212" t="s">
        <v>985</v>
      </c>
      <c r="D9" s="213"/>
      <c r="E9" s="214"/>
      <c r="F9" s="215"/>
      <c r="G9" s="209"/>
      <c r="BB9" s="170"/>
    </row>
    <row r="10" spans="3:54" hidden="1">
      <c r="C10" s="210" t="s">
        <v>986</v>
      </c>
      <c r="D10" s="211"/>
      <c r="E10" s="216"/>
      <c r="F10" s="217"/>
      <c r="G10" s="209"/>
      <c r="BB10" s="170"/>
    </row>
    <row r="11" spans="3:54" ht="15.75" hidden="1" thickBot="1">
      <c r="C11" s="218" t="s">
        <v>987</v>
      </c>
      <c r="D11" s="219"/>
      <c r="E11" s="220"/>
      <c r="F11" s="221"/>
      <c r="BB11" s="170"/>
    </row>
    <row r="12" spans="3:54">
      <c r="C12" s="177" t="s">
        <v>136</v>
      </c>
      <c r="D12" s="178"/>
      <c r="E12" s="179"/>
      <c r="F12" s="222">
        <v>0.05</v>
      </c>
      <c r="G12" s="204"/>
      <c r="H12" s="223"/>
      <c r="O12" s="48"/>
      <c r="P12" s="48"/>
      <c r="R12" s="48"/>
      <c r="S12" s="48"/>
      <c r="T12" s="48"/>
      <c r="U12" s="48"/>
      <c r="V12" s="48"/>
      <c r="W12" s="48"/>
      <c r="X12" s="48"/>
      <c r="Y12" s="48"/>
    </row>
    <row r="13" spans="3:54" ht="15" hidden="1" customHeight="1" outlineLevel="1">
      <c r="C13" s="177" t="s">
        <v>988</v>
      </c>
      <c r="D13" s="178"/>
      <c r="E13" s="179"/>
      <c r="F13" s="224">
        <f>(1+F12)^(1/12)-1</f>
        <v>4.0741237836483535E-3</v>
      </c>
      <c r="G13" s="204"/>
      <c r="H13" s="223"/>
      <c r="O13" s="48"/>
      <c r="P13" s="48"/>
      <c r="R13" s="48"/>
      <c r="S13" s="48"/>
      <c r="T13" s="48"/>
      <c r="U13" s="48"/>
      <c r="V13" s="48"/>
      <c r="W13" s="48"/>
      <c r="X13" s="48"/>
      <c r="Y13" s="48"/>
    </row>
    <row r="14" spans="3:54" collapsed="1">
      <c r="C14" s="177" t="s">
        <v>989</v>
      </c>
      <c r="D14" s="178"/>
      <c r="E14" s="179"/>
      <c r="F14" s="224">
        <v>7500</v>
      </c>
      <c r="G14" s="204"/>
      <c r="H14" s="223"/>
      <c r="O14" s="48"/>
      <c r="P14" s="48"/>
      <c r="R14" s="48"/>
      <c r="S14" s="48"/>
      <c r="T14" s="48"/>
      <c r="U14" s="48"/>
      <c r="V14" s="48"/>
      <c r="W14" s="48"/>
      <c r="X14" s="48"/>
      <c r="Y14" s="48"/>
    </row>
    <row r="15" spans="3:54">
      <c r="C15" s="177" t="s">
        <v>139</v>
      </c>
      <c r="D15" s="178"/>
      <c r="E15" s="179"/>
      <c r="F15" s="180" t="s">
        <v>140</v>
      </c>
      <c r="G15" s="204"/>
      <c r="H15" s="223"/>
      <c r="I15" s="28"/>
      <c r="J15" s="399"/>
      <c r="O15" s="48"/>
      <c r="P15" s="48"/>
      <c r="R15" s="48"/>
      <c r="S15" s="48"/>
      <c r="T15" s="48"/>
      <c r="U15" s="48"/>
      <c r="V15" s="48"/>
      <c r="W15" s="48"/>
      <c r="X15" s="48"/>
      <c r="Y15" s="48"/>
    </row>
    <row r="16" spans="3:54">
      <c r="C16" s="177" t="s">
        <v>141</v>
      </c>
      <c r="D16" s="178"/>
      <c r="E16" s="179"/>
      <c r="F16" s="180" t="s">
        <v>142</v>
      </c>
      <c r="G16" s="204"/>
      <c r="H16" s="223"/>
      <c r="I16" s="28"/>
      <c r="J16" s="400"/>
      <c r="O16" s="48"/>
      <c r="P16" s="48"/>
      <c r="R16" s="48"/>
      <c r="S16" s="48"/>
      <c r="T16" s="48"/>
      <c r="U16" s="48"/>
      <c r="V16" s="48"/>
      <c r="W16" s="48"/>
      <c r="X16" s="48"/>
      <c r="Y16" s="48"/>
    </row>
    <row r="17" spans="3:32">
      <c r="C17" s="185" t="s">
        <v>143</v>
      </c>
      <c r="D17" s="179"/>
      <c r="E17" s="179"/>
      <c r="F17" s="186">
        <v>43647</v>
      </c>
      <c r="G17" s="204"/>
      <c r="H17" s="204"/>
      <c r="I17" s="28"/>
      <c r="J17" s="28"/>
      <c r="O17" s="194"/>
      <c r="P17" s="194"/>
      <c r="R17" s="194"/>
      <c r="S17" s="183"/>
      <c r="T17" s="183"/>
      <c r="U17" s="183"/>
      <c r="V17" s="225"/>
      <c r="W17" s="200"/>
      <c r="X17" s="194"/>
      <c r="Y17" s="194"/>
    </row>
    <row r="18" spans="3:32">
      <c r="C18" s="177" t="s">
        <v>144</v>
      </c>
      <c r="D18" s="178"/>
      <c r="E18" s="179"/>
      <c r="F18" s="187">
        <v>120</v>
      </c>
      <c r="G18" s="223"/>
      <c r="H18" s="223"/>
      <c r="I18" s="28"/>
      <c r="J18" s="28"/>
      <c r="O18" s="194"/>
      <c r="P18" s="194"/>
      <c r="R18" s="194"/>
      <c r="S18" s="183"/>
      <c r="T18" s="542"/>
      <c r="U18" s="542"/>
      <c r="V18" s="542"/>
      <c r="W18" s="542"/>
      <c r="X18" s="542"/>
      <c r="Y18" s="542"/>
      <c r="Z18" s="542"/>
      <c r="AA18" s="542"/>
      <c r="AB18" s="542"/>
    </row>
    <row r="19" spans="3:32">
      <c r="C19" s="177" t="s">
        <v>145</v>
      </c>
      <c r="D19" s="178"/>
      <c r="E19" s="179"/>
      <c r="F19" s="226">
        <v>43647</v>
      </c>
      <c r="G19" s="227"/>
      <c r="H19" s="227"/>
      <c r="I19" s="28"/>
      <c r="J19" s="29"/>
      <c r="N19" s="57"/>
    </row>
    <row r="20" spans="3:32">
      <c r="C20" s="177" t="s">
        <v>146</v>
      </c>
      <c r="D20" s="178"/>
      <c r="E20" s="179"/>
      <c r="F20" s="226">
        <v>47299</v>
      </c>
      <c r="G20" s="169"/>
      <c r="H20" s="169"/>
      <c r="I20" s="28"/>
      <c r="J20" s="28"/>
      <c r="N20" s="57"/>
    </row>
    <row r="21" spans="3:32" ht="15.75" thickBot="1">
      <c r="C21" s="177" t="s">
        <v>990</v>
      </c>
      <c r="D21" s="178"/>
      <c r="E21" s="179"/>
      <c r="F21" s="228">
        <v>-710056.41965951992</v>
      </c>
      <c r="G21" s="229"/>
      <c r="H21" s="229"/>
      <c r="I21" s="28"/>
      <c r="J21" s="29"/>
    </row>
    <row r="22" spans="3:32" ht="27" thickBot="1">
      <c r="C22" s="177" t="s">
        <v>991</v>
      </c>
      <c r="D22" s="178"/>
      <c r="E22" s="179"/>
      <c r="F22" s="187">
        <v>50</v>
      </c>
      <c r="G22" s="172"/>
      <c r="H22" s="172"/>
      <c r="I22" s="28"/>
      <c r="J22" s="29"/>
      <c r="R22" s="535" t="s">
        <v>992</v>
      </c>
      <c r="S22" s="536"/>
      <c r="T22" s="536"/>
      <c r="U22" s="536"/>
      <c r="V22" s="536"/>
      <c r="W22" s="536"/>
      <c r="X22" s="536"/>
      <c r="Y22" s="536"/>
      <c r="Z22" s="536"/>
      <c r="AA22" s="536"/>
      <c r="AB22" s="536"/>
      <c r="AC22" s="536"/>
      <c r="AD22" s="536"/>
      <c r="AE22" s="537"/>
      <c r="AF22" s="164"/>
    </row>
    <row r="23" spans="3:32" ht="15.75" thickBot="1">
      <c r="C23" s="189" t="s">
        <v>993</v>
      </c>
      <c r="D23" s="190"/>
      <c r="E23" s="191"/>
      <c r="F23" s="231">
        <f>IF(F18&lt;(F22*12),F18,F22*12)</f>
        <v>120</v>
      </c>
      <c r="G23" s="406" t="s">
        <v>994</v>
      </c>
      <c r="H23" s="172"/>
      <c r="I23" s="230"/>
      <c r="R23" s="149" t="s">
        <v>995</v>
      </c>
      <c r="Y23" s="188"/>
      <c r="Z23" s="164"/>
      <c r="AC23" s="188"/>
      <c r="AD23" s="183"/>
    </row>
    <row r="24" spans="3:32">
      <c r="G24" s="172"/>
      <c r="H24" s="172"/>
      <c r="I24" s="230"/>
      <c r="J24" s="232"/>
      <c r="R24" s="149" t="s">
        <v>996</v>
      </c>
      <c r="Y24" s="188"/>
      <c r="Z24" s="182"/>
      <c r="AA24" s="207" t="s">
        <v>978</v>
      </c>
      <c r="AB24" s="208"/>
      <c r="AC24" s="538" t="s">
        <v>979</v>
      </c>
      <c r="AD24" s="539"/>
      <c r="AF24" s="183"/>
    </row>
    <row r="25" spans="3:32">
      <c r="I25" s="230"/>
      <c r="R25" s="205"/>
      <c r="U25" s="173"/>
      <c r="V25" s="164"/>
      <c r="W25" s="546" t="s">
        <v>997</v>
      </c>
      <c r="X25" s="547"/>
      <c r="Y25" s="548"/>
      <c r="Z25" s="164"/>
      <c r="AA25" s="210" t="s">
        <v>980</v>
      </c>
      <c r="AB25" s="211"/>
      <c r="AC25" s="540">
        <v>103020</v>
      </c>
      <c r="AD25" s="541"/>
      <c r="AF25" s="183"/>
    </row>
    <row r="26" spans="3:32">
      <c r="G26" s="171"/>
      <c r="H26" s="171"/>
      <c r="R26" s="173" t="s">
        <v>998</v>
      </c>
      <c r="W26" s="402" t="s">
        <v>999</v>
      </c>
      <c r="Y26" s="402" t="s">
        <v>1000</v>
      </c>
      <c r="Z26" s="182"/>
      <c r="AA26" s="212" t="s">
        <v>981</v>
      </c>
      <c r="AB26" s="213"/>
      <c r="AC26" s="540" t="s">
        <v>1001</v>
      </c>
      <c r="AD26" s="541"/>
      <c r="AF26" s="183"/>
    </row>
    <row r="27" spans="3:32" ht="15.75" thickBot="1">
      <c r="C27" s="168"/>
      <c r="D27" s="168"/>
      <c r="F27" s="171"/>
      <c r="G27" s="171"/>
      <c r="H27" s="171"/>
      <c r="J27" s="232"/>
      <c r="R27" t="s">
        <v>1002</v>
      </c>
      <c r="V27" s="155">
        <v>1</v>
      </c>
      <c r="W27" s="183">
        <f>$D$38</f>
        <v>43647</v>
      </c>
      <c r="Y27" s="163" t="s">
        <v>1003</v>
      </c>
      <c r="Z27" s="130"/>
      <c r="AA27" s="212" t="s">
        <v>982</v>
      </c>
      <c r="AB27" s="213"/>
      <c r="AC27" s="540">
        <v>95101111</v>
      </c>
      <c r="AD27" s="541"/>
      <c r="AF27" s="183"/>
    </row>
    <row r="28" spans="3:32" ht="15.75" customHeight="1" thickBot="1">
      <c r="I28" s="543" t="s">
        <v>1004</v>
      </c>
      <c r="J28" s="544"/>
      <c r="K28" s="544"/>
      <c r="L28" s="545"/>
      <c r="M28" s="233"/>
      <c r="N28" s="543" t="s">
        <v>1005</v>
      </c>
      <c r="O28" s="544"/>
      <c r="P28" s="545"/>
      <c r="R28" t="s">
        <v>1006</v>
      </c>
      <c r="V28" s="155">
        <v>2</v>
      </c>
      <c r="W28" s="183">
        <f>$D$38</f>
        <v>43647</v>
      </c>
      <c r="Z28" s="130"/>
      <c r="AA28" s="177" t="s">
        <v>989</v>
      </c>
      <c r="AB28" s="178"/>
      <c r="AC28" s="179"/>
      <c r="AD28" s="224">
        <v>7500</v>
      </c>
      <c r="AF28" s="183"/>
    </row>
    <row r="29" spans="3:32">
      <c r="G29" s="235"/>
      <c r="H29" s="549" t="s">
        <v>1007</v>
      </c>
      <c r="I29" s="236"/>
      <c r="J29" s="236"/>
      <c r="K29" s="237"/>
      <c r="L29" s="238" t="s">
        <v>1008</v>
      </c>
      <c r="M29" s="239"/>
      <c r="N29" s="240" t="s">
        <v>1009</v>
      </c>
      <c r="O29" s="241"/>
      <c r="P29" s="236"/>
      <c r="R29" s="182" t="s">
        <v>1010</v>
      </c>
      <c r="V29" s="155">
        <v>3</v>
      </c>
      <c r="W29" s="183">
        <f>$D$38</f>
        <v>43647</v>
      </c>
      <c r="X29" s="151">
        <v>9</v>
      </c>
      <c r="Y29" s="183">
        <f>$D$39</f>
        <v>43678</v>
      </c>
      <c r="Z29" s="164"/>
      <c r="AA29" s="234" t="s">
        <v>139</v>
      </c>
      <c r="AB29" s="178"/>
      <c r="AC29" s="179"/>
      <c r="AD29" s="180" t="s">
        <v>140</v>
      </c>
      <c r="AF29" s="183"/>
    </row>
    <row r="30" spans="3:32">
      <c r="G30" s="235"/>
      <c r="H30" s="550"/>
      <c r="I30" s="242"/>
      <c r="J30" s="242"/>
      <c r="K30" s="243"/>
      <c r="L30" s="244" t="s">
        <v>1011</v>
      </c>
      <c r="M30" s="239"/>
      <c r="N30" s="245" t="s">
        <v>1012</v>
      </c>
      <c r="O30" s="244"/>
      <c r="P30" s="242"/>
      <c r="R30" t="s">
        <v>1013</v>
      </c>
      <c r="S30" s="153"/>
      <c r="V30" s="155">
        <v>4</v>
      </c>
      <c r="W30" s="183">
        <f>$E$38</f>
        <v>43677</v>
      </c>
      <c r="X30" s="151">
        <v>10</v>
      </c>
      <c r="Y30" s="183">
        <f>$E$39</f>
        <v>43708</v>
      </c>
      <c r="Z30" s="182"/>
      <c r="AA30" s="234" t="s">
        <v>141</v>
      </c>
      <c r="AB30" s="178"/>
      <c r="AC30" s="179"/>
      <c r="AD30" s="180" t="s">
        <v>142</v>
      </c>
    </row>
    <row r="31" spans="3:32">
      <c r="C31" s="203"/>
      <c r="D31" s="203"/>
      <c r="E31" s="246"/>
      <c r="G31" s="235"/>
      <c r="H31" s="551" t="s">
        <v>1014</v>
      </c>
      <c r="I31" s="238" t="s">
        <v>1015</v>
      </c>
      <c r="J31" s="247"/>
      <c r="K31" s="248" t="s">
        <v>1016</v>
      </c>
      <c r="L31" s="238" t="s">
        <v>1016</v>
      </c>
      <c r="M31" s="239"/>
      <c r="N31" s="248"/>
      <c r="O31" s="238" t="s">
        <v>1017</v>
      </c>
      <c r="P31" s="238" t="s">
        <v>1017</v>
      </c>
      <c r="R31" s="182" t="s">
        <v>1018</v>
      </c>
      <c r="V31" s="155">
        <v>5</v>
      </c>
      <c r="W31" s="183">
        <f>$E$38</f>
        <v>43677</v>
      </c>
      <c r="X31" s="151">
        <v>11</v>
      </c>
      <c r="Y31" s="183">
        <f>$E$39</f>
        <v>43708</v>
      </c>
      <c r="Z31" s="164"/>
      <c r="AA31" s="234" t="s">
        <v>144</v>
      </c>
      <c r="AB31" s="178"/>
      <c r="AC31" s="179"/>
      <c r="AD31" s="249">
        <v>120</v>
      </c>
    </row>
    <row r="32" spans="3:32">
      <c r="G32" s="235"/>
      <c r="H32" s="550"/>
      <c r="I32" s="244" t="s">
        <v>1019</v>
      </c>
      <c r="J32" s="242"/>
      <c r="K32" s="245" t="s">
        <v>1020</v>
      </c>
      <c r="L32" s="244" t="s">
        <v>1020</v>
      </c>
      <c r="M32" s="250"/>
      <c r="N32" s="245"/>
      <c r="O32" s="251" t="s">
        <v>1021</v>
      </c>
      <c r="P32" s="251" t="s">
        <v>1021</v>
      </c>
      <c r="R32" s="130" t="s">
        <v>1022</v>
      </c>
      <c r="V32" s="155">
        <v>6</v>
      </c>
      <c r="W32" s="183">
        <f>$D$38</f>
        <v>43647</v>
      </c>
      <c r="X32" s="151">
        <v>12</v>
      </c>
      <c r="Y32" s="183">
        <f>$D$39</f>
        <v>43678</v>
      </c>
      <c r="Z32" s="182"/>
      <c r="AA32" s="234" t="s">
        <v>145</v>
      </c>
      <c r="AB32" s="178"/>
      <c r="AC32" s="179"/>
      <c r="AD32" s="226">
        <v>43647</v>
      </c>
    </row>
    <row r="33" spans="1:40">
      <c r="G33" s="235"/>
      <c r="H33" s="551" t="s">
        <v>1023</v>
      </c>
      <c r="I33" s="238" t="s">
        <v>1024</v>
      </c>
      <c r="J33" s="252"/>
      <c r="K33" s="248" t="s">
        <v>1025</v>
      </c>
      <c r="L33" s="238"/>
      <c r="M33" s="239"/>
      <c r="N33" s="248"/>
      <c r="O33" s="238"/>
      <c r="P33" s="252"/>
      <c r="R33" s="130" t="s">
        <v>1026</v>
      </c>
      <c r="V33" s="155">
        <v>7</v>
      </c>
      <c r="W33" s="183">
        <f>$D$38</f>
        <v>43647</v>
      </c>
      <c r="X33" s="151">
        <v>13</v>
      </c>
      <c r="Y33" s="183">
        <f>$D$39</f>
        <v>43678</v>
      </c>
      <c r="Z33" s="130"/>
      <c r="AA33" s="234" t="s">
        <v>146</v>
      </c>
      <c r="AB33" s="178"/>
      <c r="AC33" s="179"/>
      <c r="AD33" s="226">
        <v>47299</v>
      </c>
    </row>
    <row r="34" spans="1:40" ht="15.75" thickBot="1">
      <c r="G34" s="235"/>
      <c r="H34" s="552"/>
      <c r="I34" s="253" t="s">
        <v>1027</v>
      </c>
      <c r="J34" s="254"/>
      <c r="K34" s="255" t="s">
        <v>1027</v>
      </c>
      <c r="L34" s="253"/>
      <c r="M34" s="239"/>
      <c r="N34" s="255"/>
      <c r="O34" s="253"/>
      <c r="P34" s="254"/>
      <c r="R34" s="164" t="s">
        <v>1028</v>
      </c>
      <c r="T34" s="130"/>
      <c r="V34" s="155">
        <v>8</v>
      </c>
      <c r="W34" s="183">
        <f>$E$38</f>
        <v>43677</v>
      </c>
      <c r="X34" s="151">
        <v>14</v>
      </c>
      <c r="Y34" s="183">
        <f>$E$39</f>
        <v>43708</v>
      </c>
      <c r="Z34" s="130"/>
      <c r="AA34" s="257" t="s">
        <v>990</v>
      </c>
      <c r="AB34" s="190"/>
      <c r="AC34" s="191"/>
      <c r="AD34" s="258">
        <v>-710056.41965951992</v>
      </c>
    </row>
    <row r="35" spans="1:40" ht="1.5" customHeight="1" thickBot="1">
      <c r="F35" s="259"/>
      <c r="G35" s="259"/>
      <c r="H35" s="259"/>
      <c r="J35" s="260"/>
      <c r="R35" s="256"/>
      <c r="S35" s="183"/>
      <c r="T35" s="182"/>
      <c r="U35" s="182"/>
      <c r="V35" s="239"/>
      <c r="Y35" s="183"/>
      <c r="Z35" s="164"/>
    </row>
    <row r="36" spans="1:40" ht="74.25" customHeight="1" thickBot="1">
      <c r="A36" s="167"/>
      <c r="B36" s="261" t="s">
        <v>1029</v>
      </c>
      <c r="C36" s="261" t="s">
        <v>1030</v>
      </c>
      <c r="D36" s="261" t="s">
        <v>1031</v>
      </c>
      <c r="E36" s="261" t="s">
        <v>1032</v>
      </c>
      <c r="F36" s="262" t="s">
        <v>1033</v>
      </c>
      <c r="G36" s="262" t="s">
        <v>1034</v>
      </c>
      <c r="H36" s="262" t="s">
        <v>1035</v>
      </c>
      <c r="I36" s="263" t="s">
        <v>1036</v>
      </c>
      <c r="J36" s="262" t="s">
        <v>1037</v>
      </c>
      <c r="K36" s="264" t="s">
        <v>1038</v>
      </c>
      <c r="L36" s="265" t="s">
        <v>1039</v>
      </c>
      <c r="M36" s="167"/>
      <c r="N36" s="261" t="s">
        <v>1040</v>
      </c>
      <c r="O36" s="265" t="s">
        <v>1041</v>
      </c>
      <c r="P36" s="265" t="s">
        <v>1042</v>
      </c>
      <c r="R36" s="194"/>
      <c r="S36" s="164"/>
      <c r="T36" s="542"/>
      <c r="U36" s="542"/>
      <c r="V36" s="542"/>
      <c r="W36" s="542"/>
      <c r="X36" s="542"/>
      <c r="Y36" s="542"/>
      <c r="Z36" s="542"/>
      <c r="AA36" s="542"/>
      <c r="AB36" s="542"/>
      <c r="AF36" s="432"/>
      <c r="AG36" s="532"/>
      <c r="AH36" s="533"/>
      <c r="AI36" s="533"/>
      <c r="AJ36" s="533"/>
      <c r="AK36" s="533"/>
      <c r="AL36" s="533"/>
      <c r="AM36" s="533"/>
      <c r="AN36" s="533"/>
    </row>
    <row r="37" spans="1:40" ht="15" customHeight="1">
      <c r="B37" s="195"/>
      <c r="C37" s="195"/>
      <c r="D37" s="266"/>
      <c r="E37" s="266"/>
      <c r="F37" s="267"/>
      <c r="G37" s="268"/>
      <c r="H37" s="269"/>
      <c r="I37" s="269"/>
      <c r="J37" s="270"/>
      <c r="K37" s="271"/>
      <c r="L37" s="272"/>
      <c r="N37" s="271"/>
      <c r="O37" s="273"/>
      <c r="P37" s="272"/>
      <c r="R37" s="553" t="s">
        <v>1043</v>
      </c>
      <c r="S37" s="553"/>
      <c r="T37" s="553"/>
      <c r="U37" s="553"/>
      <c r="V37" s="112"/>
      <c r="W37" s="554" t="s">
        <v>1044</v>
      </c>
      <c r="X37" s="554"/>
      <c r="Y37" s="554"/>
      <c r="Z37" s="554"/>
      <c r="AA37" s="112"/>
      <c r="AB37" s="555" t="s">
        <v>1045</v>
      </c>
      <c r="AC37" s="555"/>
      <c r="AD37" s="555"/>
      <c r="AE37" s="555"/>
      <c r="AG37" s="534"/>
      <c r="AH37" s="534"/>
      <c r="AI37" s="534"/>
      <c r="AJ37" s="534"/>
      <c r="AK37" s="534"/>
      <c r="AL37" s="534"/>
      <c r="AM37" s="534"/>
      <c r="AN37" s="534"/>
    </row>
    <row r="38" spans="1:40">
      <c r="B38" s="195">
        <f>E38-D38+1</f>
        <v>31</v>
      </c>
      <c r="C38" s="195">
        <v>1</v>
      </c>
      <c r="D38" s="266">
        <f>F19</f>
        <v>43647</v>
      </c>
      <c r="E38" s="266">
        <f>EOMONTH(D38,0)</f>
        <v>43677</v>
      </c>
      <c r="F38" s="274">
        <f>F21</f>
        <v>-710056.41965951992</v>
      </c>
      <c r="G38" s="275">
        <f>$F$14</f>
        <v>7500</v>
      </c>
      <c r="H38" s="275">
        <f>F14</f>
        <v>7500</v>
      </c>
      <c r="I38" s="275">
        <f>(F38+G38)*F12/12</f>
        <v>-2927.3184152479994</v>
      </c>
      <c r="J38" s="276">
        <f>SUM(F38,H38)</f>
        <v>-702556.41965951992</v>
      </c>
      <c r="K38" s="274">
        <f>J38-J50</f>
        <v>-56147.296388343442</v>
      </c>
      <c r="L38" s="276">
        <f>J38-K38</f>
        <v>-646409.12327117648</v>
      </c>
      <c r="M38" s="275"/>
      <c r="N38" s="274">
        <f>IF(C38&gt;$F$23,0,-$F$38)</f>
        <v>710056.41965951992</v>
      </c>
      <c r="O38" s="276">
        <f>-P38</f>
        <v>-5917.1368304959997</v>
      </c>
      <c r="P38" s="276">
        <f>N38/$F$23</f>
        <v>5917.1368304959997</v>
      </c>
      <c r="R38" s="188">
        <v>1</v>
      </c>
      <c r="S38" s="202">
        <f>N38</f>
        <v>710056.41965951992</v>
      </c>
      <c r="T38" s="198"/>
      <c r="U38" s="197"/>
      <c r="V38" s="196"/>
      <c r="W38" s="188">
        <v>2</v>
      </c>
      <c r="X38" s="202">
        <f>AD38</f>
        <v>710056.41965951992</v>
      </c>
      <c r="Y38" s="121">
        <f>S38</f>
        <v>710056.41965951992</v>
      </c>
      <c r="Z38" s="188">
        <v>1</v>
      </c>
      <c r="AA38" s="196"/>
      <c r="AB38" s="188">
        <v>4</v>
      </c>
      <c r="AC38" s="202">
        <f>SUM(H38:H50)</f>
        <v>63647.296388343304</v>
      </c>
      <c r="AD38" s="122">
        <f>-F38</f>
        <v>710056.41965951992</v>
      </c>
      <c r="AE38" s="188">
        <v>2</v>
      </c>
      <c r="AG38" s="534"/>
      <c r="AH38" s="534"/>
      <c r="AI38" s="534"/>
      <c r="AJ38" s="534"/>
      <c r="AK38" s="534"/>
      <c r="AL38" s="534"/>
      <c r="AM38" s="534"/>
      <c r="AN38" s="534"/>
    </row>
    <row r="39" spans="1:40">
      <c r="B39" s="195">
        <f>E39-D39+1</f>
        <v>31</v>
      </c>
      <c r="C39" s="195">
        <v>2</v>
      </c>
      <c r="D39" s="266">
        <f>EDATE(D38,1)</f>
        <v>43678</v>
      </c>
      <c r="E39" s="266">
        <f t="shared" ref="E39:E102" si="0">EOMONTH(D39,0)</f>
        <v>43708</v>
      </c>
      <c r="F39" s="274">
        <f>J38</f>
        <v>-702556.41965951992</v>
      </c>
      <c r="G39" s="275">
        <f t="shared" ref="G39:G101" si="1">$F$14</f>
        <v>7500</v>
      </c>
      <c r="H39" s="275">
        <f>G39+I38</f>
        <v>4572.6815847520011</v>
      </c>
      <c r="I39" s="275">
        <f>(F39+G39+I38)*$F$12/12</f>
        <v>-2908.2655753115328</v>
      </c>
      <c r="J39" s="276">
        <f>SUM(F39,H39)</f>
        <v>-697983.73807476787</v>
      </c>
      <c r="K39" s="274">
        <f t="shared" ref="K39:K102" si="2">J39-J51</f>
        <v>-56381.243456628174</v>
      </c>
      <c r="L39" s="276">
        <f t="shared" ref="L39:L102" si="3">J39-K39</f>
        <v>-641602.4946181397</v>
      </c>
      <c r="M39" s="275"/>
      <c r="N39" s="274">
        <f t="shared" ref="N39:N102" si="4">IF(C39&gt;$F$23,0,-$F$38)</f>
        <v>710056.41965951992</v>
      </c>
      <c r="O39" s="276">
        <f>IF(N39=0,0,O38-P39)</f>
        <v>-11834.273660991999</v>
      </c>
      <c r="P39" s="276">
        <f t="shared" ref="P39:P102" si="5">N39/$F$23</f>
        <v>5917.1368304959997</v>
      </c>
      <c r="R39" s="196"/>
      <c r="S39" s="200"/>
      <c r="T39" s="199"/>
      <c r="U39" s="196"/>
      <c r="V39" s="196"/>
      <c r="W39" s="196"/>
      <c r="X39" s="200"/>
      <c r="Y39" s="199"/>
      <c r="Z39" s="196"/>
      <c r="AA39" s="196"/>
      <c r="AB39" s="277">
        <v>10</v>
      </c>
      <c r="AC39" s="200">
        <f>AD44</f>
        <v>4806.6286530367652</v>
      </c>
      <c r="AD39" s="199"/>
      <c r="AE39" s="200"/>
      <c r="AG39" s="534"/>
      <c r="AH39" s="534"/>
      <c r="AI39" s="534"/>
      <c r="AJ39" s="534"/>
      <c r="AK39" s="534"/>
      <c r="AL39" s="534"/>
      <c r="AM39" s="534"/>
      <c r="AN39" s="534"/>
    </row>
    <row r="40" spans="1:40">
      <c r="B40" s="195">
        <f>E40-D40+1</f>
        <v>30</v>
      </c>
      <c r="C40" s="195">
        <v>3</v>
      </c>
      <c r="D40" s="266">
        <f t="shared" ref="D40:D103" si="6">EDATE(D39,1)</f>
        <v>43709</v>
      </c>
      <c r="E40" s="266">
        <f t="shared" si="0"/>
        <v>43738</v>
      </c>
      <c r="F40" s="274">
        <f t="shared" ref="F40:F102" si="7">J39</f>
        <v>-697983.73807476787</v>
      </c>
      <c r="G40" s="275">
        <f t="shared" si="1"/>
        <v>7500</v>
      </c>
      <c r="H40" s="275">
        <f>G40+I39</f>
        <v>4591.7344246884677</v>
      </c>
      <c r="I40" s="275">
        <f t="shared" ref="I40:I103" si="8">(F40+G40+I39)*$F$12/12</f>
        <v>-2889.1333485419977</v>
      </c>
      <c r="J40" s="276">
        <f>SUM(F40,H40)</f>
        <v>-693392.00365007936</v>
      </c>
      <c r="K40" s="274">
        <f t="shared" si="2"/>
        <v>-56616.165304364054</v>
      </c>
      <c r="L40" s="276">
        <f t="shared" si="3"/>
        <v>-636775.83834571531</v>
      </c>
      <c r="M40" s="275"/>
      <c r="N40" s="274">
        <f t="shared" si="4"/>
        <v>710056.41965951992</v>
      </c>
      <c r="O40" s="276">
        <f t="shared" ref="O40:O103" si="9">IF(N40=0,0,O39-P40)</f>
        <v>-17751.410491488001</v>
      </c>
      <c r="P40" s="276">
        <f t="shared" si="5"/>
        <v>5917.1368304959997</v>
      </c>
      <c r="R40" s="196"/>
      <c r="S40" s="196"/>
      <c r="T40" s="199"/>
      <c r="U40" s="196"/>
      <c r="V40" s="196"/>
      <c r="W40" s="196"/>
      <c r="X40" s="196"/>
      <c r="Y40" s="199"/>
      <c r="Z40" s="196"/>
      <c r="AA40" s="196"/>
      <c r="AB40" s="196"/>
      <c r="AC40" s="196"/>
      <c r="AD40" s="199"/>
      <c r="AE40" s="196"/>
      <c r="AG40" s="534"/>
      <c r="AH40" s="534"/>
      <c r="AI40" s="534"/>
      <c r="AJ40" s="534"/>
      <c r="AK40" s="534"/>
      <c r="AL40" s="534"/>
      <c r="AM40" s="534"/>
      <c r="AN40" s="534"/>
    </row>
    <row r="41" spans="1:40">
      <c r="B41" s="195">
        <f>E41-D41+1</f>
        <v>31</v>
      </c>
      <c r="C41" s="195">
        <v>4</v>
      </c>
      <c r="D41" s="266">
        <f t="shared" si="6"/>
        <v>43739</v>
      </c>
      <c r="E41" s="266">
        <f t="shared" si="0"/>
        <v>43769</v>
      </c>
      <c r="F41" s="274">
        <f t="shared" si="7"/>
        <v>-693392.00365007936</v>
      </c>
      <c r="G41" s="275">
        <f t="shared" si="1"/>
        <v>7500</v>
      </c>
      <c r="H41" s="275">
        <f>G41+I40</f>
        <v>4610.8666514580018</v>
      </c>
      <c r="I41" s="275">
        <f t="shared" si="8"/>
        <v>-2869.9214041609225</v>
      </c>
      <c r="J41" s="276">
        <f t="shared" ref="J41:J102" si="10">SUM(F41,H41)</f>
        <v>-688781.1369986214</v>
      </c>
      <c r="K41" s="274">
        <f t="shared" si="2"/>
        <v>-56852.065993132303</v>
      </c>
      <c r="L41" s="276">
        <f t="shared" si="3"/>
        <v>-631929.0710054891</v>
      </c>
      <c r="M41" s="275"/>
      <c r="N41" s="274">
        <f t="shared" si="4"/>
        <v>710056.41965951992</v>
      </c>
      <c r="O41" s="276">
        <f t="shared" si="9"/>
        <v>-23668.547321983999</v>
      </c>
      <c r="P41" s="276">
        <f t="shared" si="5"/>
        <v>5917.1368304959997</v>
      </c>
      <c r="R41" s="196"/>
      <c r="S41" s="196"/>
      <c r="T41" s="196"/>
      <c r="U41" s="196"/>
      <c r="V41" s="196"/>
      <c r="W41" s="196"/>
      <c r="X41" s="196"/>
      <c r="Y41" s="196"/>
      <c r="Z41" s="196"/>
      <c r="AA41" s="196"/>
      <c r="AB41" s="196"/>
      <c r="AC41" s="196"/>
      <c r="AD41" s="196"/>
      <c r="AE41" s="196"/>
      <c r="AG41" s="534"/>
      <c r="AH41" s="534"/>
      <c r="AI41" s="534"/>
      <c r="AJ41" s="534"/>
      <c r="AK41" s="534"/>
      <c r="AL41" s="534"/>
      <c r="AM41" s="534"/>
      <c r="AN41" s="534"/>
    </row>
    <row r="42" spans="1:40">
      <c r="B42" s="195">
        <f t="shared" ref="B42:B105" si="11">E42-D42+1</f>
        <v>30</v>
      </c>
      <c r="C42" s="195">
        <v>5</v>
      </c>
      <c r="D42" s="266">
        <f t="shared" si="6"/>
        <v>43770</v>
      </c>
      <c r="E42" s="266">
        <f t="shared" si="0"/>
        <v>43799</v>
      </c>
      <c r="F42" s="274">
        <f t="shared" si="7"/>
        <v>-688781.1369986214</v>
      </c>
      <c r="G42" s="275">
        <f t="shared" si="1"/>
        <v>7500</v>
      </c>
      <c r="H42" s="275">
        <f t="shared" ref="H42:H103" si="12">G42+I41</f>
        <v>4630.078595839077</v>
      </c>
      <c r="I42" s="275">
        <f t="shared" si="8"/>
        <v>-2850.6294100115933</v>
      </c>
      <c r="J42" s="276">
        <f t="shared" si="10"/>
        <v>-684151.05840278231</v>
      </c>
      <c r="K42" s="274">
        <f t="shared" si="2"/>
        <v>-57088.949601436965</v>
      </c>
      <c r="L42" s="276">
        <f t="shared" si="3"/>
        <v>-627062.10880134534</v>
      </c>
      <c r="M42" s="275"/>
      <c r="N42" s="274">
        <f t="shared" si="4"/>
        <v>710056.41965951992</v>
      </c>
      <c r="O42" s="276">
        <f t="shared" si="9"/>
        <v>-29585.684152479997</v>
      </c>
      <c r="P42" s="276">
        <f t="shared" si="5"/>
        <v>5917.1368304959997</v>
      </c>
      <c r="R42" s="556" t="s">
        <v>1046</v>
      </c>
      <c r="S42" s="556"/>
      <c r="T42" s="556"/>
      <c r="U42" s="556"/>
      <c r="V42" s="124"/>
      <c r="W42" s="556" t="s">
        <v>1047</v>
      </c>
      <c r="X42" s="556"/>
      <c r="Y42" s="556"/>
      <c r="Z42" s="556"/>
      <c r="AA42" s="124"/>
      <c r="AB42" s="557" t="s">
        <v>1048</v>
      </c>
      <c r="AC42" s="557"/>
      <c r="AD42" s="557"/>
      <c r="AE42" s="557"/>
      <c r="AG42" s="433"/>
      <c r="AH42" s="433"/>
      <c r="AI42" s="433"/>
      <c r="AJ42" s="433"/>
      <c r="AK42" s="433"/>
      <c r="AL42" s="433"/>
      <c r="AM42" s="433"/>
      <c r="AN42" s="433"/>
    </row>
    <row r="43" spans="1:40">
      <c r="B43" s="195">
        <f t="shared" si="11"/>
        <v>31</v>
      </c>
      <c r="C43" s="195">
        <v>6</v>
      </c>
      <c r="D43" s="266">
        <f t="shared" si="6"/>
        <v>43800</v>
      </c>
      <c r="E43" s="266">
        <f t="shared" si="0"/>
        <v>43830</v>
      </c>
      <c r="F43" s="274">
        <f t="shared" si="7"/>
        <v>-684151.05840278231</v>
      </c>
      <c r="G43" s="275">
        <f t="shared" si="1"/>
        <v>7500</v>
      </c>
      <c r="H43" s="275">
        <f t="shared" si="12"/>
        <v>4649.3705899884062</v>
      </c>
      <c r="I43" s="275">
        <f t="shared" si="8"/>
        <v>-2831.2570325533084</v>
      </c>
      <c r="J43" s="276">
        <f t="shared" si="10"/>
        <v>-679501.68781279388</v>
      </c>
      <c r="K43" s="274">
        <f t="shared" si="2"/>
        <v>-57326.820224776282</v>
      </c>
      <c r="L43" s="276">
        <f t="shared" si="3"/>
        <v>-622174.8675880176</v>
      </c>
      <c r="M43" s="275"/>
      <c r="N43" s="274">
        <f t="shared" si="4"/>
        <v>710056.41965951992</v>
      </c>
      <c r="O43" s="276">
        <f t="shared" si="9"/>
        <v>-35502.820982975994</v>
      </c>
      <c r="P43" s="276">
        <f t="shared" si="5"/>
        <v>5917.1368304959997</v>
      </c>
      <c r="R43" s="188">
        <v>5</v>
      </c>
      <c r="S43" s="202">
        <f>-I38</f>
        <v>2927.3184152479994</v>
      </c>
      <c r="T43" s="198"/>
      <c r="U43" s="197"/>
      <c r="V43" s="196"/>
      <c r="W43" s="277">
        <v>9</v>
      </c>
      <c r="X43" s="202">
        <f>Y43</f>
        <v>2927.3184152479994</v>
      </c>
      <c r="Y43" s="198">
        <f>S43</f>
        <v>2927.3184152479994</v>
      </c>
      <c r="Z43" s="188">
        <v>5</v>
      </c>
      <c r="AA43" s="196"/>
      <c r="AB43" s="188">
        <v>3</v>
      </c>
      <c r="AC43" s="202">
        <f>H38</f>
        <v>7500</v>
      </c>
      <c r="AD43" s="121">
        <f>AC38</f>
        <v>63647.296388343304</v>
      </c>
      <c r="AE43" s="188">
        <v>4</v>
      </c>
      <c r="AF43" s="278"/>
      <c r="AG43" s="534"/>
      <c r="AH43" s="534"/>
      <c r="AI43" s="534"/>
      <c r="AJ43" s="534"/>
      <c r="AK43" s="534"/>
      <c r="AL43" s="534"/>
      <c r="AM43" s="534"/>
      <c r="AN43" s="534"/>
    </row>
    <row r="44" spans="1:40">
      <c r="B44" s="195">
        <f t="shared" si="11"/>
        <v>31</v>
      </c>
      <c r="C44" s="195">
        <v>7</v>
      </c>
      <c r="D44" s="266">
        <f t="shared" si="6"/>
        <v>43831</v>
      </c>
      <c r="E44" s="266">
        <f t="shared" si="0"/>
        <v>43861</v>
      </c>
      <c r="F44" s="274">
        <f t="shared" si="7"/>
        <v>-679501.68781279388</v>
      </c>
      <c r="G44" s="275">
        <f t="shared" si="1"/>
        <v>7500</v>
      </c>
      <c r="H44" s="275">
        <f t="shared" si="12"/>
        <v>4668.7429674466912</v>
      </c>
      <c r="I44" s="275">
        <f t="shared" si="8"/>
        <v>-2811.8039368556133</v>
      </c>
      <c r="J44" s="276">
        <f t="shared" si="10"/>
        <v>-674832.9448453472</v>
      </c>
      <c r="K44" s="274">
        <f t="shared" si="2"/>
        <v>-57565.681975712883</v>
      </c>
      <c r="L44" s="276">
        <f t="shared" si="3"/>
        <v>-617267.26286963432</v>
      </c>
      <c r="M44" s="275"/>
      <c r="N44" s="274">
        <f t="shared" si="4"/>
        <v>710056.41965951992</v>
      </c>
      <c r="O44" s="276">
        <f t="shared" si="9"/>
        <v>-41419.957813471992</v>
      </c>
      <c r="P44" s="276">
        <f t="shared" si="5"/>
        <v>5917.1368304959997</v>
      </c>
      <c r="R44" s="277">
        <v>11</v>
      </c>
      <c r="S44" s="288">
        <f>-I39</f>
        <v>2908.2655753115328</v>
      </c>
      <c r="T44" s="196"/>
      <c r="U44" s="196"/>
      <c r="V44" s="196"/>
      <c r="W44" s="196"/>
      <c r="X44" s="288"/>
      <c r="Y44" s="196">
        <f>S44</f>
        <v>2908.2655753115328</v>
      </c>
      <c r="Z44" s="277">
        <v>11</v>
      </c>
      <c r="AA44" s="196"/>
      <c r="AB44" s="277">
        <v>9</v>
      </c>
      <c r="AC44" s="200">
        <f>H39</f>
        <v>4572.6815847520011</v>
      </c>
      <c r="AD44" s="199">
        <f>H51</f>
        <v>4806.6286530367652</v>
      </c>
      <c r="AE44" s="277">
        <v>10</v>
      </c>
      <c r="AG44" s="534"/>
      <c r="AH44" s="534"/>
      <c r="AI44" s="534"/>
      <c r="AJ44" s="534"/>
      <c r="AK44" s="534"/>
      <c r="AL44" s="534"/>
      <c r="AM44" s="534"/>
      <c r="AN44" s="534"/>
    </row>
    <row r="45" spans="1:40" ht="25.5" customHeight="1">
      <c r="B45" s="195">
        <f t="shared" si="11"/>
        <v>29</v>
      </c>
      <c r="C45" s="195">
        <v>8</v>
      </c>
      <c r="D45" s="266">
        <f t="shared" si="6"/>
        <v>43862</v>
      </c>
      <c r="E45" s="266">
        <f t="shared" si="0"/>
        <v>43890</v>
      </c>
      <c r="F45" s="274">
        <f t="shared" si="7"/>
        <v>-674832.9448453472</v>
      </c>
      <c r="G45" s="275">
        <f t="shared" si="1"/>
        <v>7500</v>
      </c>
      <c r="H45" s="275">
        <f t="shared" si="12"/>
        <v>4688.1960631443872</v>
      </c>
      <c r="I45" s="275">
        <f t="shared" si="8"/>
        <v>-2792.2697865925115</v>
      </c>
      <c r="J45" s="276">
        <f t="shared" si="10"/>
        <v>-670144.74878220283</v>
      </c>
      <c r="K45" s="274">
        <f t="shared" si="2"/>
        <v>-57805.538983945036</v>
      </c>
      <c r="L45" s="276">
        <f t="shared" si="3"/>
        <v>-612339.2097982578</v>
      </c>
      <c r="M45" s="275"/>
      <c r="N45" s="274">
        <f t="shared" si="4"/>
        <v>710056.41965951992</v>
      </c>
      <c r="O45" s="276">
        <f t="shared" si="9"/>
        <v>-47337.09464396799</v>
      </c>
      <c r="P45" s="276">
        <f t="shared" si="5"/>
        <v>5917.1368304959997</v>
      </c>
      <c r="R45" s="196"/>
      <c r="S45" s="196"/>
      <c r="T45" s="199"/>
      <c r="U45" s="196"/>
      <c r="V45" s="196"/>
      <c r="W45" s="196"/>
      <c r="X45" s="196"/>
      <c r="Y45" s="199"/>
      <c r="Z45" s="196"/>
      <c r="AA45" s="196"/>
      <c r="AB45" s="196"/>
      <c r="AC45" s="196"/>
      <c r="AD45" s="199"/>
      <c r="AE45" s="196"/>
      <c r="AG45" s="534"/>
      <c r="AH45" s="534"/>
      <c r="AI45" s="534"/>
      <c r="AJ45" s="534"/>
      <c r="AK45" s="534"/>
      <c r="AL45" s="534"/>
      <c r="AM45" s="534"/>
      <c r="AN45" s="534"/>
    </row>
    <row r="46" spans="1:40" ht="29.25" customHeight="1">
      <c r="B46" s="195">
        <f t="shared" si="11"/>
        <v>31</v>
      </c>
      <c r="C46" s="195">
        <v>9</v>
      </c>
      <c r="D46" s="266">
        <f t="shared" si="6"/>
        <v>43891</v>
      </c>
      <c r="E46" s="266">
        <f t="shared" si="0"/>
        <v>43921</v>
      </c>
      <c r="F46" s="274">
        <f t="shared" si="7"/>
        <v>-670144.74878220283</v>
      </c>
      <c r="G46" s="275">
        <f t="shared" si="1"/>
        <v>7500</v>
      </c>
      <c r="H46" s="275">
        <f t="shared" si="12"/>
        <v>4707.7302134074889</v>
      </c>
      <c r="I46" s="275">
        <f t="shared" si="8"/>
        <v>-2772.654244036647</v>
      </c>
      <c r="J46" s="276">
        <f t="shared" si="10"/>
        <v>-665437.01856879529</v>
      </c>
      <c r="K46" s="274">
        <f t="shared" si="2"/>
        <v>-58046.395396378124</v>
      </c>
      <c r="L46" s="276">
        <f t="shared" si="3"/>
        <v>-607390.62317241717</v>
      </c>
      <c r="M46" s="275"/>
      <c r="N46" s="274">
        <f t="shared" si="4"/>
        <v>710056.41965951992</v>
      </c>
      <c r="O46" s="276">
        <f t="shared" si="9"/>
        <v>-53254.231474463988</v>
      </c>
      <c r="P46" s="276">
        <f t="shared" si="5"/>
        <v>5917.1368304959997</v>
      </c>
      <c r="R46" s="196"/>
      <c r="S46" s="196"/>
      <c r="T46" s="196"/>
      <c r="U46" s="196"/>
      <c r="V46" s="196"/>
      <c r="W46" s="196"/>
      <c r="X46" s="196"/>
      <c r="Y46" s="196"/>
      <c r="Z46" s="196"/>
      <c r="AA46" s="196"/>
      <c r="AB46" s="196"/>
      <c r="AC46" s="196"/>
      <c r="AD46" s="196"/>
      <c r="AE46" s="196"/>
      <c r="AG46" s="534"/>
      <c r="AH46" s="534"/>
      <c r="AI46" s="534"/>
      <c r="AJ46" s="534"/>
      <c r="AK46" s="534"/>
      <c r="AL46" s="534"/>
      <c r="AM46" s="534"/>
      <c r="AN46" s="534"/>
    </row>
    <row r="47" spans="1:40">
      <c r="B47" s="195">
        <f t="shared" si="11"/>
        <v>30</v>
      </c>
      <c r="C47" s="195">
        <v>10</v>
      </c>
      <c r="D47" s="266">
        <f t="shared" si="6"/>
        <v>43922</v>
      </c>
      <c r="E47" s="266">
        <f t="shared" si="0"/>
        <v>43951</v>
      </c>
      <c r="F47" s="274">
        <f t="shared" si="7"/>
        <v>-665437.01856879529</v>
      </c>
      <c r="G47" s="275">
        <f t="shared" si="1"/>
        <v>7500</v>
      </c>
      <c r="H47" s="275">
        <f t="shared" si="12"/>
        <v>4727.3457559633534</v>
      </c>
      <c r="I47" s="275">
        <f t="shared" si="8"/>
        <v>-2752.9569700534666</v>
      </c>
      <c r="J47" s="276">
        <f t="shared" si="10"/>
        <v>-660709.67281283194</v>
      </c>
      <c r="K47" s="274">
        <f t="shared" si="2"/>
        <v>-58288.255377196358</v>
      </c>
      <c r="L47" s="276">
        <f t="shared" si="3"/>
        <v>-602421.41743563558</v>
      </c>
      <c r="M47" s="275"/>
      <c r="N47" s="274">
        <f t="shared" si="4"/>
        <v>710056.41965951992</v>
      </c>
      <c r="O47" s="276">
        <f t="shared" si="9"/>
        <v>-59171.368304959986</v>
      </c>
      <c r="P47" s="276">
        <f t="shared" si="5"/>
        <v>5917.1368304959997</v>
      </c>
      <c r="R47" s="531" t="s">
        <v>1049</v>
      </c>
      <c r="S47" s="531"/>
      <c r="T47" s="531"/>
      <c r="U47" s="531"/>
      <c r="V47" s="124"/>
      <c r="W47" s="531" t="s">
        <v>1050</v>
      </c>
      <c r="X47" s="531"/>
      <c r="Y47" s="531"/>
      <c r="Z47" s="531"/>
      <c r="AA47" s="124"/>
      <c r="AB47" s="531" t="s">
        <v>1051</v>
      </c>
      <c r="AC47" s="531"/>
      <c r="AD47" s="531"/>
      <c r="AE47" s="531"/>
      <c r="AG47" s="433"/>
      <c r="AH47" s="433"/>
      <c r="AI47" s="433"/>
      <c r="AJ47" s="433"/>
      <c r="AK47" s="433"/>
      <c r="AL47" s="433"/>
      <c r="AM47" s="433"/>
      <c r="AN47" s="433"/>
    </row>
    <row r="48" spans="1:40" ht="21" customHeight="1">
      <c r="B48" s="195">
        <f t="shared" si="11"/>
        <v>31</v>
      </c>
      <c r="C48" s="195">
        <v>11</v>
      </c>
      <c r="D48" s="266">
        <f t="shared" si="6"/>
        <v>43952</v>
      </c>
      <c r="E48" s="266">
        <f t="shared" si="0"/>
        <v>43982</v>
      </c>
      <c r="F48" s="274">
        <f t="shared" si="7"/>
        <v>-660709.67281283194</v>
      </c>
      <c r="G48" s="275">
        <f t="shared" si="1"/>
        <v>7500</v>
      </c>
      <c r="H48" s="275">
        <f t="shared" si="12"/>
        <v>4747.0430299465334</v>
      </c>
      <c r="I48" s="275">
        <f t="shared" si="8"/>
        <v>-2733.1776240953564</v>
      </c>
      <c r="J48" s="276">
        <f t="shared" si="10"/>
        <v>-655962.62978288543</v>
      </c>
      <c r="K48" s="274">
        <f t="shared" si="2"/>
        <v>-58531.12310793472</v>
      </c>
      <c r="L48" s="276">
        <f t="shared" si="3"/>
        <v>-597431.50667495071</v>
      </c>
      <c r="M48" s="275"/>
      <c r="N48" s="274">
        <f t="shared" si="4"/>
        <v>710056.41965951992</v>
      </c>
      <c r="O48" s="276">
        <f t="shared" si="9"/>
        <v>-65088.505135455984</v>
      </c>
      <c r="P48" s="276">
        <f t="shared" si="5"/>
        <v>5917.1368304959997</v>
      </c>
      <c r="R48" s="188">
        <v>7</v>
      </c>
      <c r="S48" s="202">
        <f>Y48</f>
        <v>7500</v>
      </c>
      <c r="T48" s="198">
        <f>AC43</f>
        <v>7500</v>
      </c>
      <c r="U48" s="188">
        <v>3</v>
      </c>
      <c r="V48" s="196"/>
      <c r="W48" s="188">
        <v>6</v>
      </c>
      <c r="X48" s="202">
        <f>AD48-AC53</f>
        <v>7500</v>
      </c>
      <c r="Y48" s="198">
        <f>X48</f>
        <v>7500</v>
      </c>
      <c r="Z48" s="188">
        <v>7</v>
      </c>
      <c r="AA48" s="196"/>
      <c r="AB48" s="202"/>
      <c r="AC48" s="197"/>
      <c r="AD48" s="198">
        <v>9000</v>
      </c>
      <c r="AE48" s="188">
        <v>6</v>
      </c>
      <c r="AG48" s="534"/>
      <c r="AH48" s="534"/>
      <c r="AI48" s="534"/>
      <c r="AJ48" s="534"/>
      <c r="AK48" s="534"/>
      <c r="AL48" s="534"/>
      <c r="AM48" s="534"/>
      <c r="AN48" s="534"/>
    </row>
    <row r="49" spans="2:40">
      <c r="B49" s="195">
        <f t="shared" si="11"/>
        <v>30</v>
      </c>
      <c r="C49" s="195">
        <v>12</v>
      </c>
      <c r="D49" s="266">
        <f t="shared" si="6"/>
        <v>43983</v>
      </c>
      <c r="E49" s="266">
        <f t="shared" si="0"/>
        <v>44012</v>
      </c>
      <c r="F49" s="274">
        <f t="shared" si="7"/>
        <v>-655962.62978288543</v>
      </c>
      <c r="G49" s="275">
        <f t="shared" si="1"/>
        <v>7500</v>
      </c>
      <c r="H49" s="275">
        <f t="shared" si="12"/>
        <v>4766.8223759046432</v>
      </c>
      <c r="I49" s="275">
        <f t="shared" si="8"/>
        <v>-2713.3158641957534</v>
      </c>
      <c r="J49" s="276">
        <f t="shared" si="10"/>
        <v>-651195.80740698078</v>
      </c>
      <c r="K49" s="274">
        <f t="shared" si="2"/>
        <v>-58775.002787551144</v>
      </c>
      <c r="L49" s="276">
        <f t="shared" si="3"/>
        <v>-592420.80461942963</v>
      </c>
      <c r="M49" s="275"/>
      <c r="N49" s="274">
        <f t="shared" si="4"/>
        <v>710056.41965951992</v>
      </c>
      <c r="O49" s="276">
        <f t="shared" si="9"/>
        <v>-71005.641965951989</v>
      </c>
      <c r="P49" s="276">
        <f t="shared" si="5"/>
        <v>5917.1368304959997</v>
      </c>
      <c r="R49" s="277">
        <v>13</v>
      </c>
      <c r="S49" s="200">
        <f>Y49</f>
        <v>7500</v>
      </c>
      <c r="T49" s="199">
        <f>SUM(AC44,X43)</f>
        <v>7500</v>
      </c>
      <c r="U49" s="277">
        <v>9</v>
      </c>
      <c r="V49" s="196"/>
      <c r="W49" s="277">
        <v>12</v>
      </c>
      <c r="X49" s="200">
        <f>AD49-AC54</f>
        <v>7500</v>
      </c>
      <c r="Y49" s="199">
        <f>X49</f>
        <v>7500</v>
      </c>
      <c r="Z49" s="277">
        <v>13</v>
      </c>
      <c r="AA49" s="196"/>
      <c r="AB49" s="196"/>
      <c r="AC49" s="196"/>
      <c r="AD49" s="199">
        <v>9000</v>
      </c>
      <c r="AE49" s="277">
        <v>12</v>
      </c>
      <c r="AG49" s="534"/>
      <c r="AH49" s="534"/>
      <c r="AI49" s="534"/>
      <c r="AJ49" s="534"/>
      <c r="AK49" s="534"/>
      <c r="AL49" s="534"/>
      <c r="AM49" s="534"/>
      <c r="AN49" s="534"/>
    </row>
    <row r="50" spans="2:40">
      <c r="B50" s="195">
        <f t="shared" si="11"/>
        <v>31</v>
      </c>
      <c r="C50" s="195">
        <v>13</v>
      </c>
      <c r="D50" s="266">
        <f t="shared" si="6"/>
        <v>44013</v>
      </c>
      <c r="E50" s="266">
        <f t="shared" si="0"/>
        <v>44043</v>
      </c>
      <c r="F50" s="274">
        <f t="shared" si="7"/>
        <v>-651195.80740698078</v>
      </c>
      <c r="G50" s="275">
        <f t="shared" si="1"/>
        <v>7500</v>
      </c>
      <c r="H50" s="275">
        <f t="shared" si="12"/>
        <v>4786.6841358042466</v>
      </c>
      <c r="I50" s="275">
        <f t="shared" si="8"/>
        <v>-2693.3713469632353</v>
      </c>
      <c r="J50" s="276">
        <f t="shared" si="10"/>
        <v>-646409.12327117648</v>
      </c>
      <c r="K50" s="274">
        <f t="shared" si="2"/>
        <v>-59019.898632499273</v>
      </c>
      <c r="L50" s="276">
        <f t="shared" si="3"/>
        <v>-587389.2246386772</v>
      </c>
      <c r="M50" s="275"/>
      <c r="N50" s="274">
        <f t="shared" si="4"/>
        <v>710056.41965951992</v>
      </c>
      <c r="O50" s="276">
        <f t="shared" si="9"/>
        <v>-76922.778796447994</v>
      </c>
      <c r="P50" s="276">
        <f t="shared" si="5"/>
        <v>5917.1368304959997</v>
      </c>
      <c r="R50" s="196"/>
      <c r="S50" s="196"/>
      <c r="T50" s="199"/>
      <c r="U50" s="196"/>
      <c r="V50" s="196"/>
      <c r="W50" s="196"/>
      <c r="X50" s="196"/>
      <c r="Y50" s="199"/>
      <c r="Z50" s="196"/>
      <c r="AA50" s="196"/>
      <c r="AB50" s="196"/>
      <c r="AC50" s="196"/>
      <c r="AD50" s="199"/>
      <c r="AE50" s="196"/>
      <c r="AG50" s="534"/>
      <c r="AH50" s="534"/>
      <c r="AI50" s="534"/>
      <c r="AJ50" s="534"/>
      <c r="AK50" s="534"/>
      <c r="AL50" s="534"/>
      <c r="AM50" s="534"/>
      <c r="AN50" s="534"/>
    </row>
    <row r="51" spans="2:40" ht="14.45" customHeight="1">
      <c r="B51" s="195">
        <f t="shared" si="11"/>
        <v>31</v>
      </c>
      <c r="C51" s="195">
        <v>14</v>
      </c>
      <c r="D51" s="266">
        <f t="shared" si="6"/>
        <v>44044</v>
      </c>
      <c r="E51" s="266">
        <f t="shared" si="0"/>
        <v>44074</v>
      </c>
      <c r="F51" s="274">
        <f t="shared" si="7"/>
        <v>-646409.12327117648</v>
      </c>
      <c r="G51" s="275">
        <f t="shared" si="1"/>
        <v>7500</v>
      </c>
      <c r="H51" s="275">
        <f t="shared" si="12"/>
        <v>4806.6286530367652</v>
      </c>
      <c r="I51" s="275">
        <f t="shared" si="8"/>
        <v>-2673.3437275755823</v>
      </c>
      <c r="J51" s="276">
        <f t="shared" si="10"/>
        <v>-641602.4946181397</v>
      </c>
      <c r="K51" s="274">
        <f t="shared" si="2"/>
        <v>-59265.814876801334</v>
      </c>
      <c r="L51" s="276">
        <f t="shared" si="3"/>
        <v>-582336.67974133836</v>
      </c>
      <c r="M51" s="275"/>
      <c r="N51" s="274">
        <f t="shared" si="4"/>
        <v>710056.41965951992</v>
      </c>
      <c r="O51" s="276">
        <f t="shared" si="9"/>
        <v>-82839.915626943999</v>
      </c>
      <c r="P51" s="276">
        <f t="shared" si="5"/>
        <v>5917.1368304959997</v>
      </c>
      <c r="AB51" s="443"/>
      <c r="AC51" s="443"/>
      <c r="AD51" s="443"/>
      <c r="AE51" s="443"/>
      <c r="AG51" s="534"/>
      <c r="AH51" s="534"/>
      <c r="AI51" s="534"/>
      <c r="AJ51" s="534"/>
      <c r="AK51" s="534"/>
      <c r="AL51" s="534"/>
      <c r="AM51" s="534"/>
      <c r="AN51" s="534"/>
    </row>
    <row r="52" spans="2:40" ht="14.45" customHeight="1">
      <c r="B52" s="195">
        <f t="shared" si="11"/>
        <v>30</v>
      </c>
      <c r="C52" s="195">
        <v>15</v>
      </c>
      <c r="D52" s="266">
        <f t="shared" si="6"/>
        <v>44075</v>
      </c>
      <c r="E52" s="266">
        <f t="shared" si="0"/>
        <v>44104</v>
      </c>
      <c r="F52" s="274">
        <f t="shared" si="7"/>
        <v>-641602.4946181397</v>
      </c>
      <c r="G52" s="275">
        <f t="shared" si="1"/>
        <v>7500</v>
      </c>
      <c r="H52" s="275">
        <f t="shared" si="12"/>
        <v>4826.6562724244177</v>
      </c>
      <c r="I52" s="275">
        <f t="shared" si="8"/>
        <v>-2653.2326597738138</v>
      </c>
      <c r="J52" s="276">
        <f t="shared" si="10"/>
        <v>-636775.83834571531</v>
      </c>
      <c r="K52" s="274">
        <f t="shared" si="2"/>
        <v>-59512.755772121367</v>
      </c>
      <c r="L52" s="276">
        <f t="shared" si="3"/>
        <v>-577263.08257359394</v>
      </c>
      <c r="M52" s="275"/>
      <c r="N52" s="274">
        <f t="shared" si="4"/>
        <v>710056.41965951992</v>
      </c>
      <c r="O52" s="276">
        <f t="shared" si="9"/>
        <v>-88757.052457440004</v>
      </c>
      <c r="P52" s="276">
        <f t="shared" si="5"/>
        <v>5917.1368304959997</v>
      </c>
      <c r="R52" s="558" t="s">
        <v>1052</v>
      </c>
      <c r="S52" s="558"/>
      <c r="T52" s="558"/>
      <c r="U52" s="558"/>
      <c r="V52" s="124"/>
      <c r="W52" s="559" t="s">
        <v>1053</v>
      </c>
      <c r="X52" s="559"/>
      <c r="Y52" s="559"/>
      <c r="Z52" s="559"/>
      <c r="AB52" s="531" t="s">
        <v>1054</v>
      </c>
      <c r="AC52" s="531"/>
      <c r="AD52" s="531"/>
      <c r="AE52" s="531"/>
      <c r="AG52" s="534"/>
      <c r="AH52" s="534"/>
      <c r="AI52" s="534"/>
      <c r="AJ52" s="534"/>
      <c r="AK52" s="534"/>
      <c r="AL52" s="534"/>
      <c r="AM52" s="534"/>
      <c r="AN52" s="534"/>
    </row>
    <row r="53" spans="2:40">
      <c r="B53" s="195">
        <f t="shared" si="11"/>
        <v>31</v>
      </c>
      <c r="C53" s="195">
        <v>16</v>
      </c>
      <c r="D53" s="266">
        <f t="shared" si="6"/>
        <v>44105</v>
      </c>
      <c r="E53" s="266">
        <f t="shared" si="0"/>
        <v>44135</v>
      </c>
      <c r="F53" s="274">
        <f t="shared" si="7"/>
        <v>-636775.83834571531</v>
      </c>
      <c r="G53" s="275">
        <f t="shared" si="1"/>
        <v>7500</v>
      </c>
      <c r="H53" s="275">
        <f t="shared" si="12"/>
        <v>4846.7673402261862</v>
      </c>
      <c r="I53" s="275">
        <f t="shared" si="8"/>
        <v>-2633.0377958562044</v>
      </c>
      <c r="J53" s="276">
        <f t="shared" si="10"/>
        <v>-631929.0710054891</v>
      </c>
      <c r="K53" s="274">
        <f t="shared" si="2"/>
        <v>-59760.725587838562</v>
      </c>
      <c r="L53" s="276">
        <f t="shared" si="3"/>
        <v>-572168.34541765053</v>
      </c>
      <c r="M53" s="275"/>
      <c r="N53" s="274">
        <f t="shared" si="4"/>
        <v>710056.41965951992</v>
      </c>
      <c r="O53" s="276">
        <f t="shared" si="9"/>
        <v>-94674.189287936009</v>
      </c>
      <c r="P53" s="276">
        <f t="shared" si="5"/>
        <v>5917.1368304959997</v>
      </c>
      <c r="R53" s="188">
        <v>8</v>
      </c>
      <c r="S53" s="202">
        <f>P38</f>
        <v>5917.1368304959997</v>
      </c>
      <c r="T53" s="198"/>
      <c r="U53" s="197"/>
      <c r="V53" s="196"/>
      <c r="W53" s="202"/>
      <c r="X53" s="197"/>
      <c r="Y53" s="198">
        <f>S53</f>
        <v>5917.1368304959997</v>
      </c>
      <c r="Z53" s="188">
        <v>8</v>
      </c>
      <c r="AB53" s="188">
        <v>6</v>
      </c>
      <c r="AC53" s="202">
        <f>AD49*20/120</f>
        <v>1500</v>
      </c>
      <c r="AD53" s="198"/>
      <c r="AG53" s="534"/>
      <c r="AH53" s="534"/>
      <c r="AI53" s="534"/>
      <c r="AJ53" s="534"/>
      <c r="AK53" s="534"/>
      <c r="AL53" s="534"/>
      <c r="AM53" s="534"/>
      <c r="AN53" s="534"/>
    </row>
    <row r="54" spans="2:40">
      <c r="B54" s="195">
        <f t="shared" si="11"/>
        <v>30</v>
      </c>
      <c r="C54" s="195">
        <v>17</v>
      </c>
      <c r="D54" s="266">
        <f t="shared" si="6"/>
        <v>44136</v>
      </c>
      <c r="E54" s="266">
        <f t="shared" si="0"/>
        <v>44165</v>
      </c>
      <c r="F54" s="274">
        <f t="shared" si="7"/>
        <v>-631929.0710054891</v>
      </c>
      <c r="G54" s="275">
        <f t="shared" si="1"/>
        <v>7500</v>
      </c>
      <c r="H54" s="275">
        <f t="shared" si="12"/>
        <v>4866.962204143796</v>
      </c>
      <c r="I54" s="275">
        <f t="shared" si="8"/>
        <v>-2612.7587866722724</v>
      </c>
      <c r="J54" s="276">
        <f t="shared" si="10"/>
        <v>-627062.10880134534</v>
      </c>
      <c r="K54" s="274">
        <f t="shared" si="2"/>
        <v>-60009.728611121303</v>
      </c>
      <c r="L54" s="276">
        <f t="shared" si="3"/>
        <v>-567052.38019022404</v>
      </c>
      <c r="M54" s="275"/>
      <c r="N54" s="274">
        <f t="shared" si="4"/>
        <v>710056.41965951992</v>
      </c>
      <c r="O54" s="276">
        <f t="shared" si="9"/>
        <v>-100591.32611843201</v>
      </c>
      <c r="P54" s="276">
        <f t="shared" si="5"/>
        <v>5917.1368304959997</v>
      </c>
      <c r="R54" s="277">
        <v>14</v>
      </c>
      <c r="S54" s="200">
        <f>P39</f>
        <v>5917.1368304959997</v>
      </c>
      <c r="T54" s="199"/>
      <c r="U54" s="196"/>
      <c r="V54" s="196"/>
      <c r="W54" s="196"/>
      <c r="X54" s="196"/>
      <c r="Y54" s="199">
        <f>S54</f>
        <v>5917.1368304959997</v>
      </c>
      <c r="Z54" s="277">
        <v>14</v>
      </c>
      <c r="AB54" s="277">
        <v>12</v>
      </c>
      <c r="AC54" s="200">
        <f>AD49*20/120</f>
        <v>1500</v>
      </c>
      <c r="AD54" s="199"/>
      <c r="AG54" s="534"/>
      <c r="AH54" s="534"/>
      <c r="AI54" s="534"/>
      <c r="AJ54" s="534"/>
      <c r="AK54" s="534"/>
      <c r="AL54" s="534"/>
      <c r="AM54" s="534"/>
      <c r="AN54" s="534"/>
    </row>
    <row r="55" spans="2:40" ht="14.45" customHeight="1">
      <c r="B55" s="195">
        <f t="shared" si="11"/>
        <v>31</v>
      </c>
      <c r="C55" s="195">
        <v>18</v>
      </c>
      <c r="D55" s="266">
        <f t="shared" si="6"/>
        <v>44166</v>
      </c>
      <c r="E55" s="266">
        <f t="shared" si="0"/>
        <v>44196</v>
      </c>
      <c r="F55" s="274">
        <f t="shared" si="7"/>
        <v>-627062.10880134534</v>
      </c>
      <c r="G55" s="275">
        <f t="shared" si="1"/>
        <v>7500</v>
      </c>
      <c r="H55" s="275">
        <f t="shared" si="12"/>
        <v>4887.2412133277276</v>
      </c>
      <c r="I55" s="275">
        <f t="shared" si="8"/>
        <v>-2592.3952816167402</v>
      </c>
      <c r="J55" s="276">
        <f t="shared" si="10"/>
        <v>-622174.8675880176</v>
      </c>
      <c r="K55" s="274">
        <f t="shared" si="2"/>
        <v>-60259.769147000974</v>
      </c>
      <c r="L55" s="276">
        <f t="shared" si="3"/>
        <v>-561915.09844101663</v>
      </c>
      <c r="M55" s="275"/>
      <c r="N55" s="274">
        <f t="shared" si="4"/>
        <v>710056.41965951992</v>
      </c>
      <c r="O55" s="276">
        <f t="shared" si="9"/>
        <v>-106508.46294892802</v>
      </c>
      <c r="P55" s="276">
        <f t="shared" si="5"/>
        <v>5917.1368304959997</v>
      </c>
      <c r="R55" s="196"/>
      <c r="S55" s="200"/>
      <c r="T55" s="199"/>
      <c r="U55" s="196"/>
      <c r="V55" s="196"/>
      <c r="W55" s="196"/>
      <c r="X55" s="196"/>
      <c r="Y55" s="199"/>
      <c r="Z55" s="196"/>
      <c r="AB55" s="445"/>
      <c r="AC55" s="445"/>
      <c r="AD55" s="199"/>
      <c r="AE55" s="445"/>
    </row>
    <row r="56" spans="2:40">
      <c r="B56" s="195">
        <f t="shared" si="11"/>
        <v>31</v>
      </c>
      <c r="C56" s="195">
        <v>19</v>
      </c>
      <c r="D56" s="266">
        <f t="shared" si="6"/>
        <v>44197</v>
      </c>
      <c r="E56" s="266">
        <f t="shared" si="0"/>
        <v>44227</v>
      </c>
      <c r="F56" s="274">
        <f t="shared" si="7"/>
        <v>-622174.8675880176</v>
      </c>
      <c r="G56" s="275">
        <f t="shared" si="1"/>
        <v>7500</v>
      </c>
      <c r="H56" s="275">
        <f t="shared" si="12"/>
        <v>4907.6047183832598</v>
      </c>
      <c r="I56" s="275">
        <f t="shared" si="8"/>
        <v>-2571.9469286234767</v>
      </c>
      <c r="J56" s="276">
        <f t="shared" si="10"/>
        <v>-617267.26286963432</v>
      </c>
      <c r="K56" s="274">
        <f t="shared" si="2"/>
        <v>-60510.851518446812</v>
      </c>
      <c r="L56" s="276">
        <f t="shared" si="3"/>
        <v>-556756.4113511875</v>
      </c>
      <c r="M56" s="275"/>
      <c r="N56" s="274">
        <f t="shared" si="4"/>
        <v>710056.41965951992</v>
      </c>
      <c r="O56" s="276">
        <f t="shared" si="9"/>
        <v>-112425.59977942402</v>
      </c>
      <c r="P56" s="276">
        <f t="shared" si="5"/>
        <v>5917.1368304959997</v>
      </c>
      <c r="AB56" s="445"/>
      <c r="AC56" s="445"/>
      <c r="AD56" s="445"/>
      <c r="AE56" s="445"/>
    </row>
    <row r="57" spans="2:40" ht="15.75" thickBot="1">
      <c r="B57" s="195">
        <f t="shared" si="11"/>
        <v>28</v>
      </c>
      <c r="C57" s="195">
        <v>20</v>
      </c>
      <c r="D57" s="266">
        <f t="shared" si="6"/>
        <v>44228</v>
      </c>
      <c r="E57" s="266">
        <f t="shared" si="0"/>
        <v>44255</v>
      </c>
      <c r="F57" s="274">
        <f t="shared" si="7"/>
        <v>-617267.26286963432</v>
      </c>
      <c r="G57" s="275">
        <f t="shared" si="1"/>
        <v>7500</v>
      </c>
      <c r="H57" s="275">
        <f t="shared" si="12"/>
        <v>4928.0530713765238</v>
      </c>
      <c r="I57" s="275">
        <f t="shared" si="8"/>
        <v>-2551.4133741594073</v>
      </c>
      <c r="J57" s="276">
        <f t="shared" si="10"/>
        <v>-612339.2097982578</v>
      </c>
      <c r="K57" s="274">
        <f t="shared" si="2"/>
        <v>-60762.980066440301</v>
      </c>
      <c r="L57" s="276">
        <f t="shared" si="3"/>
        <v>-551576.2297318175</v>
      </c>
      <c r="M57" s="275"/>
      <c r="N57" s="274">
        <f t="shared" si="4"/>
        <v>710056.41965951992</v>
      </c>
      <c r="O57" s="276">
        <f t="shared" si="9"/>
        <v>-118342.73660992003</v>
      </c>
      <c r="P57" s="276">
        <f t="shared" si="5"/>
        <v>5917.1368304959997</v>
      </c>
      <c r="AB57" s="446"/>
      <c r="AC57" s="446"/>
      <c r="AD57" s="446"/>
      <c r="AE57" s="446"/>
      <c r="AJ57" s="458"/>
    </row>
    <row r="58" spans="2:40" ht="27" thickBot="1">
      <c r="B58" s="195">
        <f t="shared" si="11"/>
        <v>31</v>
      </c>
      <c r="C58" s="195">
        <v>21</v>
      </c>
      <c r="D58" s="266">
        <f t="shared" si="6"/>
        <v>44256</v>
      </c>
      <c r="E58" s="266">
        <f t="shared" si="0"/>
        <v>44286</v>
      </c>
      <c r="F58" s="274">
        <f t="shared" si="7"/>
        <v>-612339.2097982578</v>
      </c>
      <c r="G58" s="275">
        <f t="shared" si="1"/>
        <v>7500</v>
      </c>
      <c r="H58" s="275">
        <f t="shared" si="12"/>
        <v>4948.5866258405931</v>
      </c>
      <c r="I58" s="275">
        <f t="shared" si="8"/>
        <v>-2530.7942632184049</v>
      </c>
      <c r="J58" s="276">
        <f t="shared" si="10"/>
        <v>-607390.62317241717</v>
      </c>
      <c r="K58" s="274">
        <f t="shared" si="2"/>
        <v>-61016.159150050487</v>
      </c>
      <c r="L58" s="276">
        <f t="shared" si="3"/>
        <v>-546374.46402236668</v>
      </c>
      <c r="M58" s="275"/>
      <c r="N58" s="274">
        <f t="shared" si="4"/>
        <v>710056.41965951992</v>
      </c>
      <c r="O58" s="276">
        <f t="shared" si="9"/>
        <v>-124259.87344041604</v>
      </c>
      <c r="P58" s="276">
        <f t="shared" si="5"/>
        <v>5917.1368304959997</v>
      </c>
      <c r="R58" s="535" t="s">
        <v>1055</v>
      </c>
      <c r="S58" s="536"/>
      <c r="T58" s="536"/>
      <c r="U58" s="536"/>
      <c r="V58" s="536"/>
      <c r="W58" s="536"/>
      <c r="X58" s="536"/>
      <c r="Y58" s="536"/>
      <c r="Z58" s="536"/>
      <c r="AA58" s="536"/>
      <c r="AB58" s="536"/>
      <c r="AC58" s="536"/>
      <c r="AD58" s="536"/>
      <c r="AE58" s="537"/>
    </row>
    <row r="59" spans="2:40" ht="32.450000000000003" customHeight="1">
      <c r="B59" s="195">
        <f t="shared" si="11"/>
        <v>30</v>
      </c>
      <c r="C59" s="195">
        <v>22</v>
      </c>
      <c r="D59" s="266">
        <f t="shared" si="6"/>
        <v>44287</v>
      </c>
      <c r="E59" s="266">
        <f t="shared" si="0"/>
        <v>44316</v>
      </c>
      <c r="F59" s="274">
        <f t="shared" si="7"/>
        <v>-607390.62317241717</v>
      </c>
      <c r="G59" s="275">
        <f t="shared" si="1"/>
        <v>7500</v>
      </c>
      <c r="H59" s="275">
        <f t="shared" si="12"/>
        <v>4969.2057367815951</v>
      </c>
      <c r="I59" s="275">
        <f t="shared" si="8"/>
        <v>-2510.0892393151485</v>
      </c>
      <c r="J59" s="276">
        <f t="shared" si="10"/>
        <v>-602421.41743563558</v>
      </c>
      <c r="K59" s="274">
        <f t="shared" si="2"/>
        <v>-61270.393146509072</v>
      </c>
      <c r="L59" s="276">
        <f t="shared" si="3"/>
        <v>-541151.02428912651</v>
      </c>
      <c r="M59" s="275"/>
      <c r="N59" s="274">
        <f t="shared" si="4"/>
        <v>710056.41965951992</v>
      </c>
      <c r="O59" s="276">
        <f t="shared" si="9"/>
        <v>-130177.01027091204</v>
      </c>
      <c r="P59" s="276">
        <f t="shared" si="5"/>
        <v>5917.1368304959997</v>
      </c>
      <c r="R59" s="560" t="s">
        <v>1056</v>
      </c>
      <c r="S59" s="560"/>
      <c r="T59" s="560"/>
      <c r="U59" s="560"/>
      <c r="V59" s="560"/>
      <c r="W59" s="560"/>
      <c r="X59" s="560"/>
      <c r="Y59" s="560"/>
      <c r="Z59" s="560"/>
      <c r="AA59" s="560"/>
      <c r="AB59" s="560"/>
      <c r="AC59" s="560"/>
      <c r="AD59" s="560"/>
      <c r="AE59" s="560"/>
    </row>
    <row r="60" spans="2:40" ht="15.75" thickBot="1">
      <c r="B60" s="195">
        <f t="shared" si="11"/>
        <v>31</v>
      </c>
      <c r="C60" s="195">
        <v>23</v>
      </c>
      <c r="D60" s="266">
        <f t="shared" si="6"/>
        <v>44317</v>
      </c>
      <c r="E60" s="266">
        <f t="shared" si="0"/>
        <v>44347</v>
      </c>
      <c r="F60" s="274">
        <f t="shared" si="7"/>
        <v>-602421.41743563558</v>
      </c>
      <c r="G60" s="275">
        <f t="shared" si="1"/>
        <v>7500</v>
      </c>
      <c r="H60" s="275">
        <f t="shared" si="12"/>
        <v>4989.910760684852</v>
      </c>
      <c r="I60" s="275">
        <f t="shared" si="8"/>
        <v>-2489.2979444789612</v>
      </c>
      <c r="J60" s="276">
        <f t="shared" si="10"/>
        <v>-597431.50667495071</v>
      </c>
      <c r="K60" s="274">
        <f t="shared" si="2"/>
        <v>-61525.686451286194</v>
      </c>
      <c r="L60" s="276">
        <f t="shared" si="3"/>
        <v>-535905.82022366452</v>
      </c>
      <c r="M60" s="275"/>
      <c r="N60" s="274">
        <f t="shared" si="4"/>
        <v>710056.41965951992</v>
      </c>
      <c r="O60" s="276">
        <f t="shared" si="9"/>
        <v>-136094.14710140805</v>
      </c>
      <c r="P60" s="276">
        <f t="shared" si="5"/>
        <v>5917.1368304959997</v>
      </c>
      <c r="R60" s="149" t="s">
        <v>995</v>
      </c>
    </row>
    <row r="61" spans="2:40">
      <c r="B61" s="195">
        <f t="shared" si="11"/>
        <v>30</v>
      </c>
      <c r="C61" s="195">
        <v>24</v>
      </c>
      <c r="D61" s="266">
        <f t="shared" si="6"/>
        <v>44348</v>
      </c>
      <c r="E61" s="266">
        <f t="shared" si="0"/>
        <v>44377</v>
      </c>
      <c r="F61" s="274">
        <f t="shared" si="7"/>
        <v>-597431.50667495071</v>
      </c>
      <c r="G61" s="275">
        <f t="shared" si="1"/>
        <v>7500</v>
      </c>
      <c r="H61" s="275">
        <f t="shared" si="12"/>
        <v>5010.7020555210383</v>
      </c>
      <c r="I61" s="275">
        <f t="shared" si="8"/>
        <v>-2468.4200192476237</v>
      </c>
      <c r="J61" s="276">
        <f t="shared" si="10"/>
        <v>-592420.80461942963</v>
      </c>
      <c r="K61" s="274">
        <f t="shared" si="2"/>
        <v>-61782.043478166568</v>
      </c>
      <c r="L61" s="276">
        <f t="shared" si="3"/>
        <v>-530638.76114126306</v>
      </c>
      <c r="M61" s="275"/>
      <c r="N61" s="274">
        <f t="shared" si="4"/>
        <v>710056.41965951992</v>
      </c>
      <c r="O61" s="276">
        <f t="shared" si="9"/>
        <v>-142011.28393190404</v>
      </c>
      <c r="P61" s="276">
        <f t="shared" si="5"/>
        <v>5917.1368304959997</v>
      </c>
      <c r="R61" s="149" t="s">
        <v>996</v>
      </c>
      <c r="AA61" s="207" t="s">
        <v>978</v>
      </c>
      <c r="AB61" s="208"/>
      <c r="AC61" s="538" t="s">
        <v>979</v>
      </c>
      <c r="AD61" s="539"/>
    </row>
    <row r="62" spans="2:40">
      <c r="B62" s="195">
        <f t="shared" si="11"/>
        <v>31</v>
      </c>
      <c r="C62" s="195">
        <v>25</v>
      </c>
      <c r="D62" s="266">
        <f t="shared" si="6"/>
        <v>44378</v>
      </c>
      <c r="E62" s="266">
        <f t="shared" si="0"/>
        <v>44408</v>
      </c>
      <c r="F62" s="274">
        <f t="shared" si="7"/>
        <v>-592420.80461942963</v>
      </c>
      <c r="G62" s="275">
        <f t="shared" si="1"/>
        <v>7500</v>
      </c>
      <c r="H62" s="275">
        <f t="shared" si="12"/>
        <v>5031.5799807523763</v>
      </c>
      <c r="I62" s="275">
        <f t="shared" si="8"/>
        <v>-2447.4551026611553</v>
      </c>
      <c r="J62" s="276">
        <f t="shared" si="10"/>
        <v>-587389.2246386772</v>
      </c>
      <c r="K62" s="274">
        <f t="shared" si="2"/>
        <v>-62039.468659325503</v>
      </c>
      <c r="L62" s="276">
        <f t="shared" si="3"/>
        <v>-525349.7559793517</v>
      </c>
      <c r="M62" s="275"/>
      <c r="N62" s="274">
        <f t="shared" si="4"/>
        <v>710056.41965951992</v>
      </c>
      <c r="O62" s="276">
        <f t="shared" si="9"/>
        <v>-147928.42076240003</v>
      </c>
      <c r="P62" s="276">
        <f t="shared" si="5"/>
        <v>5917.1368304959997</v>
      </c>
      <c r="W62" s="546" t="s">
        <v>997</v>
      </c>
      <c r="X62" s="547"/>
      <c r="Y62" s="548"/>
      <c r="AA62" s="210" t="s">
        <v>980</v>
      </c>
      <c r="AB62" s="211"/>
      <c r="AC62" s="540">
        <v>103020</v>
      </c>
      <c r="AD62" s="541"/>
    </row>
    <row r="63" spans="2:40">
      <c r="B63" s="195">
        <f t="shared" si="11"/>
        <v>31</v>
      </c>
      <c r="C63" s="195">
        <v>26</v>
      </c>
      <c r="D63" s="266">
        <f t="shared" si="6"/>
        <v>44409</v>
      </c>
      <c r="E63" s="266">
        <f t="shared" si="0"/>
        <v>44439</v>
      </c>
      <c r="F63" s="274">
        <f t="shared" si="7"/>
        <v>-587389.2246386772</v>
      </c>
      <c r="G63" s="275">
        <f t="shared" si="1"/>
        <v>7500</v>
      </c>
      <c r="H63" s="275">
        <f t="shared" si="12"/>
        <v>5052.5448973388447</v>
      </c>
      <c r="I63" s="275">
        <f t="shared" si="8"/>
        <v>-2426.4028322555764</v>
      </c>
      <c r="J63" s="276">
        <f t="shared" si="10"/>
        <v>-582336.67974133836</v>
      </c>
      <c r="K63" s="274">
        <f t="shared" si="2"/>
        <v>-62297.966445406026</v>
      </c>
      <c r="L63" s="276">
        <f t="shared" si="3"/>
        <v>-520038.71329593234</v>
      </c>
      <c r="M63" s="275"/>
      <c r="N63" s="274">
        <f t="shared" si="4"/>
        <v>710056.41965951992</v>
      </c>
      <c r="O63" s="276">
        <f t="shared" si="9"/>
        <v>-153845.55759289602</v>
      </c>
      <c r="P63" s="276">
        <f t="shared" si="5"/>
        <v>5917.1368304959997</v>
      </c>
      <c r="R63" s="173" t="s">
        <v>998</v>
      </c>
      <c r="S63" s="182"/>
      <c r="W63" s="173" t="s">
        <v>999</v>
      </c>
      <c r="X63" s="173"/>
      <c r="Y63" s="173" t="s">
        <v>1000</v>
      </c>
      <c r="AA63" s="212" t="s">
        <v>981</v>
      </c>
      <c r="AB63" s="213"/>
      <c r="AC63" s="540" t="s">
        <v>1001</v>
      </c>
      <c r="AD63" s="541"/>
    </row>
    <row r="64" spans="2:40">
      <c r="B64" s="195">
        <f t="shared" si="11"/>
        <v>30</v>
      </c>
      <c r="C64" s="195">
        <v>27</v>
      </c>
      <c r="D64" s="266">
        <f t="shared" si="6"/>
        <v>44440</v>
      </c>
      <c r="E64" s="266">
        <f t="shared" si="0"/>
        <v>44469</v>
      </c>
      <c r="F64" s="274">
        <f t="shared" si="7"/>
        <v>-582336.67974133836</v>
      </c>
      <c r="G64" s="275">
        <f t="shared" si="1"/>
        <v>7500</v>
      </c>
      <c r="H64" s="275">
        <f t="shared" si="12"/>
        <v>5073.5971677444231</v>
      </c>
      <c r="I64" s="275">
        <f t="shared" si="8"/>
        <v>-2405.2628440566418</v>
      </c>
      <c r="J64" s="276">
        <f t="shared" si="10"/>
        <v>-577263.08257359394</v>
      </c>
      <c r="K64" s="274">
        <f t="shared" si="2"/>
        <v>-62557.541305595194</v>
      </c>
      <c r="L64" s="276">
        <f t="shared" si="3"/>
        <v>-514705.54126799875</v>
      </c>
      <c r="M64" s="275"/>
      <c r="N64" s="274">
        <f t="shared" si="4"/>
        <v>710056.41965951992</v>
      </c>
      <c r="O64" s="276">
        <f t="shared" si="9"/>
        <v>-159762.69442339201</v>
      </c>
      <c r="P64" s="276">
        <f t="shared" si="5"/>
        <v>5917.1368304959997</v>
      </c>
      <c r="R64" s="163" t="s">
        <v>1057</v>
      </c>
      <c r="S64" s="182"/>
      <c r="V64" s="155">
        <v>1</v>
      </c>
      <c r="W64" s="183">
        <v>43678</v>
      </c>
      <c r="X64" s="151">
        <v>4</v>
      </c>
      <c r="Y64" s="183">
        <v>43708</v>
      </c>
      <c r="AA64" s="212" t="s">
        <v>982</v>
      </c>
      <c r="AB64" s="213"/>
      <c r="AC64" s="540">
        <v>95101111</v>
      </c>
      <c r="AD64" s="541"/>
    </row>
    <row r="65" spans="2:40">
      <c r="B65" s="195">
        <f t="shared" si="11"/>
        <v>31</v>
      </c>
      <c r="C65" s="195">
        <v>28</v>
      </c>
      <c r="D65" s="266">
        <f t="shared" si="6"/>
        <v>44470</v>
      </c>
      <c r="E65" s="266">
        <f t="shared" si="0"/>
        <v>44500</v>
      </c>
      <c r="F65" s="274">
        <f t="shared" si="7"/>
        <v>-577263.08257359394</v>
      </c>
      <c r="G65" s="275">
        <f t="shared" si="1"/>
        <v>7500</v>
      </c>
      <c r="H65" s="275">
        <f t="shared" si="12"/>
        <v>5094.7371559433577</v>
      </c>
      <c r="I65" s="275">
        <f t="shared" si="8"/>
        <v>-2384.0347725735442</v>
      </c>
      <c r="J65" s="276">
        <f t="shared" si="10"/>
        <v>-572168.34541765053</v>
      </c>
      <c r="K65" s="274">
        <f t="shared" si="2"/>
        <v>-62818.197727701801</v>
      </c>
      <c r="L65" s="276">
        <f t="shared" si="3"/>
        <v>-509350.14768994873</v>
      </c>
      <c r="M65" s="275"/>
      <c r="N65" s="274">
        <f t="shared" si="4"/>
        <v>710056.41965951992</v>
      </c>
      <c r="O65" s="276">
        <f t="shared" si="9"/>
        <v>-165679.831253888</v>
      </c>
      <c r="P65" s="276">
        <f t="shared" si="5"/>
        <v>5917.1368304959997</v>
      </c>
      <c r="R65" s="163" t="s">
        <v>1022</v>
      </c>
      <c r="S65" s="182"/>
      <c r="V65" s="155">
        <v>2</v>
      </c>
      <c r="W65" s="183">
        <f>$D$38</f>
        <v>43647</v>
      </c>
      <c r="X65" s="151">
        <v>5</v>
      </c>
      <c r="Y65" s="183">
        <f>$D$39</f>
        <v>43678</v>
      </c>
      <c r="AA65" s="177" t="s">
        <v>989</v>
      </c>
      <c r="AB65" s="178"/>
      <c r="AC65" s="179"/>
      <c r="AD65" s="224">
        <v>7500</v>
      </c>
    </row>
    <row r="66" spans="2:40">
      <c r="B66" s="195">
        <f t="shared" si="11"/>
        <v>30</v>
      </c>
      <c r="C66" s="195">
        <v>29</v>
      </c>
      <c r="D66" s="266">
        <f t="shared" si="6"/>
        <v>44501</v>
      </c>
      <c r="E66" s="266">
        <f t="shared" si="0"/>
        <v>44530</v>
      </c>
      <c r="F66" s="274">
        <f t="shared" si="7"/>
        <v>-572168.34541765053</v>
      </c>
      <c r="G66" s="275">
        <f t="shared" si="1"/>
        <v>7500</v>
      </c>
      <c r="H66" s="275">
        <f t="shared" si="12"/>
        <v>5115.9652274264554</v>
      </c>
      <c r="I66" s="275">
        <f t="shared" si="8"/>
        <v>-2362.7182507926004</v>
      </c>
      <c r="J66" s="276">
        <f t="shared" si="10"/>
        <v>-567052.38019022404</v>
      </c>
      <c r="K66" s="274">
        <f t="shared" si="2"/>
        <v>-63079.940218233853</v>
      </c>
      <c r="L66" s="276">
        <f t="shared" si="3"/>
        <v>-503972.43997199018</v>
      </c>
      <c r="M66" s="275"/>
      <c r="N66" s="274">
        <f t="shared" si="4"/>
        <v>710056.41965951992</v>
      </c>
      <c r="O66" s="276">
        <f t="shared" si="9"/>
        <v>-171596.96808438399</v>
      </c>
      <c r="P66" s="276">
        <f t="shared" si="5"/>
        <v>5917.1368304959997</v>
      </c>
      <c r="R66" s="290" t="s">
        <v>1026</v>
      </c>
      <c r="S66" s="182"/>
      <c r="V66" s="155">
        <v>3</v>
      </c>
      <c r="W66" s="183">
        <f>$D$38</f>
        <v>43647</v>
      </c>
      <c r="X66" s="151">
        <v>6</v>
      </c>
      <c r="Y66" s="183">
        <f>$D$39</f>
        <v>43678</v>
      </c>
      <c r="AA66" s="234" t="s">
        <v>139</v>
      </c>
      <c r="AB66" s="178"/>
      <c r="AC66" s="179"/>
      <c r="AD66" s="180" t="s">
        <v>140</v>
      </c>
    </row>
    <row r="67" spans="2:40">
      <c r="B67" s="195">
        <f t="shared" si="11"/>
        <v>31</v>
      </c>
      <c r="C67" s="195">
        <v>30</v>
      </c>
      <c r="D67" s="266">
        <f t="shared" si="6"/>
        <v>44531</v>
      </c>
      <c r="E67" s="266">
        <f t="shared" si="0"/>
        <v>44561</v>
      </c>
      <c r="F67" s="274">
        <f t="shared" si="7"/>
        <v>-567052.38019022404</v>
      </c>
      <c r="G67" s="275">
        <f t="shared" si="1"/>
        <v>7500</v>
      </c>
      <c r="H67" s="275">
        <f t="shared" si="12"/>
        <v>5137.2817492073991</v>
      </c>
      <c r="I67" s="275">
        <f t="shared" si="8"/>
        <v>-2341.3129101709028</v>
      </c>
      <c r="J67" s="276">
        <f t="shared" si="10"/>
        <v>-561915.09844101663</v>
      </c>
      <c r="K67" s="274">
        <f t="shared" si="2"/>
        <v>-63342.773302476504</v>
      </c>
      <c r="L67" s="276">
        <f t="shared" si="3"/>
        <v>-498572.32513854012</v>
      </c>
      <c r="M67" s="275"/>
      <c r="N67" s="274">
        <f t="shared" si="4"/>
        <v>710056.41965951992</v>
      </c>
      <c r="O67" s="276">
        <f t="shared" si="9"/>
        <v>-177514.10491487998</v>
      </c>
      <c r="P67" s="276">
        <f t="shared" si="5"/>
        <v>5917.1368304959997</v>
      </c>
      <c r="AA67" s="234" t="s">
        <v>141</v>
      </c>
      <c r="AB67" s="178"/>
      <c r="AC67" s="179"/>
      <c r="AD67" s="180" t="s">
        <v>142</v>
      </c>
    </row>
    <row r="68" spans="2:40">
      <c r="B68" s="195">
        <f t="shared" si="11"/>
        <v>31</v>
      </c>
      <c r="C68" s="195">
        <v>31</v>
      </c>
      <c r="D68" s="266">
        <f t="shared" si="6"/>
        <v>44562</v>
      </c>
      <c r="E68" s="266">
        <f t="shared" si="0"/>
        <v>44592</v>
      </c>
      <c r="F68" s="274">
        <f t="shared" si="7"/>
        <v>-561915.09844101663</v>
      </c>
      <c r="G68" s="275">
        <f t="shared" si="1"/>
        <v>7500</v>
      </c>
      <c r="H68" s="275">
        <f t="shared" si="12"/>
        <v>5158.6870898290972</v>
      </c>
      <c r="I68" s="275">
        <f t="shared" si="8"/>
        <v>-2319.818380629948</v>
      </c>
      <c r="J68" s="276">
        <f t="shared" si="10"/>
        <v>-556756.4113511875</v>
      </c>
      <c r="K68" s="274">
        <f t="shared" si="2"/>
        <v>-63606.701524570119</v>
      </c>
      <c r="L68" s="276">
        <f t="shared" si="3"/>
        <v>-493149.70982661739</v>
      </c>
      <c r="M68" s="275"/>
      <c r="N68" s="274">
        <f t="shared" si="4"/>
        <v>710056.41965951992</v>
      </c>
      <c r="O68" s="276">
        <f t="shared" si="9"/>
        <v>-183431.24174537597</v>
      </c>
      <c r="P68" s="276">
        <f t="shared" si="5"/>
        <v>5917.1368304959997</v>
      </c>
      <c r="S68" s="182"/>
      <c r="W68" s="183"/>
      <c r="AA68" s="234" t="s">
        <v>144</v>
      </c>
      <c r="AB68" s="178"/>
      <c r="AC68" s="179"/>
      <c r="AD68" s="249">
        <v>120</v>
      </c>
    </row>
    <row r="69" spans="2:40">
      <c r="B69" s="195">
        <f t="shared" si="11"/>
        <v>28</v>
      </c>
      <c r="C69" s="195">
        <v>32</v>
      </c>
      <c r="D69" s="266">
        <f t="shared" si="6"/>
        <v>44593</v>
      </c>
      <c r="E69" s="266">
        <f t="shared" si="0"/>
        <v>44620</v>
      </c>
      <c r="F69" s="274">
        <f t="shared" si="7"/>
        <v>-556756.4113511875</v>
      </c>
      <c r="G69" s="275">
        <f t="shared" si="1"/>
        <v>7500</v>
      </c>
      <c r="H69" s="275">
        <f t="shared" si="12"/>
        <v>5180.1816193700524</v>
      </c>
      <c r="I69" s="275">
        <f t="shared" si="8"/>
        <v>-2298.2342905492396</v>
      </c>
      <c r="J69" s="276">
        <f t="shared" si="10"/>
        <v>-551576.2297318175</v>
      </c>
      <c r="K69" s="274">
        <f t="shared" si="2"/>
        <v>-63871.729447589198</v>
      </c>
      <c r="L69" s="276">
        <f t="shared" si="3"/>
        <v>-487704.5002842283</v>
      </c>
      <c r="M69" s="275"/>
      <c r="N69" s="274">
        <f t="shared" si="4"/>
        <v>710056.41965951992</v>
      </c>
      <c r="O69" s="276">
        <f t="shared" si="9"/>
        <v>-189348.37857587196</v>
      </c>
      <c r="P69" s="276">
        <f t="shared" si="5"/>
        <v>5917.1368304959997</v>
      </c>
      <c r="S69" s="182"/>
      <c r="W69" s="183"/>
      <c r="AA69" s="234" t="s">
        <v>145</v>
      </c>
      <c r="AB69" s="178"/>
      <c r="AC69" s="179"/>
      <c r="AD69" s="226">
        <v>43647</v>
      </c>
    </row>
    <row r="70" spans="2:40">
      <c r="B70" s="195">
        <f t="shared" si="11"/>
        <v>31</v>
      </c>
      <c r="C70" s="195">
        <v>33</v>
      </c>
      <c r="D70" s="266">
        <f t="shared" si="6"/>
        <v>44621</v>
      </c>
      <c r="E70" s="266">
        <f t="shared" si="0"/>
        <v>44651</v>
      </c>
      <c r="F70" s="274">
        <f t="shared" si="7"/>
        <v>-551576.2297318175</v>
      </c>
      <c r="G70" s="275">
        <f t="shared" si="1"/>
        <v>7500</v>
      </c>
      <c r="H70" s="275">
        <f t="shared" si="12"/>
        <v>5201.7657094507604</v>
      </c>
      <c r="I70" s="275">
        <f t="shared" si="8"/>
        <v>-2276.5602667598614</v>
      </c>
      <c r="J70" s="276">
        <f t="shared" si="10"/>
        <v>-546374.46402236668</v>
      </c>
      <c r="K70" s="274">
        <f t="shared" si="2"/>
        <v>-64137.861653620785</v>
      </c>
      <c r="L70" s="276">
        <f t="shared" si="3"/>
        <v>-482236.60236874589</v>
      </c>
      <c r="M70" s="275"/>
      <c r="N70" s="274">
        <f t="shared" si="4"/>
        <v>710056.41965951992</v>
      </c>
      <c r="O70" s="276">
        <f t="shared" si="9"/>
        <v>-195265.51540636795</v>
      </c>
      <c r="P70" s="276">
        <f t="shared" si="5"/>
        <v>5917.1368304959997</v>
      </c>
      <c r="S70" s="182"/>
      <c r="W70" s="183"/>
      <c r="AA70" s="234" t="s">
        <v>146</v>
      </c>
      <c r="AB70" s="178"/>
      <c r="AC70" s="179"/>
      <c r="AD70" s="226">
        <v>47299</v>
      </c>
    </row>
    <row r="71" spans="2:40" ht="15.75" thickBot="1">
      <c r="B71" s="195">
        <f t="shared" si="11"/>
        <v>30</v>
      </c>
      <c r="C71" s="195">
        <v>34</v>
      </c>
      <c r="D71" s="266">
        <f t="shared" si="6"/>
        <v>44652</v>
      </c>
      <c r="E71" s="266">
        <f t="shared" si="0"/>
        <v>44681</v>
      </c>
      <c r="F71" s="274">
        <f t="shared" si="7"/>
        <v>-546374.46402236668</v>
      </c>
      <c r="G71" s="275">
        <f t="shared" si="1"/>
        <v>7500</v>
      </c>
      <c r="H71" s="275">
        <f t="shared" si="12"/>
        <v>5223.4397332401386</v>
      </c>
      <c r="I71" s="275">
        <f t="shared" si="8"/>
        <v>-2254.7959345380273</v>
      </c>
      <c r="J71" s="276">
        <f t="shared" si="10"/>
        <v>-541151.02428912651</v>
      </c>
      <c r="K71" s="274">
        <f t="shared" si="2"/>
        <v>-64405.102743844152</v>
      </c>
      <c r="L71" s="276">
        <f t="shared" si="3"/>
        <v>-476745.92154528236</v>
      </c>
      <c r="M71" s="275"/>
      <c r="N71" s="274">
        <f t="shared" si="4"/>
        <v>710056.41965951992</v>
      </c>
      <c r="O71" s="276">
        <f t="shared" si="9"/>
        <v>-201182.65223686394</v>
      </c>
      <c r="P71" s="276">
        <f t="shared" si="5"/>
        <v>5917.1368304959997</v>
      </c>
      <c r="S71" s="182"/>
      <c r="W71" s="183"/>
      <c r="AA71" s="257" t="s">
        <v>990</v>
      </c>
      <c r="AB71" s="190"/>
      <c r="AC71" s="191"/>
      <c r="AD71" s="258">
        <v>-710056.41965951992</v>
      </c>
    </row>
    <row r="72" spans="2:40">
      <c r="B72" s="195">
        <f t="shared" si="11"/>
        <v>31</v>
      </c>
      <c r="C72" s="195">
        <v>35</v>
      </c>
      <c r="D72" s="266">
        <f t="shared" si="6"/>
        <v>44682</v>
      </c>
      <c r="E72" s="266">
        <f t="shared" si="0"/>
        <v>44712</v>
      </c>
      <c r="F72" s="274">
        <f t="shared" si="7"/>
        <v>-541151.02428912651</v>
      </c>
      <c r="G72" s="275">
        <f t="shared" si="1"/>
        <v>7500</v>
      </c>
      <c r="H72" s="275">
        <f t="shared" si="12"/>
        <v>5245.2040654619723</v>
      </c>
      <c r="I72" s="275">
        <f t="shared" si="8"/>
        <v>-2232.9409175986025</v>
      </c>
      <c r="J72" s="276">
        <f t="shared" si="10"/>
        <v>-535905.82022366452</v>
      </c>
      <c r="K72" s="274">
        <f t="shared" si="2"/>
        <v>-64673.45733861014</v>
      </c>
      <c r="L72" s="276">
        <f t="shared" si="3"/>
        <v>-471232.36288505438</v>
      </c>
      <c r="M72" s="275"/>
      <c r="N72" s="274">
        <f t="shared" si="4"/>
        <v>710056.41965951992</v>
      </c>
      <c r="O72" s="276">
        <f t="shared" si="9"/>
        <v>-207099.78906735993</v>
      </c>
      <c r="P72" s="276">
        <f t="shared" si="5"/>
        <v>5917.1368304959997</v>
      </c>
      <c r="S72" s="182"/>
      <c r="W72" s="183"/>
    </row>
    <row r="73" spans="2:40">
      <c r="B73" s="195">
        <f t="shared" si="11"/>
        <v>30</v>
      </c>
      <c r="C73" s="195">
        <v>36</v>
      </c>
      <c r="D73" s="266">
        <f t="shared" si="6"/>
        <v>44713</v>
      </c>
      <c r="E73" s="266">
        <f t="shared" si="0"/>
        <v>44742</v>
      </c>
      <c r="F73" s="274">
        <f t="shared" si="7"/>
        <v>-535905.82022366452</v>
      </c>
      <c r="G73" s="275">
        <f t="shared" si="1"/>
        <v>7500</v>
      </c>
      <c r="H73" s="275">
        <f t="shared" si="12"/>
        <v>5267.059082401398</v>
      </c>
      <c r="I73" s="275">
        <f t="shared" si="8"/>
        <v>-2210.9948380885962</v>
      </c>
      <c r="J73" s="276">
        <f t="shared" si="10"/>
        <v>-530638.76114126306</v>
      </c>
      <c r="K73" s="274">
        <f t="shared" si="2"/>
        <v>-64942.930077520956</v>
      </c>
      <c r="L73" s="276">
        <f t="shared" si="3"/>
        <v>-465695.83106374211</v>
      </c>
      <c r="M73" s="275"/>
      <c r="N73" s="274">
        <f t="shared" si="4"/>
        <v>710056.41965951992</v>
      </c>
      <c r="O73" s="276">
        <f t="shared" si="9"/>
        <v>-213016.92589785592</v>
      </c>
      <c r="P73" s="276">
        <f t="shared" si="5"/>
        <v>5917.1368304959997</v>
      </c>
      <c r="R73" s="531" t="s">
        <v>1049</v>
      </c>
      <c r="S73" s="531"/>
      <c r="T73" s="531"/>
      <c r="U73" s="531"/>
      <c r="V73" s="124"/>
      <c r="W73" s="531" t="s">
        <v>1050</v>
      </c>
      <c r="X73" s="531"/>
      <c r="Y73" s="531"/>
      <c r="Z73" s="531"/>
      <c r="AA73" s="124"/>
      <c r="AB73" s="531" t="s">
        <v>1051</v>
      </c>
      <c r="AC73" s="531"/>
      <c r="AD73" s="531"/>
      <c r="AE73" s="531"/>
    </row>
    <row r="74" spans="2:40">
      <c r="B74" s="195">
        <f t="shared" si="11"/>
        <v>31</v>
      </c>
      <c r="C74" s="195">
        <v>37</v>
      </c>
      <c r="D74" s="266">
        <f t="shared" si="6"/>
        <v>44743</v>
      </c>
      <c r="E74" s="266">
        <f t="shared" si="0"/>
        <v>44773</v>
      </c>
      <c r="F74" s="274">
        <f t="shared" si="7"/>
        <v>-530638.76114126306</v>
      </c>
      <c r="G74" s="275">
        <f t="shared" si="1"/>
        <v>7500</v>
      </c>
      <c r="H74" s="275">
        <f t="shared" si="12"/>
        <v>5289.0051619114038</v>
      </c>
      <c r="I74" s="275">
        <f t="shared" si="8"/>
        <v>-2188.9573165806323</v>
      </c>
      <c r="J74" s="276">
        <f t="shared" si="10"/>
        <v>-525349.7559793517</v>
      </c>
      <c r="K74" s="274">
        <f t="shared" si="2"/>
        <v>-65213.525619510678</v>
      </c>
      <c r="L74" s="276">
        <f t="shared" si="3"/>
        <v>-460136.23035984102</v>
      </c>
      <c r="M74" s="275"/>
      <c r="N74" s="274">
        <f t="shared" si="4"/>
        <v>710056.41965951992</v>
      </c>
      <c r="O74" s="276">
        <f t="shared" si="9"/>
        <v>-218934.06272835191</v>
      </c>
      <c r="P74" s="276">
        <f t="shared" si="5"/>
        <v>5917.1368304959997</v>
      </c>
      <c r="R74" s="188">
        <v>3</v>
      </c>
      <c r="S74" s="202">
        <f>G38</f>
        <v>7500</v>
      </c>
      <c r="T74" s="198">
        <f>G38</f>
        <v>7500</v>
      </c>
      <c r="U74" s="188">
        <v>1</v>
      </c>
      <c r="V74" s="196"/>
      <c r="W74" s="188">
        <v>2</v>
      </c>
      <c r="X74" s="202">
        <f>AD74-AC80</f>
        <v>7500</v>
      </c>
      <c r="Y74" s="198">
        <f>S74</f>
        <v>7500</v>
      </c>
      <c r="Z74" s="188">
        <v>3</v>
      </c>
      <c r="AA74" s="196"/>
      <c r="AB74" s="202"/>
      <c r="AC74" s="197"/>
      <c r="AD74" s="198">
        <v>9000</v>
      </c>
      <c r="AE74" s="188">
        <v>2</v>
      </c>
      <c r="AG74" s="534"/>
      <c r="AH74" s="533"/>
      <c r="AI74" s="533"/>
      <c r="AJ74" s="533"/>
      <c r="AK74" s="533"/>
      <c r="AL74" s="533"/>
      <c r="AM74" s="533"/>
      <c r="AN74" s="533"/>
    </row>
    <row r="75" spans="2:40">
      <c r="B75" s="195">
        <f t="shared" si="11"/>
        <v>31</v>
      </c>
      <c r="C75" s="195">
        <v>38</v>
      </c>
      <c r="D75" s="266">
        <f t="shared" si="6"/>
        <v>44774</v>
      </c>
      <c r="E75" s="266">
        <f t="shared" si="0"/>
        <v>44804</v>
      </c>
      <c r="F75" s="274">
        <f t="shared" si="7"/>
        <v>-525349.7559793517</v>
      </c>
      <c r="G75" s="275">
        <f t="shared" si="1"/>
        <v>7500</v>
      </c>
      <c r="H75" s="275">
        <f t="shared" si="12"/>
        <v>5311.0426834193677</v>
      </c>
      <c r="I75" s="275">
        <f t="shared" si="8"/>
        <v>-2166.827972066385</v>
      </c>
      <c r="J75" s="276">
        <f t="shared" si="10"/>
        <v>-520038.71329593234</v>
      </c>
      <c r="K75" s="274">
        <f t="shared" si="2"/>
        <v>-65485.248642925289</v>
      </c>
      <c r="L75" s="276">
        <f t="shared" si="3"/>
        <v>-454553.46465300705</v>
      </c>
      <c r="M75" s="275"/>
      <c r="N75" s="274">
        <f t="shared" si="4"/>
        <v>710056.41965951992</v>
      </c>
      <c r="O75" s="276">
        <f t="shared" si="9"/>
        <v>-224851.1995588479</v>
      </c>
      <c r="P75" s="276">
        <f t="shared" si="5"/>
        <v>5917.1368304959997</v>
      </c>
      <c r="R75" s="152">
        <v>6</v>
      </c>
      <c r="S75" s="200">
        <f>G39</f>
        <v>7500</v>
      </c>
      <c r="T75" s="199">
        <f>G39</f>
        <v>7500</v>
      </c>
      <c r="U75" s="152">
        <v>4</v>
      </c>
      <c r="V75" s="196"/>
      <c r="W75" s="152">
        <v>5</v>
      </c>
      <c r="X75" s="200">
        <f>AD75-AC81</f>
        <v>7500</v>
      </c>
      <c r="Y75" s="199">
        <f>S75</f>
        <v>7500</v>
      </c>
      <c r="Z75" s="152">
        <v>6</v>
      </c>
      <c r="AA75" s="196"/>
      <c r="AB75" s="196"/>
      <c r="AC75" s="196"/>
      <c r="AD75" s="199">
        <v>9000</v>
      </c>
      <c r="AE75" s="152">
        <v>5</v>
      </c>
      <c r="AG75" s="533"/>
      <c r="AH75" s="533"/>
      <c r="AI75" s="533"/>
      <c r="AJ75" s="533"/>
      <c r="AK75" s="533"/>
      <c r="AL75" s="533"/>
      <c r="AM75" s="533"/>
      <c r="AN75" s="533"/>
    </row>
    <row r="76" spans="2:40">
      <c r="B76" s="195">
        <f t="shared" si="11"/>
        <v>30</v>
      </c>
      <c r="C76" s="195">
        <v>39</v>
      </c>
      <c r="D76" s="266">
        <f t="shared" si="6"/>
        <v>44805</v>
      </c>
      <c r="E76" s="266">
        <f t="shared" si="0"/>
        <v>44834</v>
      </c>
      <c r="F76" s="274">
        <f t="shared" si="7"/>
        <v>-520038.71329593234</v>
      </c>
      <c r="G76" s="275">
        <f t="shared" si="1"/>
        <v>7500</v>
      </c>
      <c r="H76" s="275">
        <f t="shared" si="12"/>
        <v>5333.172027933615</v>
      </c>
      <c r="I76" s="275">
        <f t="shared" si="8"/>
        <v>-2144.6064219499949</v>
      </c>
      <c r="J76" s="276">
        <f t="shared" si="10"/>
        <v>-514705.54126799875</v>
      </c>
      <c r="K76" s="274">
        <f t="shared" si="2"/>
        <v>-65758.103845604172</v>
      </c>
      <c r="L76" s="276">
        <f t="shared" si="3"/>
        <v>-448947.43742239458</v>
      </c>
      <c r="M76" s="275"/>
      <c r="N76" s="274">
        <f t="shared" si="4"/>
        <v>710056.41965951992</v>
      </c>
      <c r="O76" s="276">
        <f t="shared" si="9"/>
        <v>-230768.33638934389</v>
      </c>
      <c r="P76" s="276">
        <f t="shared" si="5"/>
        <v>5917.1368304959997</v>
      </c>
      <c r="R76" s="196"/>
      <c r="S76" s="196"/>
      <c r="T76" s="199"/>
      <c r="U76" s="196"/>
      <c r="V76" s="196"/>
      <c r="W76" s="196"/>
      <c r="X76" s="196"/>
      <c r="Y76" s="199"/>
      <c r="Z76" s="196"/>
      <c r="AA76" s="196"/>
      <c r="AB76" s="196"/>
      <c r="AC76" s="196"/>
      <c r="AD76" s="199"/>
      <c r="AE76" s="196"/>
      <c r="AG76" s="533"/>
      <c r="AH76" s="533"/>
      <c r="AI76" s="533"/>
      <c r="AJ76" s="533"/>
      <c r="AK76" s="533"/>
      <c r="AL76" s="533"/>
      <c r="AM76" s="533"/>
      <c r="AN76" s="533"/>
    </row>
    <row r="77" spans="2:40" ht="14.45" customHeight="1">
      <c r="B77" s="195">
        <f t="shared" si="11"/>
        <v>31</v>
      </c>
      <c r="C77" s="195">
        <v>40</v>
      </c>
      <c r="D77" s="266">
        <f t="shared" si="6"/>
        <v>44835</v>
      </c>
      <c r="E77" s="266">
        <f t="shared" si="0"/>
        <v>44865</v>
      </c>
      <c r="F77" s="274">
        <f t="shared" si="7"/>
        <v>-514705.54126799875</v>
      </c>
      <c r="G77" s="275">
        <f t="shared" si="1"/>
        <v>7500</v>
      </c>
      <c r="H77" s="275">
        <f t="shared" si="12"/>
        <v>5355.3935780500051</v>
      </c>
      <c r="I77" s="275">
        <f t="shared" si="8"/>
        <v>-2122.2922820414533</v>
      </c>
      <c r="J77" s="276">
        <f t="shared" si="10"/>
        <v>-509350.14768994873</v>
      </c>
      <c r="K77" s="274">
        <f t="shared" si="2"/>
        <v>-66032.095944960834</v>
      </c>
      <c r="L77" s="276">
        <f t="shared" si="3"/>
        <v>-443318.0517449879</v>
      </c>
      <c r="M77" s="275"/>
      <c r="N77" s="274">
        <f t="shared" si="4"/>
        <v>710056.41965951992</v>
      </c>
      <c r="O77" s="276">
        <f t="shared" si="9"/>
        <v>-236685.47321983989</v>
      </c>
      <c r="P77" s="276">
        <f t="shared" si="5"/>
        <v>5917.1368304959997</v>
      </c>
      <c r="AB77" s="443"/>
      <c r="AC77" s="443"/>
      <c r="AD77" s="443"/>
      <c r="AE77" s="443"/>
      <c r="AG77" s="533"/>
      <c r="AH77" s="533"/>
      <c r="AI77" s="533"/>
      <c r="AJ77" s="533"/>
      <c r="AK77" s="533"/>
      <c r="AL77" s="533"/>
      <c r="AM77" s="533"/>
      <c r="AN77" s="533"/>
    </row>
    <row r="78" spans="2:40">
      <c r="B78" s="195">
        <f t="shared" si="11"/>
        <v>30</v>
      </c>
      <c r="C78" s="195">
        <v>41</v>
      </c>
      <c r="D78" s="266">
        <f t="shared" si="6"/>
        <v>44866</v>
      </c>
      <c r="E78" s="266">
        <f t="shared" si="0"/>
        <v>44895</v>
      </c>
      <c r="F78" s="274">
        <f t="shared" si="7"/>
        <v>-509350.14768994873</v>
      </c>
      <c r="G78" s="275">
        <f t="shared" si="1"/>
        <v>7500</v>
      </c>
      <c r="H78" s="275">
        <f t="shared" si="12"/>
        <v>5377.7077179585467</v>
      </c>
      <c r="I78" s="275">
        <f t="shared" si="8"/>
        <v>-2099.8851665499592</v>
      </c>
      <c r="J78" s="276">
        <f t="shared" si="10"/>
        <v>-503972.43997199018</v>
      </c>
      <c r="K78" s="274">
        <f t="shared" si="2"/>
        <v>-66307.229678064818</v>
      </c>
      <c r="L78" s="276">
        <f t="shared" si="3"/>
        <v>-437665.21029392537</v>
      </c>
      <c r="M78" s="275"/>
      <c r="N78" s="274">
        <f t="shared" si="4"/>
        <v>710056.41965951992</v>
      </c>
      <c r="O78" s="276">
        <f t="shared" si="9"/>
        <v>-242602.61005033588</v>
      </c>
      <c r="P78" s="276">
        <f t="shared" si="5"/>
        <v>5917.1368304959997</v>
      </c>
      <c r="AB78" s="443"/>
      <c r="AC78" s="443"/>
      <c r="AD78" s="443"/>
      <c r="AE78" s="443"/>
      <c r="AG78" s="533"/>
      <c r="AH78" s="533"/>
      <c r="AI78" s="533"/>
      <c r="AJ78" s="533"/>
      <c r="AK78" s="533"/>
      <c r="AL78" s="533"/>
      <c r="AM78" s="533"/>
      <c r="AN78" s="533"/>
    </row>
    <row r="79" spans="2:40">
      <c r="B79" s="195">
        <f t="shared" si="11"/>
        <v>31</v>
      </c>
      <c r="C79" s="195">
        <v>42</v>
      </c>
      <c r="D79" s="266">
        <f t="shared" si="6"/>
        <v>44896</v>
      </c>
      <c r="E79" s="266">
        <f t="shared" si="0"/>
        <v>44926</v>
      </c>
      <c r="F79" s="274">
        <f t="shared" si="7"/>
        <v>-503972.43997199018</v>
      </c>
      <c r="G79" s="275">
        <f t="shared" si="1"/>
        <v>7500</v>
      </c>
      <c r="H79" s="275">
        <f t="shared" si="12"/>
        <v>5400.1148334500413</v>
      </c>
      <c r="I79" s="275">
        <f t="shared" si="8"/>
        <v>-2077.3846880772508</v>
      </c>
      <c r="J79" s="276">
        <f t="shared" si="10"/>
        <v>-498572.32513854012</v>
      </c>
      <c r="K79" s="274">
        <f t="shared" si="2"/>
        <v>-66583.509801723412</v>
      </c>
      <c r="L79" s="276">
        <f t="shared" si="3"/>
        <v>-431988.81533681671</v>
      </c>
      <c r="M79" s="275"/>
      <c r="N79" s="274">
        <f t="shared" si="4"/>
        <v>710056.41965951992</v>
      </c>
      <c r="O79" s="276">
        <f t="shared" si="9"/>
        <v>-248519.74688083187</v>
      </c>
      <c r="P79" s="276">
        <f t="shared" si="5"/>
        <v>5917.1368304959997</v>
      </c>
      <c r="R79" s="531" t="s">
        <v>1058</v>
      </c>
      <c r="S79" s="531"/>
      <c r="T79" s="531"/>
      <c r="U79" s="531"/>
      <c r="AB79" s="531" t="s">
        <v>1054</v>
      </c>
      <c r="AC79" s="531"/>
      <c r="AD79" s="531"/>
      <c r="AE79" s="531"/>
      <c r="AG79" s="533"/>
      <c r="AH79" s="533"/>
      <c r="AI79" s="533"/>
      <c r="AJ79" s="533"/>
      <c r="AK79" s="533"/>
      <c r="AL79" s="533"/>
      <c r="AM79" s="533"/>
      <c r="AN79" s="533"/>
    </row>
    <row r="80" spans="2:40">
      <c r="B80" s="195">
        <f t="shared" si="11"/>
        <v>31</v>
      </c>
      <c r="C80" s="195">
        <v>43</v>
      </c>
      <c r="D80" s="266">
        <f t="shared" si="6"/>
        <v>44927</v>
      </c>
      <c r="E80" s="266">
        <f t="shared" si="0"/>
        <v>44957</v>
      </c>
      <c r="F80" s="274">
        <f t="shared" si="7"/>
        <v>-498572.32513854012</v>
      </c>
      <c r="G80" s="275">
        <f t="shared" si="1"/>
        <v>7500</v>
      </c>
      <c r="H80" s="275">
        <f t="shared" si="12"/>
        <v>5422.6153119227492</v>
      </c>
      <c r="I80" s="275">
        <f t="shared" si="8"/>
        <v>-2054.7904576109058</v>
      </c>
      <c r="J80" s="276">
        <f t="shared" si="10"/>
        <v>-493149.70982661739</v>
      </c>
      <c r="K80" s="274">
        <f t="shared" si="2"/>
        <v>-66860.941092563909</v>
      </c>
      <c r="L80" s="276">
        <f t="shared" si="3"/>
        <v>-426288.76873405348</v>
      </c>
      <c r="M80" s="275"/>
      <c r="N80" s="274">
        <f t="shared" si="4"/>
        <v>710056.41965951992</v>
      </c>
      <c r="O80" s="276">
        <f t="shared" si="9"/>
        <v>-254436.88371132786</v>
      </c>
      <c r="P80" s="276">
        <f t="shared" si="5"/>
        <v>5917.1368304959997</v>
      </c>
      <c r="R80" s="188">
        <v>1</v>
      </c>
      <c r="S80" s="202">
        <f>T74</f>
        <v>7500</v>
      </c>
      <c r="T80" s="198"/>
      <c r="U80" s="202"/>
      <c r="AB80" s="188">
        <v>2</v>
      </c>
      <c r="AC80" s="202">
        <v>1500</v>
      </c>
      <c r="AD80" s="198"/>
      <c r="AG80" s="533"/>
      <c r="AH80" s="533"/>
      <c r="AI80" s="533"/>
      <c r="AJ80" s="533"/>
      <c r="AK80" s="533"/>
      <c r="AL80" s="533"/>
      <c r="AM80" s="533"/>
      <c r="AN80" s="533"/>
    </row>
    <row r="81" spans="2:40">
      <c r="B81" s="195">
        <f t="shared" si="11"/>
        <v>28</v>
      </c>
      <c r="C81" s="195">
        <v>44</v>
      </c>
      <c r="D81" s="266">
        <f t="shared" si="6"/>
        <v>44958</v>
      </c>
      <c r="E81" s="266">
        <f t="shared" si="0"/>
        <v>44985</v>
      </c>
      <c r="F81" s="274">
        <f t="shared" si="7"/>
        <v>-493149.70982661739</v>
      </c>
      <c r="G81" s="275">
        <f t="shared" si="1"/>
        <v>7500</v>
      </c>
      <c r="H81" s="275">
        <f t="shared" si="12"/>
        <v>5445.2095423890942</v>
      </c>
      <c r="I81" s="275">
        <f t="shared" si="8"/>
        <v>-2032.1020845176181</v>
      </c>
      <c r="J81" s="276">
        <f t="shared" si="10"/>
        <v>-487704.5002842283</v>
      </c>
      <c r="K81" s="274">
        <f t="shared" si="2"/>
        <v>-67139.528347116255</v>
      </c>
      <c r="L81" s="276">
        <f t="shared" si="3"/>
        <v>-420564.97193711204</v>
      </c>
      <c r="M81" s="275"/>
      <c r="N81" s="274">
        <f t="shared" si="4"/>
        <v>710056.41965951992</v>
      </c>
      <c r="O81" s="276">
        <f t="shared" si="9"/>
        <v>-260354.02054182385</v>
      </c>
      <c r="P81" s="276">
        <f t="shared" si="5"/>
        <v>5917.1368304959997</v>
      </c>
      <c r="R81" s="152">
        <v>4</v>
      </c>
      <c r="S81" s="200">
        <f>T75</f>
        <v>7500</v>
      </c>
      <c r="T81" s="199"/>
      <c r="U81" s="200"/>
      <c r="AB81" s="152">
        <v>5</v>
      </c>
      <c r="AC81" s="200">
        <v>1500</v>
      </c>
      <c r="AD81" s="199"/>
      <c r="AG81" s="533"/>
      <c r="AH81" s="533"/>
      <c r="AI81" s="533"/>
      <c r="AJ81" s="533"/>
      <c r="AK81" s="533"/>
      <c r="AL81" s="533"/>
      <c r="AM81" s="533"/>
      <c r="AN81" s="533"/>
    </row>
    <row r="82" spans="2:40" ht="46.5" customHeight="1">
      <c r="B82" s="195">
        <f t="shared" si="11"/>
        <v>31</v>
      </c>
      <c r="C82" s="195">
        <v>45</v>
      </c>
      <c r="D82" s="266">
        <f t="shared" si="6"/>
        <v>44986</v>
      </c>
      <c r="E82" s="266">
        <f t="shared" si="0"/>
        <v>45016</v>
      </c>
      <c r="F82" s="274">
        <f t="shared" si="7"/>
        <v>-487704.5002842283</v>
      </c>
      <c r="G82" s="275">
        <f t="shared" si="1"/>
        <v>7500</v>
      </c>
      <c r="H82" s="275">
        <f t="shared" si="12"/>
        <v>5467.8979154823819</v>
      </c>
      <c r="I82" s="275">
        <f t="shared" si="8"/>
        <v>-2009.3191765364415</v>
      </c>
      <c r="J82" s="276">
        <f t="shared" si="10"/>
        <v>-482236.60236874589</v>
      </c>
      <c r="K82" s="274">
        <f t="shared" si="2"/>
        <v>-67419.276381895877</v>
      </c>
      <c r="L82" s="276">
        <f t="shared" si="3"/>
        <v>-414817.32598685002</v>
      </c>
      <c r="M82" s="275"/>
      <c r="N82" s="274">
        <f t="shared" si="4"/>
        <v>710056.41965951992</v>
      </c>
      <c r="O82" s="276">
        <f t="shared" si="9"/>
        <v>-266271.15737231984</v>
      </c>
      <c r="P82" s="276">
        <f t="shared" si="5"/>
        <v>5917.1368304959997</v>
      </c>
      <c r="R82" s="196"/>
      <c r="S82" s="196"/>
      <c r="T82" s="196"/>
      <c r="U82" s="196"/>
      <c r="AG82" s="533"/>
      <c r="AH82" s="533"/>
      <c r="AI82" s="533"/>
      <c r="AJ82" s="533"/>
      <c r="AK82" s="533"/>
      <c r="AL82" s="533"/>
      <c r="AM82" s="533"/>
      <c r="AN82" s="533"/>
    </row>
    <row r="83" spans="2:40">
      <c r="B83" s="195">
        <f t="shared" si="11"/>
        <v>30</v>
      </c>
      <c r="C83" s="195">
        <v>46</v>
      </c>
      <c r="D83" s="266">
        <f t="shared" si="6"/>
        <v>45017</v>
      </c>
      <c r="E83" s="266">
        <f t="shared" si="0"/>
        <v>45046</v>
      </c>
      <c r="F83" s="274">
        <f t="shared" si="7"/>
        <v>-482236.60236874589</v>
      </c>
      <c r="G83" s="275">
        <f t="shared" si="1"/>
        <v>7500</v>
      </c>
      <c r="H83" s="275">
        <f t="shared" si="12"/>
        <v>5490.6808234635582</v>
      </c>
      <c r="I83" s="275">
        <f t="shared" si="8"/>
        <v>-1986.44133977201</v>
      </c>
      <c r="J83" s="276">
        <f t="shared" si="10"/>
        <v>-476745.92154528236</v>
      </c>
      <c r="K83" s="274">
        <f t="shared" si="2"/>
        <v>-67700.190033487102</v>
      </c>
      <c r="L83" s="276">
        <f t="shared" si="3"/>
        <v>-409045.73151179525</v>
      </c>
      <c r="M83" s="275"/>
      <c r="N83" s="274">
        <f t="shared" si="4"/>
        <v>710056.41965951992</v>
      </c>
      <c r="O83" s="276">
        <f t="shared" si="9"/>
        <v>-272188.29420281586</v>
      </c>
      <c r="P83" s="276">
        <f t="shared" si="5"/>
        <v>5917.1368304959997</v>
      </c>
    </row>
    <row r="84" spans="2:40">
      <c r="B84" s="195">
        <f t="shared" si="11"/>
        <v>31</v>
      </c>
      <c r="C84" s="195">
        <v>47</v>
      </c>
      <c r="D84" s="266">
        <f t="shared" si="6"/>
        <v>45047</v>
      </c>
      <c r="E84" s="266">
        <f t="shared" si="0"/>
        <v>45077</v>
      </c>
      <c r="F84" s="274">
        <f t="shared" si="7"/>
        <v>-476745.92154528236</v>
      </c>
      <c r="G84" s="275">
        <f t="shared" si="1"/>
        <v>7500</v>
      </c>
      <c r="H84" s="275">
        <f t="shared" si="12"/>
        <v>5513.55866022799</v>
      </c>
      <c r="I84" s="275">
        <f t="shared" si="8"/>
        <v>-1963.4681786877265</v>
      </c>
      <c r="J84" s="276">
        <f t="shared" si="10"/>
        <v>-471232.36288505438</v>
      </c>
      <c r="K84" s="274">
        <f t="shared" si="2"/>
        <v>-67982.27415862662</v>
      </c>
      <c r="L84" s="276">
        <f t="shared" si="3"/>
        <v>-403250.08872642776</v>
      </c>
      <c r="M84" s="275"/>
      <c r="N84" s="274">
        <f t="shared" si="4"/>
        <v>710056.41965951992</v>
      </c>
      <c r="O84" s="276">
        <f t="shared" si="9"/>
        <v>-278105.43103331188</v>
      </c>
      <c r="P84" s="276">
        <f t="shared" si="5"/>
        <v>5917.1368304959997</v>
      </c>
    </row>
    <row r="85" spans="2:40" ht="15.75" thickBot="1">
      <c r="B85" s="195">
        <f t="shared" si="11"/>
        <v>30</v>
      </c>
      <c r="C85" s="195">
        <v>48</v>
      </c>
      <c r="D85" s="266">
        <f t="shared" si="6"/>
        <v>45078</v>
      </c>
      <c r="E85" s="266">
        <f t="shared" si="0"/>
        <v>45107</v>
      </c>
      <c r="F85" s="274">
        <f t="shared" si="7"/>
        <v>-471232.36288505438</v>
      </c>
      <c r="G85" s="275">
        <f t="shared" si="1"/>
        <v>7500</v>
      </c>
      <c r="H85" s="275">
        <f t="shared" si="12"/>
        <v>5536.5318213122737</v>
      </c>
      <c r="I85" s="275">
        <f t="shared" si="8"/>
        <v>-1940.3992960989256</v>
      </c>
      <c r="J85" s="276">
        <f t="shared" si="10"/>
        <v>-465695.83106374211</v>
      </c>
      <c r="K85" s="274">
        <f t="shared" si="2"/>
        <v>-68265.533634287596</v>
      </c>
      <c r="L85" s="276">
        <f t="shared" si="3"/>
        <v>-397430.29742945451</v>
      </c>
      <c r="M85" s="275"/>
      <c r="N85" s="274">
        <f t="shared" si="4"/>
        <v>710056.41965951992</v>
      </c>
      <c r="O85" s="276">
        <f t="shared" si="9"/>
        <v>-284022.5678638079</v>
      </c>
      <c r="P85" s="276">
        <f t="shared" si="5"/>
        <v>5917.1368304959997</v>
      </c>
    </row>
    <row r="86" spans="2:40" ht="27" thickBot="1">
      <c r="B86" s="195">
        <f t="shared" si="11"/>
        <v>31</v>
      </c>
      <c r="C86" s="195">
        <v>49</v>
      </c>
      <c r="D86" s="266">
        <f t="shared" si="6"/>
        <v>45108</v>
      </c>
      <c r="E86" s="266">
        <f t="shared" si="0"/>
        <v>45138</v>
      </c>
      <c r="F86" s="274">
        <f t="shared" si="7"/>
        <v>-465695.83106374211</v>
      </c>
      <c r="G86" s="275">
        <f t="shared" si="1"/>
        <v>7500</v>
      </c>
      <c r="H86" s="275">
        <f t="shared" si="12"/>
        <v>5559.6007039010747</v>
      </c>
      <c r="I86" s="275">
        <f t="shared" si="8"/>
        <v>-1917.2342931660044</v>
      </c>
      <c r="J86" s="276">
        <f t="shared" si="10"/>
        <v>-460136.23035984102</v>
      </c>
      <c r="K86" s="274">
        <f t="shared" si="2"/>
        <v>-68549.973357763782</v>
      </c>
      <c r="L86" s="276">
        <f t="shared" si="3"/>
        <v>-391586.25700207724</v>
      </c>
      <c r="M86" s="275"/>
      <c r="N86" s="274">
        <f t="shared" si="4"/>
        <v>710056.41965951992</v>
      </c>
      <c r="O86" s="276">
        <f t="shared" si="9"/>
        <v>-289939.70469430392</v>
      </c>
      <c r="P86" s="276">
        <f t="shared" si="5"/>
        <v>5917.1368304959997</v>
      </c>
      <c r="R86" s="535" t="s">
        <v>1059</v>
      </c>
      <c r="S86" s="536"/>
      <c r="T86" s="536"/>
      <c r="U86" s="536"/>
      <c r="V86" s="536"/>
      <c r="W86" s="536"/>
      <c r="X86" s="536"/>
      <c r="Y86" s="536"/>
      <c r="Z86" s="536"/>
      <c r="AA86" s="536"/>
      <c r="AB86" s="536"/>
      <c r="AC86" s="536"/>
      <c r="AD86" s="536"/>
      <c r="AE86" s="537"/>
    </row>
    <row r="87" spans="2:40" ht="27" customHeight="1">
      <c r="B87" s="195">
        <f t="shared" si="11"/>
        <v>31</v>
      </c>
      <c r="C87" s="195">
        <v>50</v>
      </c>
      <c r="D87" s="266">
        <f t="shared" si="6"/>
        <v>45139</v>
      </c>
      <c r="E87" s="266">
        <f t="shared" si="0"/>
        <v>45169</v>
      </c>
      <c r="F87" s="274">
        <f t="shared" si="7"/>
        <v>-460136.23035984102</v>
      </c>
      <c r="G87" s="275">
        <f t="shared" si="1"/>
        <v>7500</v>
      </c>
      <c r="H87" s="275">
        <f t="shared" si="12"/>
        <v>5582.7657068339959</v>
      </c>
      <c r="I87" s="275">
        <f t="shared" si="8"/>
        <v>-1893.9727693875295</v>
      </c>
      <c r="J87" s="276">
        <f t="shared" si="10"/>
        <v>-454553.46465300705</v>
      </c>
      <c r="K87" s="274">
        <f t="shared" si="2"/>
        <v>-68835.598246754496</v>
      </c>
      <c r="L87" s="276">
        <f t="shared" si="3"/>
        <v>-385717.86640625255</v>
      </c>
      <c r="M87" s="275"/>
      <c r="N87" s="274">
        <f t="shared" si="4"/>
        <v>710056.41965951992</v>
      </c>
      <c r="O87" s="276">
        <f t="shared" si="9"/>
        <v>-295856.84152479994</v>
      </c>
      <c r="P87" s="276">
        <f t="shared" si="5"/>
        <v>5917.1368304959997</v>
      </c>
      <c r="R87" s="560" t="s">
        <v>1060</v>
      </c>
      <c r="S87" s="560"/>
      <c r="T87" s="560"/>
      <c r="U87" s="560"/>
      <c r="V87" s="560"/>
      <c r="W87" s="560"/>
      <c r="X87" s="560"/>
      <c r="Y87" s="560"/>
      <c r="Z87" s="560"/>
      <c r="AA87" s="560"/>
      <c r="AB87" s="560"/>
      <c r="AC87" s="560"/>
      <c r="AD87" s="560"/>
      <c r="AE87" s="560"/>
    </row>
    <row r="88" spans="2:40" ht="15.75" thickBot="1">
      <c r="B88" s="195">
        <f t="shared" si="11"/>
        <v>30</v>
      </c>
      <c r="C88" s="195">
        <v>51</v>
      </c>
      <c r="D88" s="266">
        <f t="shared" si="6"/>
        <v>45170</v>
      </c>
      <c r="E88" s="266">
        <f t="shared" si="0"/>
        <v>45199</v>
      </c>
      <c r="F88" s="274">
        <f t="shared" si="7"/>
        <v>-454553.46465300705</v>
      </c>
      <c r="G88" s="275">
        <f t="shared" si="1"/>
        <v>7500</v>
      </c>
      <c r="H88" s="275">
        <f t="shared" si="12"/>
        <v>5606.0272306124707</v>
      </c>
      <c r="I88" s="275">
        <f t="shared" si="8"/>
        <v>-1870.6143225933108</v>
      </c>
      <c r="J88" s="276">
        <f t="shared" si="10"/>
        <v>-448947.43742239458</v>
      </c>
      <c r="K88" s="274">
        <f t="shared" si="2"/>
        <v>-69122.413239449321</v>
      </c>
      <c r="L88" s="276">
        <f t="shared" si="3"/>
        <v>-379825.02418294526</v>
      </c>
      <c r="M88" s="275"/>
      <c r="N88" s="274">
        <f t="shared" si="4"/>
        <v>710056.41965951992</v>
      </c>
      <c r="O88" s="276">
        <f t="shared" si="9"/>
        <v>-301773.97835529596</v>
      </c>
      <c r="P88" s="276">
        <f t="shared" si="5"/>
        <v>5917.1368304959997</v>
      </c>
      <c r="R88" s="149" t="s">
        <v>995</v>
      </c>
    </row>
    <row r="89" spans="2:40">
      <c r="B89" s="195">
        <f t="shared" si="11"/>
        <v>31</v>
      </c>
      <c r="C89" s="195">
        <v>52</v>
      </c>
      <c r="D89" s="266">
        <f t="shared" si="6"/>
        <v>45200</v>
      </c>
      <c r="E89" s="266">
        <f t="shared" si="0"/>
        <v>45230</v>
      </c>
      <c r="F89" s="274">
        <f t="shared" si="7"/>
        <v>-448947.43742239458</v>
      </c>
      <c r="G89" s="275">
        <f t="shared" si="1"/>
        <v>7500</v>
      </c>
      <c r="H89" s="275">
        <f t="shared" si="12"/>
        <v>5629.385677406689</v>
      </c>
      <c r="I89" s="275">
        <f t="shared" si="8"/>
        <v>-1847.1585489374495</v>
      </c>
      <c r="J89" s="276">
        <f t="shared" si="10"/>
        <v>-443318.0517449879</v>
      </c>
      <c r="K89" s="274">
        <f t="shared" si="2"/>
        <v>-69410.42329461372</v>
      </c>
      <c r="L89" s="276">
        <f t="shared" si="3"/>
        <v>-373907.62845037418</v>
      </c>
      <c r="M89" s="275"/>
      <c r="N89" s="274">
        <f t="shared" si="4"/>
        <v>710056.41965951992</v>
      </c>
      <c r="O89" s="276">
        <f t="shared" si="9"/>
        <v>-307691.11518579198</v>
      </c>
      <c r="P89" s="276">
        <f t="shared" si="5"/>
        <v>5917.1368304959997</v>
      </c>
      <c r="R89" s="149" t="s">
        <v>996</v>
      </c>
      <c r="AA89" s="207" t="s">
        <v>978</v>
      </c>
      <c r="AB89" s="208"/>
      <c r="AC89" s="538" t="s">
        <v>979</v>
      </c>
      <c r="AD89" s="539"/>
    </row>
    <row r="90" spans="2:40">
      <c r="B90" s="195">
        <f t="shared" si="11"/>
        <v>30</v>
      </c>
      <c r="C90" s="195">
        <v>53</v>
      </c>
      <c r="D90" s="266">
        <f t="shared" si="6"/>
        <v>45231</v>
      </c>
      <c r="E90" s="266">
        <f t="shared" si="0"/>
        <v>45260</v>
      </c>
      <c r="F90" s="274">
        <f t="shared" si="7"/>
        <v>-443318.0517449879</v>
      </c>
      <c r="G90" s="275">
        <f t="shared" si="1"/>
        <v>7500</v>
      </c>
      <c r="H90" s="275">
        <f t="shared" si="12"/>
        <v>5652.8414510625507</v>
      </c>
      <c r="I90" s="275">
        <f t="shared" si="8"/>
        <v>-1823.6050428913559</v>
      </c>
      <c r="J90" s="276">
        <f t="shared" si="10"/>
        <v>-437665.21029392537</v>
      </c>
      <c r="K90" s="274">
        <f t="shared" si="2"/>
        <v>-69699.633391674608</v>
      </c>
      <c r="L90" s="276">
        <f t="shared" si="3"/>
        <v>-367965.57690225076</v>
      </c>
      <c r="M90" s="275"/>
      <c r="N90" s="274">
        <f t="shared" si="4"/>
        <v>710056.41965951992</v>
      </c>
      <c r="O90" s="276">
        <f t="shared" si="9"/>
        <v>-313608.252016288</v>
      </c>
      <c r="P90" s="276">
        <f t="shared" si="5"/>
        <v>5917.1368304959997</v>
      </c>
      <c r="W90" s="546" t="s">
        <v>997</v>
      </c>
      <c r="X90" s="547"/>
      <c r="Y90" s="548"/>
      <c r="AA90" s="210" t="s">
        <v>980</v>
      </c>
      <c r="AB90" s="211"/>
      <c r="AC90" s="540">
        <v>103020</v>
      </c>
      <c r="AD90" s="541"/>
    </row>
    <row r="91" spans="2:40">
      <c r="B91" s="195">
        <f t="shared" si="11"/>
        <v>31</v>
      </c>
      <c r="C91" s="195">
        <v>54</v>
      </c>
      <c r="D91" s="266">
        <f t="shared" si="6"/>
        <v>45261</v>
      </c>
      <c r="E91" s="266">
        <f t="shared" si="0"/>
        <v>45291</v>
      </c>
      <c r="F91" s="274">
        <f t="shared" si="7"/>
        <v>-437665.21029392537</v>
      </c>
      <c r="G91" s="275">
        <f t="shared" si="1"/>
        <v>7500</v>
      </c>
      <c r="H91" s="275">
        <f t="shared" si="12"/>
        <v>5676.3949571086441</v>
      </c>
      <c r="I91" s="275">
        <f t="shared" si="8"/>
        <v>-1799.9533972367365</v>
      </c>
      <c r="J91" s="276">
        <f t="shared" si="10"/>
        <v>-431988.81533681671</v>
      </c>
      <c r="K91" s="274">
        <f t="shared" si="2"/>
        <v>-69990.048530806554</v>
      </c>
      <c r="L91" s="276">
        <f t="shared" si="3"/>
        <v>-361998.76680601016</v>
      </c>
      <c r="M91" s="275"/>
      <c r="N91" s="274">
        <f t="shared" si="4"/>
        <v>710056.41965951992</v>
      </c>
      <c r="O91" s="276">
        <f t="shared" si="9"/>
        <v>-319525.38884678402</v>
      </c>
      <c r="P91" s="276">
        <f t="shared" si="5"/>
        <v>5917.1368304959997</v>
      </c>
      <c r="R91" s="173" t="s">
        <v>998</v>
      </c>
      <c r="S91" s="182"/>
      <c r="W91" s="173" t="s">
        <v>999</v>
      </c>
      <c r="X91" s="173"/>
      <c r="Y91" s="173" t="s">
        <v>1000</v>
      </c>
      <c r="AA91" s="212" t="s">
        <v>981</v>
      </c>
      <c r="AB91" s="213"/>
      <c r="AC91" s="540" t="s">
        <v>1001</v>
      </c>
      <c r="AD91" s="541"/>
    </row>
    <row r="92" spans="2:40">
      <c r="B92" s="195">
        <f t="shared" si="11"/>
        <v>31</v>
      </c>
      <c r="C92" s="195">
        <v>55</v>
      </c>
      <c r="D92" s="266">
        <f t="shared" si="6"/>
        <v>45292</v>
      </c>
      <c r="E92" s="266">
        <f t="shared" si="0"/>
        <v>45322</v>
      </c>
      <c r="F92" s="274">
        <f t="shared" si="7"/>
        <v>-431988.81533681671</v>
      </c>
      <c r="G92" s="275">
        <f t="shared" si="1"/>
        <v>7500</v>
      </c>
      <c r="H92" s="275">
        <f t="shared" si="12"/>
        <v>5700.0466027632638</v>
      </c>
      <c r="I92" s="275">
        <f t="shared" si="8"/>
        <v>-1776.2032030585563</v>
      </c>
      <c r="J92" s="276">
        <f t="shared" si="10"/>
        <v>-426288.76873405348</v>
      </c>
      <c r="K92" s="274">
        <f t="shared" si="2"/>
        <v>-70281.67373301828</v>
      </c>
      <c r="L92" s="276">
        <f t="shared" si="3"/>
        <v>-356007.0950010352</v>
      </c>
      <c r="M92" s="275"/>
      <c r="N92" s="274">
        <f t="shared" si="4"/>
        <v>710056.41965951992</v>
      </c>
      <c r="O92" s="276">
        <f t="shared" si="9"/>
        <v>-325442.52567728003</v>
      </c>
      <c r="P92" s="276">
        <f t="shared" si="5"/>
        <v>5917.1368304959997</v>
      </c>
      <c r="R92" s="130" t="s">
        <v>1022</v>
      </c>
      <c r="S92" s="182"/>
      <c r="V92" s="155">
        <v>1</v>
      </c>
      <c r="W92" s="183">
        <f>$D$38</f>
        <v>43647</v>
      </c>
      <c r="X92" s="151">
        <v>3</v>
      </c>
      <c r="Y92" s="183">
        <f>$D$39</f>
        <v>43678</v>
      </c>
      <c r="AA92" s="212" t="s">
        <v>982</v>
      </c>
      <c r="AB92" s="213"/>
      <c r="AC92" s="540">
        <v>95101111</v>
      </c>
      <c r="AD92" s="541"/>
    </row>
    <row r="93" spans="2:40">
      <c r="B93" s="195">
        <f t="shared" si="11"/>
        <v>29</v>
      </c>
      <c r="C93" s="195">
        <v>56</v>
      </c>
      <c r="D93" s="266">
        <f t="shared" si="6"/>
        <v>45323</v>
      </c>
      <c r="E93" s="266">
        <f t="shared" si="0"/>
        <v>45351</v>
      </c>
      <c r="F93" s="274">
        <f t="shared" si="7"/>
        <v>-426288.76873405348</v>
      </c>
      <c r="G93" s="275">
        <f t="shared" si="1"/>
        <v>7500</v>
      </c>
      <c r="H93" s="275">
        <f t="shared" si="12"/>
        <v>5723.796796941444</v>
      </c>
      <c r="I93" s="275">
        <f t="shared" si="8"/>
        <v>-1752.354049737967</v>
      </c>
      <c r="J93" s="276">
        <f t="shared" si="10"/>
        <v>-420564.97193711204</v>
      </c>
      <c r="K93" s="274">
        <f t="shared" si="2"/>
        <v>-70574.514040239214</v>
      </c>
      <c r="L93" s="276">
        <f t="shared" si="3"/>
        <v>-349990.45789687283</v>
      </c>
      <c r="M93" s="275"/>
      <c r="N93" s="274">
        <f t="shared" si="4"/>
        <v>710056.41965951992</v>
      </c>
      <c r="O93" s="276">
        <f t="shared" si="9"/>
        <v>-331359.66250777605</v>
      </c>
      <c r="P93" s="276">
        <f t="shared" si="5"/>
        <v>5917.1368304959997</v>
      </c>
      <c r="R93" s="130" t="s">
        <v>1061</v>
      </c>
      <c r="V93" s="155">
        <v>2</v>
      </c>
      <c r="W93" s="183">
        <f>$D$38</f>
        <v>43647</v>
      </c>
      <c r="X93" s="151">
        <v>4</v>
      </c>
      <c r="Y93" s="183">
        <f>$D$39</f>
        <v>43678</v>
      </c>
      <c r="AA93" s="177" t="s">
        <v>989</v>
      </c>
      <c r="AB93" s="178"/>
      <c r="AC93" s="179"/>
      <c r="AD93" s="224">
        <v>7500</v>
      </c>
    </row>
    <row r="94" spans="2:40">
      <c r="B94" s="195">
        <f t="shared" si="11"/>
        <v>31</v>
      </c>
      <c r="C94" s="195">
        <v>57</v>
      </c>
      <c r="D94" s="266">
        <f t="shared" si="6"/>
        <v>45352</v>
      </c>
      <c r="E94" s="266">
        <f t="shared" si="0"/>
        <v>45382</v>
      </c>
      <c r="F94" s="274">
        <f t="shared" si="7"/>
        <v>-420564.97193711204</v>
      </c>
      <c r="G94" s="275">
        <f t="shared" si="1"/>
        <v>7500</v>
      </c>
      <c r="H94" s="275">
        <f t="shared" si="12"/>
        <v>5747.6459502620328</v>
      </c>
      <c r="I94" s="275">
        <f t="shared" si="8"/>
        <v>-1728.4055249452085</v>
      </c>
      <c r="J94" s="276">
        <f t="shared" si="10"/>
        <v>-414817.32598685002</v>
      </c>
      <c r="K94" s="274">
        <f t="shared" si="2"/>
        <v>-70868.574515406857</v>
      </c>
      <c r="L94" s="276">
        <f t="shared" si="3"/>
        <v>-343948.75147144316</v>
      </c>
      <c r="M94" s="275"/>
      <c r="N94" s="274">
        <f t="shared" si="4"/>
        <v>710056.41965951992</v>
      </c>
      <c r="O94" s="276">
        <f t="shared" si="9"/>
        <v>-337276.79933827207</v>
      </c>
      <c r="P94" s="276">
        <f t="shared" si="5"/>
        <v>5917.1368304959997</v>
      </c>
      <c r="S94" s="182"/>
      <c r="AA94" s="234" t="s">
        <v>139</v>
      </c>
      <c r="AB94" s="178"/>
      <c r="AC94" s="179"/>
      <c r="AD94" s="180" t="s">
        <v>140</v>
      </c>
    </row>
    <row r="95" spans="2:40">
      <c r="B95" s="195">
        <f t="shared" si="11"/>
        <v>30</v>
      </c>
      <c r="C95" s="195">
        <v>58</v>
      </c>
      <c r="D95" s="266">
        <f t="shared" si="6"/>
        <v>45383</v>
      </c>
      <c r="E95" s="266">
        <f t="shared" si="0"/>
        <v>45412</v>
      </c>
      <c r="F95" s="274">
        <f t="shared" si="7"/>
        <v>-414817.32598685002</v>
      </c>
      <c r="G95" s="275">
        <f t="shared" si="1"/>
        <v>7500</v>
      </c>
      <c r="H95" s="275">
        <f t="shared" si="12"/>
        <v>5771.5944750547915</v>
      </c>
      <c r="I95" s="275">
        <f t="shared" si="8"/>
        <v>-1704.3572146324805</v>
      </c>
      <c r="J95" s="276">
        <f t="shared" si="10"/>
        <v>-409045.73151179525</v>
      </c>
      <c r="K95" s="274">
        <f t="shared" si="2"/>
        <v>-71163.860242554394</v>
      </c>
      <c r="L95" s="276">
        <f t="shared" si="3"/>
        <v>-337881.87126924086</v>
      </c>
      <c r="M95" s="275"/>
      <c r="N95" s="274">
        <f t="shared" si="4"/>
        <v>710056.41965951992</v>
      </c>
      <c r="O95" s="276">
        <f t="shared" si="9"/>
        <v>-343193.93616876809</v>
      </c>
      <c r="P95" s="276">
        <f t="shared" si="5"/>
        <v>5917.1368304959997</v>
      </c>
      <c r="AA95" s="234" t="s">
        <v>141</v>
      </c>
      <c r="AB95" s="178"/>
      <c r="AC95" s="179"/>
      <c r="AD95" s="180" t="s">
        <v>142</v>
      </c>
    </row>
    <row r="96" spans="2:40">
      <c r="B96" s="195">
        <f t="shared" si="11"/>
        <v>31</v>
      </c>
      <c r="C96" s="195">
        <v>59</v>
      </c>
      <c r="D96" s="266">
        <f t="shared" si="6"/>
        <v>45413</v>
      </c>
      <c r="E96" s="266">
        <f t="shared" si="0"/>
        <v>45443</v>
      </c>
      <c r="F96" s="274">
        <f t="shared" si="7"/>
        <v>-409045.73151179525</v>
      </c>
      <c r="G96" s="275">
        <f t="shared" si="1"/>
        <v>7500</v>
      </c>
      <c r="H96" s="275">
        <f t="shared" si="12"/>
        <v>5795.6427853675195</v>
      </c>
      <c r="I96" s="275">
        <f t="shared" si="8"/>
        <v>-1680.2087030267824</v>
      </c>
      <c r="J96" s="276">
        <f t="shared" si="10"/>
        <v>-403250.08872642776</v>
      </c>
      <c r="K96" s="274">
        <f t="shared" si="2"/>
        <v>-71460.376326898404</v>
      </c>
      <c r="L96" s="276">
        <f t="shared" si="3"/>
        <v>-331789.71239952935</v>
      </c>
      <c r="M96" s="275"/>
      <c r="N96" s="274">
        <f t="shared" si="4"/>
        <v>710056.41965951992</v>
      </c>
      <c r="O96" s="276">
        <f t="shared" si="9"/>
        <v>-349111.07299926411</v>
      </c>
      <c r="P96" s="276">
        <f t="shared" si="5"/>
        <v>5917.1368304959997</v>
      </c>
      <c r="S96" s="182"/>
      <c r="W96" s="183"/>
      <c r="AA96" s="234" t="s">
        <v>144</v>
      </c>
      <c r="AB96" s="178"/>
      <c r="AC96" s="179"/>
      <c r="AD96" s="249">
        <v>120</v>
      </c>
    </row>
    <row r="97" spans="2:40">
      <c r="B97" s="195">
        <f t="shared" si="11"/>
        <v>30</v>
      </c>
      <c r="C97" s="195">
        <v>60</v>
      </c>
      <c r="D97" s="266">
        <f t="shared" si="6"/>
        <v>45444</v>
      </c>
      <c r="E97" s="266">
        <f t="shared" si="0"/>
        <v>45473</v>
      </c>
      <c r="F97" s="274">
        <f t="shared" si="7"/>
        <v>-403250.08872642776</v>
      </c>
      <c r="G97" s="275">
        <f t="shared" si="1"/>
        <v>7500</v>
      </c>
      <c r="H97" s="275">
        <f t="shared" si="12"/>
        <v>5819.7912969732179</v>
      </c>
      <c r="I97" s="275">
        <f t="shared" si="8"/>
        <v>-1655.9595726227271</v>
      </c>
      <c r="J97" s="276">
        <f t="shared" si="10"/>
        <v>-397430.29742945451</v>
      </c>
      <c r="K97" s="274">
        <f t="shared" si="2"/>
        <v>-71758.127894927107</v>
      </c>
      <c r="L97" s="276">
        <f t="shared" si="3"/>
        <v>-325672.16953452741</v>
      </c>
      <c r="M97" s="275"/>
      <c r="N97" s="274">
        <f t="shared" si="4"/>
        <v>710056.41965951992</v>
      </c>
      <c r="O97" s="276">
        <f t="shared" si="9"/>
        <v>-355028.20982976013</v>
      </c>
      <c r="P97" s="276">
        <f t="shared" si="5"/>
        <v>5917.1368304959997</v>
      </c>
      <c r="S97" s="182"/>
      <c r="W97" s="183"/>
      <c r="AA97" s="234" t="s">
        <v>145</v>
      </c>
      <c r="AB97" s="178"/>
      <c r="AC97" s="179"/>
      <c r="AD97" s="226">
        <v>43647</v>
      </c>
    </row>
    <row r="98" spans="2:40">
      <c r="B98" s="195">
        <f t="shared" si="11"/>
        <v>31</v>
      </c>
      <c r="C98" s="195">
        <v>61</v>
      </c>
      <c r="D98" s="266">
        <f t="shared" si="6"/>
        <v>45474</v>
      </c>
      <c r="E98" s="266">
        <f t="shared" si="0"/>
        <v>45504</v>
      </c>
      <c r="F98" s="274">
        <f t="shared" si="7"/>
        <v>-397430.29742945451</v>
      </c>
      <c r="G98" s="275">
        <f t="shared" si="1"/>
        <v>7500</v>
      </c>
      <c r="H98" s="275">
        <f t="shared" si="12"/>
        <v>5844.0404273772729</v>
      </c>
      <c r="I98" s="275">
        <f t="shared" si="8"/>
        <v>-1631.609404175322</v>
      </c>
      <c r="J98" s="276">
        <f t="shared" si="10"/>
        <v>-391586.25700207724</v>
      </c>
      <c r="K98" s="274">
        <f t="shared" si="2"/>
        <v>-72057.120094489306</v>
      </c>
      <c r="L98" s="276">
        <f t="shared" si="3"/>
        <v>-319529.13690758793</v>
      </c>
      <c r="M98" s="275"/>
      <c r="N98" s="274">
        <f t="shared" si="4"/>
        <v>710056.41965951992</v>
      </c>
      <c r="O98" s="276">
        <f t="shared" si="9"/>
        <v>-360945.34666025615</v>
      </c>
      <c r="P98" s="276">
        <f t="shared" si="5"/>
        <v>5917.1368304959997</v>
      </c>
      <c r="S98" s="182"/>
      <c r="W98" s="183"/>
      <c r="AA98" s="234" t="s">
        <v>146</v>
      </c>
      <c r="AB98" s="178"/>
      <c r="AC98" s="179"/>
      <c r="AD98" s="226">
        <v>47299</v>
      </c>
    </row>
    <row r="99" spans="2:40" ht="15.75" thickBot="1">
      <c r="B99" s="195">
        <f t="shared" si="11"/>
        <v>31</v>
      </c>
      <c r="C99" s="195">
        <v>62</v>
      </c>
      <c r="D99" s="266">
        <f t="shared" si="6"/>
        <v>45505</v>
      </c>
      <c r="E99" s="266">
        <f t="shared" si="0"/>
        <v>45535</v>
      </c>
      <c r="F99" s="274">
        <f t="shared" si="7"/>
        <v>-391586.25700207724</v>
      </c>
      <c r="G99" s="275">
        <f t="shared" si="1"/>
        <v>7500</v>
      </c>
      <c r="H99" s="275">
        <f t="shared" si="12"/>
        <v>5868.3905958246778</v>
      </c>
      <c r="I99" s="275">
        <f t="shared" si="8"/>
        <v>-1607.1577766927192</v>
      </c>
      <c r="J99" s="276">
        <f t="shared" si="10"/>
        <v>-385717.86640625255</v>
      </c>
      <c r="K99" s="274">
        <f t="shared" si="2"/>
        <v>-72357.358094882977</v>
      </c>
      <c r="L99" s="276">
        <f t="shared" si="3"/>
        <v>-313360.50831136957</v>
      </c>
      <c r="M99" s="275"/>
      <c r="N99" s="274">
        <f t="shared" si="4"/>
        <v>710056.41965951992</v>
      </c>
      <c r="O99" s="276">
        <f t="shared" si="9"/>
        <v>-366862.48349075217</v>
      </c>
      <c r="P99" s="276">
        <f t="shared" si="5"/>
        <v>5917.1368304959997</v>
      </c>
      <c r="S99" s="182"/>
      <c r="W99" s="183"/>
      <c r="AA99" s="257" t="s">
        <v>990</v>
      </c>
      <c r="AB99" s="190"/>
      <c r="AC99" s="191"/>
      <c r="AD99" s="258">
        <v>-710056.41965951992</v>
      </c>
    </row>
    <row r="100" spans="2:40">
      <c r="B100" s="195">
        <f t="shared" si="11"/>
        <v>30</v>
      </c>
      <c r="C100" s="195">
        <v>63</v>
      </c>
      <c r="D100" s="266">
        <f t="shared" si="6"/>
        <v>45536</v>
      </c>
      <c r="E100" s="266">
        <f t="shared" si="0"/>
        <v>45565</v>
      </c>
      <c r="F100" s="274">
        <f t="shared" si="7"/>
        <v>-385717.86640625255</v>
      </c>
      <c r="G100" s="275">
        <f t="shared" si="1"/>
        <v>7500</v>
      </c>
      <c r="H100" s="275">
        <f t="shared" si="12"/>
        <v>5892.8422233072806</v>
      </c>
      <c r="I100" s="275">
        <f t="shared" si="8"/>
        <v>-1582.6042674289386</v>
      </c>
      <c r="J100" s="276">
        <f t="shared" si="10"/>
        <v>-379825.02418294526</v>
      </c>
      <c r="K100" s="274">
        <f t="shared" si="2"/>
        <v>-72658.847086944967</v>
      </c>
      <c r="L100" s="276">
        <f t="shared" si="3"/>
        <v>-307166.17709600029</v>
      </c>
      <c r="M100" s="275"/>
      <c r="N100" s="274">
        <f t="shared" si="4"/>
        <v>710056.41965951992</v>
      </c>
      <c r="O100" s="276">
        <f t="shared" si="9"/>
        <v>-372779.62032124819</v>
      </c>
      <c r="P100" s="276">
        <f t="shared" si="5"/>
        <v>5917.1368304959997</v>
      </c>
      <c r="S100" s="182"/>
      <c r="W100" s="183"/>
    </row>
    <row r="101" spans="2:40">
      <c r="B101" s="195">
        <f t="shared" si="11"/>
        <v>31</v>
      </c>
      <c r="C101" s="195">
        <v>64</v>
      </c>
      <c r="D101" s="266">
        <f t="shared" si="6"/>
        <v>45566</v>
      </c>
      <c r="E101" s="266">
        <f t="shared" si="0"/>
        <v>45596</v>
      </c>
      <c r="F101" s="274">
        <f t="shared" si="7"/>
        <v>-379825.02418294526</v>
      </c>
      <c r="G101" s="275">
        <f t="shared" si="1"/>
        <v>7500</v>
      </c>
      <c r="H101" s="275">
        <f t="shared" si="12"/>
        <v>5917.3957325710617</v>
      </c>
      <c r="I101" s="275">
        <f t="shared" si="8"/>
        <v>-1557.9484518765591</v>
      </c>
      <c r="J101" s="276">
        <f t="shared" si="10"/>
        <v>-373907.62845037418</v>
      </c>
      <c r="K101" s="274">
        <f t="shared" si="2"/>
        <v>-72961.592283140577</v>
      </c>
      <c r="L101" s="276">
        <f t="shared" si="3"/>
        <v>-300946.0361672336</v>
      </c>
      <c r="M101" s="275"/>
      <c r="N101" s="274">
        <f t="shared" si="4"/>
        <v>710056.41965951992</v>
      </c>
      <c r="O101" s="276">
        <f t="shared" si="9"/>
        <v>-378696.75715174421</v>
      </c>
      <c r="P101" s="276">
        <f t="shared" si="5"/>
        <v>5917.1368304959997</v>
      </c>
      <c r="R101" s="531" t="s">
        <v>1058</v>
      </c>
      <c r="S101" s="531"/>
      <c r="T101" s="531"/>
      <c r="U101" s="531"/>
      <c r="V101" s="124"/>
      <c r="W101" s="531" t="s">
        <v>1050</v>
      </c>
      <c r="X101" s="531"/>
      <c r="Y101" s="531"/>
      <c r="Z101" s="531"/>
      <c r="AA101" s="124"/>
      <c r="AB101" s="531" t="s">
        <v>1051</v>
      </c>
      <c r="AC101" s="531"/>
      <c r="AD101" s="531"/>
      <c r="AE101" s="531"/>
    </row>
    <row r="102" spans="2:40">
      <c r="B102" s="195">
        <f t="shared" si="11"/>
        <v>30</v>
      </c>
      <c r="C102" s="195">
        <v>65</v>
      </c>
      <c r="D102" s="266">
        <f t="shared" si="6"/>
        <v>45597</v>
      </c>
      <c r="E102" s="266">
        <f t="shared" si="0"/>
        <v>45626</v>
      </c>
      <c r="F102" s="274">
        <f t="shared" si="7"/>
        <v>-373907.62845037418</v>
      </c>
      <c r="G102" s="275">
        <f t="shared" ref="G102:G157" si="13">$F$14</f>
        <v>7500</v>
      </c>
      <c r="H102" s="275">
        <f t="shared" si="12"/>
        <v>5942.0515481234406</v>
      </c>
      <c r="I102" s="275">
        <f t="shared" si="8"/>
        <v>-1533.1899037593782</v>
      </c>
      <c r="J102" s="276">
        <f t="shared" si="10"/>
        <v>-367965.57690225076</v>
      </c>
      <c r="K102" s="274">
        <f t="shared" si="2"/>
        <v>-73265.598917653668</v>
      </c>
      <c r="L102" s="276">
        <f t="shared" si="3"/>
        <v>-294699.97798459709</v>
      </c>
      <c r="M102" s="275"/>
      <c r="N102" s="274">
        <f t="shared" si="4"/>
        <v>710056.41965951992</v>
      </c>
      <c r="O102" s="276">
        <f t="shared" si="9"/>
        <v>-384613.89398224023</v>
      </c>
      <c r="P102" s="276">
        <f t="shared" si="5"/>
        <v>5917.1368304959997</v>
      </c>
      <c r="R102" s="188">
        <v>2</v>
      </c>
      <c r="S102" s="202">
        <v>7500</v>
      </c>
      <c r="T102" s="198"/>
      <c r="U102" s="202"/>
      <c r="V102" s="196"/>
      <c r="W102" s="188">
        <v>1</v>
      </c>
      <c r="X102" s="202">
        <v>7500</v>
      </c>
      <c r="Y102" s="198">
        <v>7500</v>
      </c>
      <c r="Z102" s="188">
        <v>2</v>
      </c>
      <c r="AA102" s="196"/>
      <c r="AB102" s="202"/>
      <c r="AC102" s="197"/>
      <c r="AD102" s="198">
        <v>9000</v>
      </c>
      <c r="AE102" s="188">
        <v>1</v>
      </c>
      <c r="AG102" s="534"/>
      <c r="AH102" s="533"/>
      <c r="AI102" s="533"/>
      <c r="AJ102" s="533"/>
      <c r="AK102" s="533"/>
      <c r="AL102" s="533"/>
      <c r="AM102" s="533"/>
      <c r="AN102" s="533"/>
    </row>
    <row r="103" spans="2:40">
      <c r="B103" s="195">
        <f t="shared" si="11"/>
        <v>31</v>
      </c>
      <c r="C103" s="195">
        <v>66</v>
      </c>
      <c r="D103" s="266">
        <f t="shared" si="6"/>
        <v>45627</v>
      </c>
      <c r="E103" s="266">
        <f t="shared" ref="E103:E157" si="14">EOMONTH(D103,0)</f>
        <v>45657</v>
      </c>
      <c r="F103" s="274">
        <f t="shared" ref="F103:F157" si="15">J102</f>
        <v>-367965.57690225076</v>
      </c>
      <c r="G103" s="275">
        <f t="shared" si="13"/>
        <v>7500</v>
      </c>
      <c r="H103" s="275">
        <f t="shared" si="12"/>
        <v>5966.8100962406215</v>
      </c>
      <c r="I103" s="275">
        <f t="shared" si="8"/>
        <v>-1508.3281950250423</v>
      </c>
      <c r="J103" s="276">
        <f t="shared" ref="J103:J157" si="16">SUM(F103,H103)</f>
        <v>-361998.76680601016</v>
      </c>
      <c r="K103" s="274">
        <f t="shared" ref="K103:K157" si="17">J103-J115</f>
        <v>-73570.872246477229</v>
      </c>
      <c r="L103" s="276">
        <f t="shared" ref="L103:L157" si="18">J103-K103</f>
        <v>-288427.89455953293</v>
      </c>
      <c r="M103" s="275"/>
      <c r="N103" s="274">
        <f t="shared" ref="N103:N157" si="19">IF(C103&gt;$F$23,0,-$F$38)</f>
        <v>710056.41965951992</v>
      </c>
      <c r="O103" s="276">
        <f t="shared" si="9"/>
        <v>-390531.03081273625</v>
      </c>
      <c r="P103" s="276">
        <f t="shared" ref="P103:P157" si="20">N103/$F$23</f>
        <v>5917.1368304959997</v>
      </c>
      <c r="R103" s="152">
        <v>4</v>
      </c>
      <c r="S103" s="200">
        <v>7500</v>
      </c>
      <c r="T103" s="199"/>
      <c r="U103" s="200"/>
      <c r="V103" s="196"/>
      <c r="W103" s="152">
        <v>3</v>
      </c>
      <c r="X103" s="200">
        <v>7500</v>
      </c>
      <c r="Y103" s="199">
        <v>7500</v>
      </c>
      <c r="Z103" s="152">
        <v>4</v>
      </c>
      <c r="AA103" s="196"/>
      <c r="AB103" s="196"/>
      <c r="AC103" s="196"/>
      <c r="AD103" s="199">
        <v>9000</v>
      </c>
      <c r="AE103" s="152">
        <v>3</v>
      </c>
      <c r="AG103" s="533"/>
      <c r="AH103" s="533"/>
      <c r="AI103" s="533"/>
      <c r="AJ103" s="533"/>
      <c r="AK103" s="533"/>
      <c r="AL103" s="533"/>
      <c r="AM103" s="533"/>
      <c r="AN103" s="533"/>
    </row>
    <row r="104" spans="2:40">
      <c r="B104" s="195">
        <f t="shared" si="11"/>
        <v>31</v>
      </c>
      <c r="C104" s="195">
        <v>67</v>
      </c>
      <c r="D104" s="266">
        <f t="shared" ref="D104:D157" si="21">EDATE(D103,1)</f>
        <v>45658</v>
      </c>
      <c r="E104" s="266">
        <f t="shared" si="14"/>
        <v>45688</v>
      </c>
      <c r="F104" s="274">
        <f t="shared" si="15"/>
        <v>-361998.76680601016</v>
      </c>
      <c r="G104" s="275">
        <f t="shared" si="13"/>
        <v>7500</v>
      </c>
      <c r="H104" s="275">
        <f t="shared" ref="H104:H157" si="22">G104+I103</f>
        <v>5991.6718049749579</v>
      </c>
      <c r="I104" s="275">
        <f t="shared" ref="I104:I157" si="23">(F104+G104+I103)*$F$12/12</f>
        <v>-1483.3628958376466</v>
      </c>
      <c r="J104" s="276">
        <f t="shared" si="16"/>
        <v>-356007.0950010352</v>
      </c>
      <c r="K104" s="274">
        <f t="shared" si="17"/>
        <v>-73877.417547504243</v>
      </c>
      <c r="L104" s="276">
        <f t="shared" si="18"/>
        <v>-282129.67745353095</v>
      </c>
      <c r="M104" s="275"/>
      <c r="N104" s="274">
        <f t="shared" si="19"/>
        <v>710056.41965951992</v>
      </c>
      <c r="O104" s="276">
        <f t="shared" ref="O104:O157" si="24">IF(N104=0,0,O103-P104)</f>
        <v>-396448.16764323227</v>
      </c>
      <c r="P104" s="276">
        <f t="shared" si="20"/>
        <v>5917.1368304959997</v>
      </c>
      <c r="R104" s="196"/>
      <c r="S104" s="196"/>
      <c r="T104" s="199"/>
      <c r="U104" s="196"/>
      <c r="V104" s="196"/>
      <c r="W104" s="196"/>
      <c r="X104" s="196"/>
      <c r="Y104" s="199"/>
      <c r="Z104" s="196"/>
      <c r="AA104" s="196"/>
      <c r="AB104" s="196"/>
      <c r="AC104" s="196"/>
      <c r="AD104" s="199"/>
      <c r="AE104" s="196"/>
      <c r="AG104" s="533"/>
      <c r="AH104" s="533"/>
      <c r="AI104" s="533"/>
      <c r="AJ104" s="533"/>
      <c r="AK104" s="533"/>
      <c r="AL104" s="533"/>
      <c r="AM104" s="533"/>
      <c r="AN104" s="533"/>
    </row>
    <row r="105" spans="2:40" ht="14.45" customHeight="1">
      <c r="B105" s="195">
        <f t="shared" si="11"/>
        <v>28</v>
      </c>
      <c r="C105" s="195">
        <v>68</v>
      </c>
      <c r="D105" s="266">
        <f t="shared" si="21"/>
        <v>45689</v>
      </c>
      <c r="E105" s="266">
        <f t="shared" si="14"/>
        <v>45716</v>
      </c>
      <c r="F105" s="274">
        <f t="shared" si="15"/>
        <v>-356007.0950010352</v>
      </c>
      <c r="G105" s="275">
        <f t="shared" si="13"/>
        <v>7500</v>
      </c>
      <c r="H105" s="275">
        <f t="shared" si="22"/>
        <v>6016.6371041623534</v>
      </c>
      <c r="I105" s="275">
        <f t="shared" si="23"/>
        <v>-1458.2935745703035</v>
      </c>
      <c r="J105" s="276">
        <f t="shared" si="16"/>
        <v>-349990.45789687283</v>
      </c>
      <c r="K105" s="274">
        <f t="shared" si="17"/>
        <v>-74185.240120618837</v>
      </c>
      <c r="L105" s="276">
        <f t="shared" si="18"/>
        <v>-275805.21777625399</v>
      </c>
      <c r="M105" s="275"/>
      <c r="N105" s="274">
        <f t="shared" si="19"/>
        <v>710056.41965951992</v>
      </c>
      <c r="O105" s="276">
        <f t="shared" si="24"/>
        <v>-402365.30447372829</v>
      </c>
      <c r="P105" s="276">
        <f t="shared" si="20"/>
        <v>5917.1368304959997</v>
      </c>
      <c r="AB105" s="443"/>
      <c r="AC105" s="443"/>
      <c r="AD105" s="443"/>
      <c r="AE105" s="443"/>
      <c r="AG105" s="533"/>
      <c r="AH105" s="533"/>
      <c r="AI105" s="533"/>
      <c r="AJ105" s="533"/>
      <c r="AK105" s="533"/>
      <c r="AL105" s="533"/>
      <c r="AM105" s="533"/>
      <c r="AN105" s="533"/>
    </row>
    <row r="106" spans="2:40">
      <c r="B106" s="195">
        <f t="shared" ref="B106:B157" si="25">E106-D106+1</f>
        <v>31</v>
      </c>
      <c r="C106" s="195">
        <v>69</v>
      </c>
      <c r="D106" s="266">
        <f t="shared" si="21"/>
        <v>45717</v>
      </c>
      <c r="E106" s="266">
        <f t="shared" si="14"/>
        <v>45747</v>
      </c>
      <c r="F106" s="274">
        <f t="shared" si="15"/>
        <v>-349990.45789687283</v>
      </c>
      <c r="G106" s="275">
        <f t="shared" si="13"/>
        <v>7500</v>
      </c>
      <c r="H106" s="275">
        <f t="shared" si="22"/>
        <v>6041.7064254296965</v>
      </c>
      <c r="I106" s="275">
        <f t="shared" si="23"/>
        <v>-1433.1197977976799</v>
      </c>
      <c r="J106" s="276">
        <f t="shared" si="16"/>
        <v>-343948.75147144316</v>
      </c>
      <c r="K106" s="274">
        <f t="shared" si="17"/>
        <v>-74494.345287788135</v>
      </c>
      <c r="L106" s="276">
        <f t="shared" si="18"/>
        <v>-269454.40618365502</v>
      </c>
      <c r="M106" s="275"/>
      <c r="N106" s="274">
        <f t="shared" si="19"/>
        <v>710056.41965951992</v>
      </c>
      <c r="O106" s="276">
        <f t="shared" si="24"/>
        <v>-408282.44130422431</v>
      </c>
      <c r="P106" s="276">
        <f t="shared" si="20"/>
        <v>5917.1368304959997</v>
      </c>
      <c r="AB106" s="531" t="s">
        <v>1054</v>
      </c>
      <c r="AC106" s="531"/>
      <c r="AD106" s="531"/>
      <c r="AE106" s="531"/>
      <c r="AG106" s="533"/>
      <c r="AH106" s="533"/>
      <c r="AI106" s="533"/>
      <c r="AJ106" s="533"/>
      <c r="AK106" s="533"/>
      <c r="AL106" s="533"/>
      <c r="AM106" s="533"/>
      <c r="AN106" s="533"/>
    </row>
    <row r="107" spans="2:40">
      <c r="B107" s="195">
        <f t="shared" si="25"/>
        <v>30</v>
      </c>
      <c r="C107" s="195">
        <v>70</v>
      </c>
      <c r="D107" s="266">
        <f t="shared" si="21"/>
        <v>45748</v>
      </c>
      <c r="E107" s="266">
        <f t="shared" si="14"/>
        <v>45777</v>
      </c>
      <c r="F107" s="274">
        <f t="shared" si="15"/>
        <v>-343948.75147144316</v>
      </c>
      <c r="G107" s="275">
        <f t="shared" si="13"/>
        <v>7500</v>
      </c>
      <c r="H107" s="275">
        <f t="shared" si="22"/>
        <v>6066.8802022023201</v>
      </c>
      <c r="I107" s="275">
        <f t="shared" si="23"/>
        <v>-1407.8411302885036</v>
      </c>
      <c r="J107" s="276">
        <f t="shared" si="16"/>
        <v>-337881.87126924086</v>
      </c>
      <c r="K107" s="274">
        <f t="shared" si="17"/>
        <v>-74804.738393153937</v>
      </c>
      <c r="L107" s="276">
        <f t="shared" si="18"/>
        <v>-263077.13287608692</v>
      </c>
      <c r="M107" s="275"/>
      <c r="N107" s="274">
        <f t="shared" si="19"/>
        <v>710056.41965951992</v>
      </c>
      <c r="O107" s="276">
        <f t="shared" si="24"/>
        <v>-414199.57813472033</v>
      </c>
      <c r="P107" s="276">
        <f t="shared" si="20"/>
        <v>5917.1368304959997</v>
      </c>
      <c r="AB107" s="188">
        <v>1</v>
      </c>
      <c r="AC107" s="202">
        <v>1500</v>
      </c>
      <c r="AD107" s="198"/>
      <c r="AG107" s="533"/>
      <c r="AH107" s="533"/>
      <c r="AI107" s="533"/>
      <c r="AJ107" s="533"/>
      <c r="AK107" s="533"/>
      <c r="AL107" s="533"/>
      <c r="AM107" s="533"/>
      <c r="AN107" s="533"/>
    </row>
    <row r="108" spans="2:40">
      <c r="B108" s="195">
        <f t="shared" si="25"/>
        <v>31</v>
      </c>
      <c r="C108" s="195">
        <v>71</v>
      </c>
      <c r="D108" s="266">
        <f t="shared" si="21"/>
        <v>45778</v>
      </c>
      <c r="E108" s="266">
        <f t="shared" si="14"/>
        <v>45808</v>
      </c>
      <c r="F108" s="274">
        <f t="shared" si="15"/>
        <v>-337881.87126924086</v>
      </c>
      <c r="G108" s="275">
        <f t="shared" si="13"/>
        <v>7500</v>
      </c>
      <c r="H108" s="275">
        <f t="shared" si="22"/>
        <v>6092.1588697114967</v>
      </c>
      <c r="I108" s="275">
        <f t="shared" si="23"/>
        <v>-1382.457134998039</v>
      </c>
      <c r="J108" s="276">
        <f t="shared" si="16"/>
        <v>-331789.71239952935</v>
      </c>
      <c r="K108" s="274">
        <f t="shared" si="17"/>
        <v>-75116.42480312541</v>
      </c>
      <c r="L108" s="276">
        <f t="shared" si="18"/>
        <v>-256673.28759640394</v>
      </c>
      <c r="M108" s="275"/>
      <c r="N108" s="274">
        <f t="shared" si="19"/>
        <v>710056.41965951992</v>
      </c>
      <c r="O108" s="276">
        <f t="shared" si="24"/>
        <v>-420116.71496521635</v>
      </c>
      <c r="P108" s="276">
        <f t="shared" si="20"/>
        <v>5917.1368304959997</v>
      </c>
      <c r="AB108" s="152">
        <v>3</v>
      </c>
      <c r="AC108" s="200">
        <v>1500</v>
      </c>
      <c r="AD108" s="199"/>
    </row>
    <row r="109" spans="2:40">
      <c r="B109" s="195">
        <f t="shared" si="25"/>
        <v>30</v>
      </c>
      <c r="C109" s="195">
        <v>72</v>
      </c>
      <c r="D109" s="266">
        <f t="shared" si="21"/>
        <v>45809</v>
      </c>
      <c r="E109" s="266">
        <f t="shared" si="14"/>
        <v>45838</v>
      </c>
      <c r="F109" s="274">
        <f t="shared" si="15"/>
        <v>-331789.71239952935</v>
      </c>
      <c r="G109" s="275">
        <f t="shared" si="13"/>
        <v>7500</v>
      </c>
      <c r="H109" s="275">
        <f t="shared" si="22"/>
        <v>6117.5428650019612</v>
      </c>
      <c r="I109" s="275">
        <f t="shared" si="23"/>
        <v>-1356.9673730605309</v>
      </c>
      <c r="J109" s="276">
        <f t="shared" si="16"/>
        <v>-325672.16953452741</v>
      </c>
      <c r="K109" s="274">
        <f t="shared" si="17"/>
        <v>-75429.409906471788</v>
      </c>
      <c r="L109" s="276">
        <f t="shared" si="18"/>
        <v>-250242.75962805562</v>
      </c>
      <c r="M109" s="275"/>
      <c r="N109" s="274">
        <f t="shared" si="19"/>
        <v>710056.41965951992</v>
      </c>
      <c r="O109" s="276">
        <f t="shared" si="24"/>
        <v>-426033.85179571237</v>
      </c>
      <c r="P109" s="276">
        <f t="shared" si="20"/>
        <v>5917.1368304959997</v>
      </c>
      <c r="AC109" s="196"/>
      <c r="AD109" s="199"/>
    </row>
    <row r="110" spans="2:40">
      <c r="B110" s="195">
        <f t="shared" si="25"/>
        <v>31</v>
      </c>
      <c r="C110" s="195">
        <v>73</v>
      </c>
      <c r="D110" s="266">
        <f t="shared" si="21"/>
        <v>45839</v>
      </c>
      <c r="E110" s="266">
        <f t="shared" si="14"/>
        <v>45869</v>
      </c>
      <c r="F110" s="274">
        <f t="shared" si="15"/>
        <v>-325672.16953452741</v>
      </c>
      <c r="G110" s="275">
        <f t="shared" si="13"/>
        <v>7500</v>
      </c>
      <c r="H110" s="275">
        <f t="shared" si="22"/>
        <v>6143.0326269394691</v>
      </c>
      <c r="I110" s="275">
        <f t="shared" si="23"/>
        <v>-1331.3714037816164</v>
      </c>
      <c r="J110" s="276">
        <f t="shared" si="16"/>
        <v>-319529.13690758793</v>
      </c>
      <c r="K110" s="274">
        <f t="shared" si="17"/>
        <v>-75743.699114415416</v>
      </c>
      <c r="L110" s="276">
        <f t="shared" si="18"/>
        <v>-243785.43779317252</v>
      </c>
      <c r="M110" s="275"/>
      <c r="N110" s="274">
        <f t="shared" si="19"/>
        <v>710056.41965951992</v>
      </c>
      <c r="O110" s="276">
        <f t="shared" si="24"/>
        <v>-431950.98862620839</v>
      </c>
      <c r="P110" s="276">
        <f t="shared" si="20"/>
        <v>5917.1368304959997</v>
      </c>
    </row>
    <row r="111" spans="2:40">
      <c r="B111" s="195">
        <f t="shared" si="25"/>
        <v>31</v>
      </c>
      <c r="C111" s="195">
        <v>74</v>
      </c>
      <c r="D111" s="266">
        <f t="shared" si="21"/>
        <v>45870</v>
      </c>
      <c r="E111" s="266">
        <f t="shared" si="14"/>
        <v>45900</v>
      </c>
      <c r="F111" s="274">
        <f t="shared" si="15"/>
        <v>-319529.13690758793</v>
      </c>
      <c r="G111" s="275">
        <f t="shared" si="13"/>
        <v>7500</v>
      </c>
      <c r="H111" s="275">
        <f t="shared" si="22"/>
        <v>6168.6285962183838</v>
      </c>
      <c r="I111" s="275">
        <f t="shared" si="23"/>
        <v>-1305.6687846307066</v>
      </c>
      <c r="J111" s="276">
        <f t="shared" si="16"/>
        <v>-313360.50831136957</v>
      </c>
      <c r="K111" s="274">
        <f t="shared" si="17"/>
        <v>-76059.297860725492</v>
      </c>
      <c r="L111" s="276">
        <f t="shared" si="18"/>
        <v>-237301.21045064408</v>
      </c>
      <c r="M111" s="275"/>
      <c r="N111" s="274">
        <f t="shared" si="19"/>
        <v>710056.41965951992</v>
      </c>
      <c r="O111" s="276">
        <f t="shared" si="24"/>
        <v>-437868.12545670441</v>
      </c>
      <c r="P111" s="276">
        <f t="shared" si="20"/>
        <v>5917.1368304959997</v>
      </c>
    </row>
    <row r="112" spans="2:40">
      <c r="B112" s="195">
        <f t="shared" si="25"/>
        <v>30</v>
      </c>
      <c r="C112" s="195">
        <v>75</v>
      </c>
      <c r="D112" s="266">
        <f t="shared" si="21"/>
        <v>45901</v>
      </c>
      <c r="E112" s="266">
        <f t="shared" si="14"/>
        <v>45930</v>
      </c>
      <c r="F112" s="274">
        <f t="shared" si="15"/>
        <v>-313360.50831136957</v>
      </c>
      <c r="G112" s="275">
        <f t="shared" si="13"/>
        <v>7500</v>
      </c>
      <c r="H112" s="275">
        <f t="shared" si="22"/>
        <v>6194.3312153692932</v>
      </c>
      <c r="I112" s="275">
        <f t="shared" si="23"/>
        <v>-1279.8590712333346</v>
      </c>
      <c r="J112" s="276">
        <f t="shared" si="16"/>
        <v>-307166.17709600029</v>
      </c>
      <c r="K112" s="274">
        <f t="shared" si="17"/>
        <v>-76376.211601811869</v>
      </c>
      <c r="L112" s="276">
        <f t="shared" si="18"/>
        <v>-230789.96549418842</v>
      </c>
      <c r="M112" s="275"/>
      <c r="N112" s="274">
        <f t="shared" si="19"/>
        <v>710056.41965951992</v>
      </c>
      <c r="O112" s="276">
        <f t="shared" si="24"/>
        <v>-443785.26228720043</v>
      </c>
      <c r="P112" s="276">
        <f t="shared" si="20"/>
        <v>5917.1368304959997</v>
      </c>
    </row>
    <row r="113" spans="2:16">
      <c r="B113" s="195">
        <f t="shared" si="25"/>
        <v>31</v>
      </c>
      <c r="C113" s="195">
        <v>76</v>
      </c>
      <c r="D113" s="266">
        <f t="shared" si="21"/>
        <v>45931</v>
      </c>
      <c r="E113" s="266">
        <f t="shared" si="14"/>
        <v>45961</v>
      </c>
      <c r="F113" s="274">
        <f t="shared" si="15"/>
        <v>-307166.17709600029</v>
      </c>
      <c r="G113" s="275">
        <f t="shared" si="13"/>
        <v>7500</v>
      </c>
      <c r="H113" s="275">
        <f t="shared" si="22"/>
        <v>6220.1409287666656</v>
      </c>
      <c r="I113" s="275">
        <f t="shared" si="23"/>
        <v>-1253.9418173634733</v>
      </c>
      <c r="J113" s="276">
        <f t="shared" si="16"/>
        <v>-300946.0361672336</v>
      </c>
      <c r="K113" s="274">
        <f t="shared" si="17"/>
        <v>-76694.445816819381</v>
      </c>
      <c r="L113" s="276">
        <f t="shared" si="18"/>
        <v>-224251.59035041422</v>
      </c>
      <c r="M113" s="275"/>
      <c r="N113" s="274">
        <f t="shared" si="19"/>
        <v>710056.41965951992</v>
      </c>
      <c r="O113" s="276">
        <f t="shared" si="24"/>
        <v>-449702.39911769645</v>
      </c>
      <c r="P113" s="276">
        <f t="shared" si="20"/>
        <v>5917.1368304959997</v>
      </c>
    </row>
    <row r="114" spans="2:16">
      <c r="B114" s="195">
        <f t="shared" si="25"/>
        <v>30</v>
      </c>
      <c r="C114" s="195">
        <v>77</v>
      </c>
      <c r="D114" s="266">
        <f t="shared" si="21"/>
        <v>45962</v>
      </c>
      <c r="E114" s="266">
        <f t="shared" si="14"/>
        <v>45991</v>
      </c>
      <c r="F114" s="274">
        <f t="shared" si="15"/>
        <v>-300946.0361672336</v>
      </c>
      <c r="G114" s="275">
        <f t="shared" si="13"/>
        <v>7500</v>
      </c>
      <c r="H114" s="275">
        <f t="shared" si="22"/>
        <v>6246.0581826365269</v>
      </c>
      <c r="I114" s="275">
        <f t="shared" si="23"/>
        <v>-1227.9165749358212</v>
      </c>
      <c r="J114" s="276">
        <f t="shared" si="16"/>
        <v>-294699.97798459709</v>
      </c>
      <c r="K114" s="274">
        <f t="shared" si="17"/>
        <v>-77014.006007722812</v>
      </c>
      <c r="L114" s="276">
        <f t="shared" si="18"/>
        <v>-217685.97197687428</v>
      </c>
      <c r="M114" s="275"/>
      <c r="N114" s="274">
        <f t="shared" si="19"/>
        <v>710056.41965951992</v>
      </c>
      <c r="O114" s="276">
        <f t="shared" si="24"/>
        <v>-455619.53594819247</v>
      </c>
      <c r="P114" s="276">
        <f t="shared" si="20"/>
        <v>5917.1368304959997</v>
      </c>
    </row>
    <row r="115" spans="2:16">
      <c r="B115" s="195">
        <f t="shared" si="25"/>
        <v>31</v>
      </c>
      <c r="C115" s="195">
        <v>78</v>
      </c>
      <c r="D115" s="266">
        <f t="shared" si="21"/>
        <v>45992</v>
      </c>
      <c r="E115" s="266">
        <f t="shared" si="14"/>
        <v>46022</v>
      </c>
      <c r="F115" s="274">
        <f t="shared" si="15"/>
        <v>-294699.97798459709</v>
      </c>
      <c r="G115" s="275">
        <f t="shared" si="13"/>
        <v>7500</v>
      </c>
      <c r="H115" s="275">
        <f t="shared" si="22"/>
        <v>6272.0834250641783</v>
      </c>
      <c r="I115" s="275">
        <f t="shared" si="23"/>
        <v>-1201.7828939980539</v>
      </c>
      <c r="J115" s="276">
        <f t="shared" si="16"/>
        <v>-288427.89455953293</v>
      </c>
      <c r="K115" s="274">
        <f t="shared" si="17"/>
        <v>-77334.897699421679</v>
      </c>
      <c r="L115" s="276">
        <f t="shared" si="18"/>
        <v>-211092.99686011125</v>
      </c>
      <c r="M115" s="275"/>
      <c r="N115" s="274">
        <f t="shared" si="19"/>
        <v>710056.41965951992</v>
      </c>
      <c r="O115" s="276">
        <f t="shared" si="24"/>
        <v>-461536.67277868849</v>
      </c>
      <c r="P115" s="276">
        <f t="shared" si="20"/>
        <v>5917.1368304959997</v>
      </c>
    </row>
    <row r="116" spans="2:16">
      <c r="B116" s="195">
        <f t="shared" si="25"/>
        <v>31</v>
      </c>
      <c r="C116" s="195">
        <v>79</v>
      </c>
      <c r="D116" s="266">
        <f t="shared" si="21"/>
        <v>46023</v>
      </c>
      <c r="E116" s="266">
        <f t="shared" si="14"/>
        <v>46053</v>
      </c>
      <c r="F116" s="274">
        <f t="shared" si="15"/>
        <v>-288427.89455953293</v>
      </c>
      <c r="G116" s="275">
        <f t="shared" si="13"/>
        <v>7500</v>
      </c>
      <c r="H116" s="275">
        <f t="shared" si="22"/>
        <v>6298.2171060019464</v>
      </c>
      <c r="I116" s="275">
        <f t="shared" si="23"/>
        <v>-1175.5403227230461</v>
      </c>
      <c r="J116" s="276">
        <f t="shared" si="16"/>
        <v>-282129.67745353095</v>
      </c>
      <c r="K116" s="274">
        <f t="shared" si="17"/>
        <v>-77657.126439835905</v>
      </c>
      <c r="L116" s="276">
        <f t="shared" si="18"/>
        <v>-204472.55101369505</v>
      </c>
      <c r="M116" s="275"/>
      <c r="N116" s="274">
        <f t="shared" si="19"/>
        <v>710056.41965951992</v>
      </c>
      <c r="O116" s="276">
        <f t="shared" si="24"/>
        <v>-467453.80960918451</v>
      </c>
      <c r="P116" s="276">
        <f t="shared" si="20"/>
        <v>5917.1368304959997</v>
      </c>
    </row>
    <row r="117" spans="2:16">
      <c r="B117" s="195">
        <f t="shared" si="25"/>
        <v>28</v>
      </c>
      <c r="C117" s="195">
        <v>80</v>
      </c>
      <c r="D117" s="266">
        <f t="shared" si="21"/>
        <v>46054</v>
      </c>
      <c r="E117" s="266">
        <f t="shared" si="14"/>
        <v>46081</v>
      </c>
      <c r="F117" s="274">
        <f t="shared" si="15"/>
        <v>-282129.67745353095</v>
      </c>
      <c r="G117" s="275">
        <f t="shared" si="13"/>
        <v>7500</v>
      </c>
      <c r="H117" s="275">
        <f t="shared" si="22"/>
        <v>6324.4596772769537</v>
      </c>
      <c r="I117" s="275">
        <f t="shared" si="23"/>
        <v>-1149.1884074010584</v>
      </c>
      <c r="J117" s="276">
        <f t="shared" si="16"/>
        <v>-275805.21777625399</v>
      </c>
      <c r="K117" s="274">
        <f t="shared" si="17"/>
        <v>-77980.697800001886</v>
      </c>
      <c r="L117" s="276">
        <f t="shared" si="18"/>
        <v>-197824.51997625211</v>
      </c>
      <c r="M117" s="275"/>
      <c r="N117" s="274">
        <f t="shared" si="19"/>
        <v>710056.41965951992</v>
      </c>
      <c r="O117" s="276">
        <f t="shared" si="24"/>
        <v>-473370.94643968053</v>
      </c>
      <c r="P117" s="276">
        <f t="shared" si="20"/>
        <v>5917.1368304959997</v>
      </c>
    </row>
    <row r="118" spans="2:16">
      <c r="B118" s="195">
        <f t="shared" si="25"/>
        <v>31</v>
      </c>
      <c r="C118" s="195">
        <v>81</v>
      </c>
      <c r="D118" s="266">
        <f t="shared" si="21"/>
        <v>46082</v>
      </c>
      <c r="E118" s="266">
        <f t="shared" si="14"/>
        <v>46112</v>
      </c>
      <c r="F118" s="274">
        <f t="shared" si="15"/>
        <v>-275805.21777625399</v>
      </c>
      <c r="G118" s="275">
        <f t="shared" si="13"/>
        <v>7500</v>
      </c>
      <c r="H118" s="275">
        <f t="shared" si="22"/>
        <v>6350.8115925989414</v>
      </c>
      <c r="I118" s="275">
        <f t="shared" si="23"/>
        <v>-1122.726692431896</v>
      </c>
      <c r="J118" s="276">
        <f t="shared" si="16"/>
        <v>-269454.40618365502</v>
      </c>
      <c r="K118" s="274">
        <f t="shared" si="17"/>
        <v>-78305.617374168534</v>
      </c>
      <c r="L118" s="276">
        <f t="shared" si="18"/>
        <v>-191148.78880948649</v>
      </c>
      <c r="M118" s="275"/>
      <c r="N118" s="274">
        <f t="shared" si="19"/>
        <v>710056.41965951992</v>
      </c>
      <c r="O118" s="276">
        <f t="shared" si="24"/>
        <v>-479288.08327017655</v>
      </c>
      <c r="P118" s="276">
        <f t="shared" si="20"/>
        <v>5917.1368304959997</v>
      </c>
    </row>
    <row r="119" spans="2:16">
      <c r="B119" s="195">
        <f t="shared" si="25"/>
        <v>30</v>
      </c>
      <c r="C119" s="195">
        <v>82</v>
      </c>
      <c r="D119" s="266">
        <f t="shared" si="21"/>
        <v>46113</v>
      </c>
      <c r="E119" s="266">
        <f t="shared" si="14"/>
        <v>46142</v>
      </c>
      <c r="F119" s="274">
        <f t="shared" si="15"/>
        <v>-269454.40618365502</v>
      </c>
      <c r="G119" s="275">
        <f t="shared" si="13"/>
        <v>7500</v>
      </c>
      <c r="H119" s="275">
        <f t="shared" si="22"/>
        <v>6377.2733075681044</v>
      </c>
      <c r="I119" s="275">
        <f t="shared" si="23"/>
        <v>-1096.1547203170289</v>
      </c>
      <c r="J119" s="276">
        <f t="shared" si="16"/>
        <v>-263077.13287608692</v>
      </c>
      <c r="K119" s="274">
        <f t="shared" si="17"/>
        <v>-78631.890779894253</v>
      </c>
      <c r="L119" s="276">
        <f t="shared" si="18"/>
        <v>-184445.24209619267</v>
      </c>
      <c r="M119" s="275"/>
      <c r="N119" s="274">
        <f t="shared" si="19"/>
        <v>710056.41965951992</v>
      </c>
      <c r="O119" s="276">
        <f t="shared" si="24"/>
        <v>-485205.22010067257</v>
      </c>
      <c r="P119" s="276">
        <f t="shared" si="20"/>
        <v>5917.1368304959997</v>
      </c>
    </row>
    <row r="120" spans="2:16">
      <c r="B120" s="195">
        <f t="shared" si="25"/>
        <v>31</v>
      </c>
      <c r="C120" s="195">
        <v>83</v>
      </c>
      <c r="D120" s="266">
        <f t="shared" si="21"/>
        <v>46143</v>
      </c>
      <c r="E120" s="266">
        <f t="shared" si="14"/>
        <v>46173</v>
      </c>
      <c r="F120" s="274">
        <f t="shared" si="15"/>
        <v>-263077.13287608692</v>
      </c>
      <c r="G120" s="275">
        <f t="shared" si="13"/>
        <v>7500</v>
      </c>
      <c r="H120" s="275">
        <f t="shared" si="22"/>
        <v>6403.8452796829715</v>
      </c>
      <c r="I120" s="275">
        <f t="shared" si="23"/>
        <v>-1069.4720316516832</v>
      </c>
      <c r="J120" s="276">
        <f t="shared" si="16"/>
        <v>-256673.28759640394</v>
      </c>
      <c r="K120" s="274">
        <f t="shared" si="17"/>
        <v>-78959.523658143793</v>
      </c>
      <c r="L120" s="276">
        <f t="shared" si="18"/>
        <v>-177713.76393826015</v>
      </c>
      <c r="M120" s="275"/>
      <c r="N120" s="274">
        <f t="shared" si="19"/>
        <v>710056.41965951992</v>
      </c>
      <c r="O120" s="276">
        <f t="shared" si="24"/>
        <v>-491122.35693116859</v>
      </c>
      <c r="P120" s="276">
        <f t="shared" si="20"/>
        <v>5917.1368304959997</v>
      </c>
    </row>
    <row r="121" spans="2:16">
      <c r="B121" s="195">
        <f t="shared" si="25"/>
        <v>30</v>
      </c>
      <c r="C121" s="195">
        <v>84</v>
      </c>
      <c r="D121" s="266">
        <f t="shared" si="21"/>
        <v>46174</v>
      </c>
      <c r="E121" s="266">
        <f t="shared" si="14"/>
        <v>46203</v>
      </c>
      <c r="F121" s="274">
        <f t="shared" si="15"/>
        <v>-256673.28759640394</v>
      </c>
      <c r="G121" s="275">
        <f t="shared" si="13"/>
        <v>7500</v>
      </c>
      <c r="H121" s="275">
        <f t="shared" si="22"/>
        <v>6430.5279683483168</v>
      </c>
      <c r="I121" s="275">
        <f t="shared" si="23"/>
        <v>-1042.6781651168985</v>
      </c>
      <c r="J121" s="276">
        <f t="shared" si="16"/>
        <v>-250242.75962805562</v>
      </c>
      <c r="K121" s="274">
        <f t="shared" si="17"/>
        <v>-79288.521673386043</v>
      </c>
      <c r="L121" s="276">
        <f t="shared" si="18"/>
        <v>-170954.23795466957</v>
      </c>
      <c r="M121" s="275"/>
      <c r="N121" s="274">
        <f t="shared" si="19"/>
        <v>710056.41965951992</v>
      </c>
      <c r="O121" s="276">
        <f t="shared" si="24"/>
        <v>-497039.49376166461</v>
      </c>
      <c r="P121" s="276">
        <f t="shared" si="20"/>
        <v>5917.1368304959997</v>
      </c>
    </row>
    <row r="122" spans="2:16">
      <c r="B122" s="195">
        <f t="shared" si="25"/>
        <v>31</v>
      </c>
      <c r="C122" s="195">
        <v>85</v>
      </c>
      <c r="D122" s="266">
        <f t="shared" si="21"/>
        <v>46204</v>
      </c>
      <c r="E122" s="266">
        <f t="shared" si="14"/>
        <v>46234</v>
      </c>
      <c r="F122" s="274">
        <f t="shared" si="15"/>
        <v>-250242.75962805562</v>
      </c>
      <c r="G122" s="275">
        <f t="shared" si="13"/>
        <v>7500</v>
      </c>
      <c r="H122" s="275">
        <f t="shared" si="22"/>
        <v>6457.3218348831015</v>
      </c>
      <c r="I122" s="275">
        <f t="shared" si="23"/>
        <v>-1015.7726574715522</v>
      </c>
      <c r="J122" s="276">
        <f t="shared" si="16"/>
        <v>-243785.43779317252</v>
      </c>
      <c r="K122" s="274">
        <f t="shared" si="17"/>
        <v>-79618.890513691818</v>
      </c>
      <c r="L122" s="276">
        <f t="shared" si="18"/>
        <v>-164166.5472794807</v>
      </c>
      <c r="M122" s="275"/>
      <c r="N122" s="274">
        <f t="shared" si="19"/>
        <v>710056.41965951992</v>
      </c>
      <c r="O122" s="276">
        <f t="shared" si="24"/>
        <v>-502956.63059216063</v>
      </c>
      <c r="P122" s="276">
        <f t="shared" si="20"/>
        <v>5917.1368304959997</v>
      </c>
    </row>
    <row r="123" spans="2:16">
      <c r="B123" s="195">
        <f t="shared" si="25"/>
        <v>31</v>
      </c>
      <c r="C123" s="195">
        <v>86</v>
      </c>
      <c r="D123" s="266">
        <f t="shared" si="21"/>
        <v>46235</v>
      </c>
      <c r="E123" s="266">
        <f t="shared" si="14"/>
        <v>46265</v>
      </c>
      <c r="F123" s="274">
        <f t="shared" si="15"/>
        <v>-243785.43779317252</v>
      </c>
      <c r="G123" s="275">
        <f t="shared" si="13"/>
        <v>7500</v>
      </c>
      <c r="H123" s="275">
        <f t="shared" si="22"/>
        <v>6484.2273425284475</v>
      </c>
      <c r="I123" s="275">
        <f t="shared" si="23"/>
        <v>-988.75504354435043</v>
      </c>
      <c r="J123" s="276">
        <f t="shared" si="16"/>
        <v>-237301.21045064408</v>
      </c>
      <c r="K123" s="274">
        <f t="shared" si="17"/>
        <v>-79950.6358908322</v>
      </c>
      <c r="L123" s="276">
        <f t="shared" si="18"/>
        <v>-157350.57455981188</v>
      </c>
      <c r="M123" s="275"/>
      <c r="N123" s="274">
        <f t="shared" si="19"/>
        <v>710056.41965951992</v>
      </c>
      <c r="O123" s="276">
        <f t="shared" si="24"/>
        <v>-508873.76742265665</v>
      </c>
      <c r="P123" s="276">
        <f t="shared" si="20"/>
        <v>5917.1368304959997</v>
      </c>
    </row>
    <row r="124" spans="2:16">
      <c r="B124" s="195">
        <f t="shared" si="25"/>
        <v>30</v>
      </c>
      <c r="C124" s="195">
        <v>87</v>
      </c>
      <c r="D124" s="266">
        <f t="shared" si="21"/>
        <v>46266</v>
      </c>
      <c r="E124" s="266">
        <f t="shared" si="14"/>
        <v>46295</v>
      </c>
      <c r="F124" s="274">
        <f t="shared" si="15"/>
        <v>-237301.21045064408</v>
      </c>
      <c r="G124" s="275">
        <f t="shared" si="13"/>
        <v>7500</v>
      </c>
      <c r="H124" s="275">
        <f t="shared" si="22"/>
        <v>6511.24495645565</v>
      </c>
      <c r="I124" s="275">
        <f t="shared" si="23"/>
        <v>-961.62485622578515</v>
      </c>
      <c r="J124" s="276">
        <f t="shared" si="16"/>
        <v>-230789.96549418842</v>
      </c>
      <c r="K124" s="274">
        <f t="shared" si="17"/>
        <v>-80283.763540377317</v>
      </c>
      <c r="L124" s="276">
        <f t="shared" si="18"/>
        <v>-150506.20195381111</v>
      </c>
      <c r="M124" s="275"/>
      <c r="N124" s="274">
        <f t="shared" si="19"/>
        <v>710056.41965951992</v>
      </c>
      <c r="O124" s="276">
        <f t="shared" si="24"/>
        <v>-514790.90425315266</v>
      </c>
      <c r="P124" s="276">
        <f t="shared" si="20"/>
        <v>5917.1368304959997</v>
      </c>
    </row>
    <row r="125" spans="2:16">
      <c r="B125" s="195">
        <f t="shared" si="25"/>
        <v>31</v>
      </c>
      <c r="C125" s="195">
        <v>88</v>
      </c>
      <c r="D125" s="266">
        <f t="shared" si="21"/>
        <v>46296</v>
      </c>
      <c r="E125" s="266">
        <f t="shared" si="14"/>
        <v>46326</v>
      </c>
      <c r="F125" s="274">
        <f t="shared" si="15"/>
        <v>-230789.96549418842</v>
      </c>
      <c r="G125" s="275">
        <f t="shared" si="13"/>
        <v>7500</v>
      </c>
      <c r="H125" s="275">
        <f t="shared" si="22"/>
        <v>6538.3751437742148</v>
      </c>
      <c r="I125" s="275">
        <f t="shared" si="23"/>
        <v>-934.38162646005924</v>
      </c>
      <c r="J125" s="276">
        <f t="shared" si="16"/>
        <v>-224251.59035041422</v>
      </c>
      <c r="K125" s="274">
        <f t="shared" si="17"/>
        <v>-80618.279221795558</v>
      </c>
      <c r="L125" s="276">
        <f t="shared" si="18"/>
        <v>-143633.31112861866</v>
      </c>
      <c r="M125" s="275"/>
      <c r="N125" s="274">
        <f t="shared" si="19"/>
        <v>710056.41965951992</v>
      </c>
      <c r="O125" s="276">
        <f t="shared" si="24"/>
        <v>-520708.04108364868</v>
      </c>
      <c r="P125" s="276">
        <f t="shared" si="20"/>
        <v>5917.1368304959997</v>
      </c>
    </row>
    <row r="126" spans="2:16">
      <c r="B126" s="195">
        <f t="shared" si="25"/>
        <v>30</v>
      </c>
      <c r="C126" s="195">
        <v>89</v>
      </c>
      <c r="D126" s="266">
        <f t="shared" si="21"/>
        <v>46327</v>
      </c>
      <c r="E126" s="266">
        <f t="shared" si="14"/>
        <v>46356</v>
      </c>
      <c r="F126" s="274">
        <f t="shared" si="15"/>
        <v>-224251.59035041422</v>
      </c>
      <c r="G126" s="275">
        <f t="shared" si="13"/>
        <v>7500</v>
      </c>
      <c r="H126" s="275">
        <f t="shared" si="22"/>
        <v>6565.6183735399409</v>
      </c>
      <c r="I126" s="275">
        <f t="shared" si="23"/>
        <v>-907.02488323697617</v>
      </c>
      <c r="J126" s="276">
        <f t="shared" si="16"/>
        <v>-217685.97197687428</v>
      </c>
      <c r="K126" s="274">
        <f t="shared" si="17"/>
        <v>-80954.18871855305</v>
      </c>
      <c r="L126" s="276">
        <f t="shared" si="18"/>
        <v>-136731.78325832123</v>
      </c>
      <c r="M126" s="275"/>
      <c r="N126" s="274">
        <f t="shared" si="19"/>
        <v>710056.41965951992</v>
      </c>
      <c r="O126" s="276">
        <f t="shared" si="24"/>
        <v>-526625.1779141447</v>
      </c>
      <c r="P126" s="276">
        <f t="shared" si="20"/>
        <v>5917.1368304959997</v>
      </c>
    </row>
    <row r="127" spans="2:16">
      <c r="B127" s="195">
        <f t="shared" si="25"/>
        <v>31</v>
      </c>
      <c r="C127" s="195">
        <v>90</v>
      </c>
      <c r="D127" s="266">
        <f t="shared" si="21"/>
        <v>46357</v>
      </c>
      <c r="E127" s="266">
        <f t="shared" si="14"/>
        <v>46387</v>
      </c>
      <c r="F127" s="274">
        <f t="shared" si="15"/>
        <v>-217685.97197687428</v>
      </c>
      <c r="G127" s="275">
        <f t="shared" si="13"/>
        <v>7500</v>
      </c>
      <c r="H127" s="275">
        <f t="shared" si="22"/>
        <v>6592.9751167630238</v>
      </c>
      <c r="I127" s="275">
        <f t="shared" si="23"/>
        <v>-879.55415358379696</v>
      </c>
      <c r="J127" s="276">
        <f t="shared" si="16"/>
        <v>-211092.99686011125</v>
      </c>
      <c r="K127" s="274">
        <f t="shared" si="17"/>
        <v>-81291.497838213676</v>
      </c>
      <c r="L127" s="276">
        <f t="shared" si="18"/>
        <v>-129801.49902189757</v>
      </c>
      <c r="M127" s="275"/>
      <c r="N127" s="274">
        <f t="shared" si="19"/>
        <v>710056.41965951992</v>
      </c>
      <c r="O127" s="276">
        <f t="shared" si="24"/>
        <v>-532542.31474464072</v>
      </c>
      <c r="P127" s="276">
        <f t="shared" si="20"/>
        <v>5917.1368304959997</v>
      </c>
    </row>
    <row r="128" spans="2:16">
      <c r="B128" s="195">
        <f t="shared" si="25"/>
        <v>31</v>
      </c>
      <c r="C128" s="195">
        <v>91</v>
      </c>
      <c r="D128" s="266">
        <f t="shared" si="21"/>
        <v>46388</v>
      </c>
      <c r="E128" s="266">
        <f t="shared" si="14"/>
        <v>46418</v>
      </c>
      <c r="F128" s="274">
        <f t="shared" si="15"/>
        <v>-211092.99686011125</v>
      </c>
      <c r="G128" s="275">
        <f t="shared" si="13"/>
        <v>7500</v>
      </c>
      <c r="H128" s="275">
        <f t="shared" si="22"/>
        <v>6620.4458464162035</v>
      </c>
      <c r="I128" s="275">
        <f t="shared" si="23"/>
        <v>-851.9689625570627</v>
      </c>
      <c r="J128" s="276">
        <f t="shared" si="16"/>
        <v>-204472.55101369505</v>
      </c>
      <c r="K128" s="274">
        <f t="shared" si="17"/>
        <v>-81630.212412539564</v>
      </c>
      <c r="L128" s="276">
        <f t="shared" si="18"/>
        <v>-122842.33860115548</v>
      </c>
      <c r="M128" s="275"/>
      <c r="N128" s="274">
        <f t="shared" si="19"/>
        <v>710056.41965951992</v>
      </c>
      <c r="O128" s="276">
        <f t="shared" si="24"/>
        <v>-538459.45157513674</v>
      </c>
      <c r="P128" s="276">
        <f t="shared" si="20"/>
        <v>5917.1368304959997</v>
      </c>
    </row>
    <row r="129" spans="2:16">
      <c r="B129" s="195">
        <f t="shared" si="25"/>
        <v>28</v>
      </c>
      <c r="C129" s="195">
        <v>92</v>
      </c>
      <c r="D129" s="266">
        <f t="shared" si="21"/>
        <v>46419</v>
      </c>
      <c r="E129" s="266">
        <f t="shared" si="14"/>
        <v>46446</v>
      </c>
      <c r="F129" s="274">
        <f t="shared" si="15"/>
        <v>-204472.55101369505</v>
      </c>
      <c r="G129" s="275">
        <f t="shared" si="13"/>
        <v>7500</v>
      </c>
      <c r="H129" s="275">
        <f t="shared" si="22"/>
        <v>6648.0310374429373</v>
      </c>
      <c r="I129" s="275">
        <f t="shared" si="23"/>
        <v>-824.26883323438381</v>
      </c>
      <c r="J129" s="276">
        <f t="shared" si="16"/>
        <v>-197824.51997625211</v>
      </c>
      <c r="K129" s="274">
        <f t="shared" si="17"/>
        <v>-81970.338297591807</v>
      </c>
      <c r="L129" s="276">
        <f t="shared" si="18"/>
        <v>-115854.1816786603</v>
      </c>
      <c r="M129" s="275"/>
      <c r="N129" s="274">
        <f t="shared" si="19"/>
        <v>710056.41965951992</v>
      </c>
      <c r="O129" s="276">
        <f t="shared" si="24"/>
        <v>-544376.58840563276</v>
      </c>
      <c r="P129" s="276">
        <f t="shared" si="20"/>
        <v>5917.1368304959997</v>
      </c>
    </row>
    <row r="130" spans="2:16">
      <c r="B130" s="195">
        <f t="shared" si="25"/>
        <v>31</v>
      </c>
      <c r="C130" s="195">
        <v>93</v>
      </c>
      <c r="D130" s="266">
        <f t="shared" si="21"/>
        <v>46447</v>
      </c>
      <c r="E130" s="266">
        <f t="shared" si="14"/>
        <v>46477</v>
      </c>
      <c r="F130" s="274">
        <f t="shared" si="15"/>
        <v>-197824.51997625211</v>
      </c>
      <c r="G130" s="275">
        <f t="shared" si="13"/>
        <v>7500</v>
      </c>
      <c r="H130" s="275">
        <f t="shared" si="22"/>
        <v>6675.7311667656159</v>
      </c>
      <c r="I130" s="275">
        <f t="shared" si="23"/>
        <v>-796.45328670619381</v>
      </c>
      <c r="J130" s="276">
        <f t="shared" si="16"/>
        <v>-191148.78880948649</v>
      </c>
      <c r="K130" s="274">
        <f t="shared" si="17"/>
        <v>-82311.881373831769</v>
      </c>
      <c r="L130" s="276">
        <f t="shared" si="18"/>
        <v>-108836.90743565472</v>
      </c>
      <c r="M130" s="275"/>
      <c r="N130" s="274">
        <f t="shared" si="19"/>
        <v>710056.41965951992</v>
      </c>
      <c r="O130" s="276">
        <f t="shared" si="24"/>
        <v>-550293.72523612878</v>
      </c>
      <c r="P130" s="276">
        <f t="shared" si="20"/>
        <v>5917.1368304959997</v>
      </c>
    </row>
    <row r="131" spans="2:16">
      <c r="B131" s="195">
        <f t="shared" si="25"/>
        <v>30</v>
      </c>
      <c r="C131" s="195">
        <v>94</v>
      </c>
      <c r="D131" s="266">
        <f t="shared" si="21"/>
        <v>46478</v>
      </c>
      <c r="E131" s="266">
        <f t="shared" si="14"/>
        <v>46507</v>
      </c>
      <c r="F131" s="274">
        <f t="shared" si="15"/>
        <v>-191148.78880948649</v>
      </c>
      <c r="G131" s="275">
        <f t="shared" si="13"/>
        <v>7500</v>
      </c>
      <c r="H131" s="275">
        <f t="shared" si="22"/>
        <v>6703.5467132938065</v>
      </c>
      <c r="I131" s="275">
        <f t="shared" si="23"/>
        <v>-768.52184206746961</v>
      </c>
      <c r="J131" s="276">
        <f t="shared" si="16"/>
        <v>-184445.24209619267</v>
      </c>
      <c r="K131" s="274">
        <f t="shared" si="17"/>
        <v>-82654.847546222722</v>
      </c>
      <c r="L131" s="276">
        <f t="shared" si="18"/>
        <v>-101790.39454996995</v>
      </c>
      <c r="M131" s="275"/>
      <c r="N131" s="274">
        <f t="shared" si="19"/>
        <v>710056.41965951992</v>
      </c>
      <c r="O131" s="276">
        <f t="shared" si="24"/>
        <v>-556210.8620666248</v>
      </c>
      <c r="P131" s="276">
        <f t="shared" si="20"/>
        <v>5917.1368304959997</v>
      </c>
    </row>
    <row r="132" spans="2:16">
      <c r="B132" s="195">
        <f t="shared" si="25"/>
        <v>31</v>
      </c>
      <c r="C132" s="195">
        <v>95</v>
      </c>
      <c r="D132" s="266">
        <f t="shared" si="21"/>
        <v>46508</v>
      </c>
      <c r="E132" s="266">
        <f t="shared" si="14"/>
        <v>46538</v>
      </c>
      <c r="F132" s="274">
        <f t="shared" si="15"/>
        <v>-184445.24209619267</v>
      </c>
      <c r="G132" s="275">
        <f t="shared" si="13"/>
        <v>7500</v>
      </c>
      <c r="H132" s="275">
        <f t="shared" si="22"/>
        <v>6731.4781579325299</v>
      </c>
      <c r="I132" s="275">
        <f t="shared" si="23"/>
        <v>-740.47401640941735</v>
      </c>
      <c r="J132" s="276">
        <f t="shared" si="16"/>
        <v>-177713.76393826015</v>
      </c>
      <c r="K132" s="274">
        <f t="shared" si="17"/>
        <v>-82999.24274433199</v>
      </c>
      <c r="L132" s="276">
        <f t="shared" si="18"/>
        <v>-94714.521193928158</v>
      </c>
      <c r="M132" s="275"/>
      <c r="N132" s="274">
        <f t="shared" si="19"/>
        <v>710056.41965951992</v>
      </c>
      <c r="O132" s="276">
        <f t="shared" si="24"/>
        <v>-562127.99889712082</v>
      </c>
      <c r="P132" s="276">
        <f t="shared" si="20"/>
        <v>5917.1368304959997</v>
      </c>
    </row>
    <row r="133" spans="2:16">
      <c r="B133" s="195">
        <f t="shared" si="25"/>
        <v>30</v>
      </c>
      <c r="C133" s="195">
        <v>96</v>
      </c>
      <c r="D133" s="266">
        <f t="shared" si="21"/>
        <v>46539</v>
      </c>
      <c r="E133" s="266">
        <f t="shared" si="14"/>
        <v>46568</v>
      </c>
      <c r="F133" s="274">
        <f t="shared" si="15"/>
        <v>-177713.76393826015</v>
      </c>
      <c r="G133" s="275">
        <f t="shared" si="13"/>
        <v>7500</v>
      </c>
      <c r="H133" s="275">
        <f t="shared" si="22"/>
        <v>6759.5259835905827</v>
      </c>
      <c r="I133" s="275">
        <f t="shared" si="23"/>
        <v>-712.30932481112325</v>
      </c>
      <c r="J133" s="276">
        <f t="shared" si="16"/>
        <v>-170954.23795466957</v>
      </c>
      <c r="K133" s="274">
        <f t="shared" si="17"/>
        <v>-83345.072922433377</v>
      </c>
      <c r="L133" s="276">
        <f t="shared" si="18"/>
        <v>-87609.165032236197</v>
      </c>
      <c r="M133" s="275"/>
      <c r="N133" s="274">
        <f t="shared" si="19"/>
        <v>710056.41965951992</v>
      </c>
      <c r="O133" s="276">
        <f t="shared" si="24"/>
        <v>-568045.13572761684</v>
      </c>
      <c r="P133" s="276">
        <f t="shared" si="20"/>
        <v>5917.1368304959997</v>
      </c>
    </row>
    <row r="134" spans="2:16">
      <c r="B134" s="195">
        <f t="shared" si="25"/>
        <v>31</v>
      </c>
      <c r="C134" s="195">
        <v>97</v>
      </c>
      <c r="D134" s="266">
        <f t="shared" si="21"/>
        <v>46569</v>
      </c>
      <c r="E134" s="266">
        <f t="shared" si="14"/>
        <v>46599</v>
      </c>
      <c r="F134" s="274">
        <f t="shared" si="15"/>
        <v>-170954.23795466957</v>
      </c>
      <c r="G134" s="275">
        <f t="shared" si="13"/>
        <v>7500</v>
      </c>
      <c r="H134" s="275">
        <f t="shared" si="22"/>
        <v>6787.6906751888764</v>
      </c>
      <c r="I134" s="275">
        <f t="shared" si="23"/>
        <v>-684.02728033116955</v>
      </c>
      <c r="J134" s="276">
        <f t="shared" si="16"/>
        <v>-164166.5472794807</v>
      </c>
      <c r="K134" s="274">
        <f t="shared" si="17"/>
        <v>-83692.344059610186</v>
      </c>
      <c r="L134" s="276">
        <f t="shared" si="18"/>
        <v>-80474.203219870513</v>
      </c>
      <c r="M134" s="275"/>
      <c r="N134" s="274">
        <f t="shared" si="19"/>
        <v>710056.41965951992</v>
      </c>
      <c r="O134" s="276">
        <f t="shared" si="24"/>
        <v>-573962.27255811286</v>
      </c>
      <c r="P134" s="276">
        <f t="shared" si="20"/>
        <v>5917.1368304959997</v>
      </c>
    </row>
    <row r="135" spans="2:16">
      <c r="B135" s="195">
        <f t="shared" si="25"/>
        <v>31</v>
      </c>
      <c r="C135" s="195">
        <v>98</v>
      </c>
      <c r="D135" s="266">
        <f t="shared" si="21"/>
        <v>46600</v>
      </c>
      <c r="E135" s="266">
        <f t="shared" si="14"/>
        <v>46630</v>
      </c>
      <c r="F135" s="274">
        <f t="shared" si="15"/>
        <v>-164166.5472794807</v>
      </c>
      <c r="G135" s="275">
        <f t="shared" si="13"/>
        <v>7500</v>
      </c>
      <c r="H135" s="275">
        <f t="shared" si="22"/>
        <v>6815.9727196688309</v>
      </c>
      <c r="I135" s="275">
        <f t="shared" si="23"/>
        <v>-655.62739399921622</v>
      </c>
      <c r="J135" s="276">
        <f t="shared" si="16"/>
        <v>-157350.57455981188</v>
      </c>
      <c r="K135" s="274">
        <f t="shared" si="17"/>
        <v>-84041.062159858571</v>
      </c>
      <c r="L135" s="276">
        <f t="shared" si="18"/>
        <v>-73309.51239995331</v>
      </c>
      <c r="M135" s="275"/>
      <c r="N135" s="274">
        <f t="shared" si="19"/>
        <v>710056.41965951992</v>
      </c>
      <c r="O135" s="276">
        <f t="shared" si="24"/>
        <v>-579879.40938860888</v>
      </c>
      <c r="P135" s="276">
        <f t="shared" si="20"/>
        <v>5917.1368304959997</v>
      </c>
    </row>
    <row r="136" spans="2:16">
      <c r="B136" s="195">
        <f t="shared" si="25"/>
        <v>30</v>
      </c>
      <c r="C136" s="195">
        <v>99</v>
      </c>
      <c r="D136" s="266">
        <f t="shared" si="21"/>
        <v>46631</v>
      </c>
      <c r="E136" s="266">
        <f t="shared" si="14"/>
        <v>46660</v>
      </c>
      <c r="F136" s="274">
        <f t="shared" si="15"/>
        <v>-157350.57455981188</v>
      </c>
      <c r="G136" s="275">
        <f t="shared" si="13"/>
        <v>7500</v>
      </c>
      <c r="H136" s="275">
        <f t="shared" si="22"/>
        <v>6844.3726060007839</v>
      </c>
      <c r="I136" s="275">
        <f t="shared" si="23"/>
        <v>-627.10917480754631</v>
      </c>
      <c r="J136" s="276">
        <f t="shared" si="16"/>
        <v>-150506.20195381111</v>
      </c>
      <c r="K136" s="274">
        <f t="shared" si="17"/>
        <v>-84391.233252191319</v>
      </c>
      <c r="L136" s="276">
        <f t="shared" si="18"/>
        <v>-66114.968701619786</v>
      </c>
      <c r="M136" s="275"/>
      <c r="N136" s="274">
        <f t="shared" si="19"/>
        <v>710056.41965951992</v>
      </c>
      <c r="O136" s="276">
        <f t="shared" si="24"/>
        <v>-585796.5462191049</v>
      </c>
      <c r="P136" s="276">
        <f t="shared" si="20"/>
        <v>5917.1368304959997</v>
      </c>
    </row>
    <row r="137" spans="2:16">
      <c r="B137" s="195">
        <f t="shared" si="25"/>
        <v>31</v>
      </c>
      <c r="C137" s="195">
        <v>100</v>
      </c>
      <c r="D137" s="266">
        <f t="shared" si="21"/>
        <v>46661</v>
      </c>
      <c r="E137" s="266">
        <f t="shared" si="14"/>
        <v>46691</v>
      </c>
      <c r="F137" s="274">
        <f t="shared" si="15"/>
        <v>-150506.20195381111</v>
      </c>
      <c r="G137" s="275">
        <f t="shared" si="13"/>
        <v>7500</v>
      </c>
      <c r="H137" s="275">
        <f t="shared" si="22"/>
        <v>6872.890825192454</v>
      </c>
      <c r="I137" s="275">
        <f t="shared" si="23"/>
        <v>-598.47212970257772</v>
      </c>
      <c r="J137" s="276">
        <f t="shared" si="16"/>
        <v>-143633.31112861866</v>
      </c>
      <c r="K137" s="274">
        <f t="shared" si="17"/>
        <v>-84742.863390742132</v>
      </c>
      <c r="L137" s="276">
        <f t="shared" si="18"/>
        <v>-58890.44773787653</v>
      </c>
      <c r="M137" s="275"/>
      <c r="N137" s="274">
        <f t="shared" si="19"/>
        <v>710056.41965951992</v>
      </c>
      <c r="O137" s="276">
        <f t="shared" si="24"/>
        <v>-591713.68304960092</v>
      </c>
      <c r="P137" s="276">
        <f t="shared" si="20"/>
        <v>5917.1368304959997</v>
      </c>
    </row>
    <row r="138" spans="2:16">
      <c r="B138" s="195">
        <f t="shared" si="25"/>
        <v>30</v>
      </c>
      <c r="C138" s="195">
        <v>101</v>
      </c>
      <c r="D138" s="266">
        <f t="shared" si="21"/>
        <v>46692</v>
      </c>
      <c r="E138" s="266">
        <f t="shared" si="14"/>
        <v>46721</v>
      </c>
      <c r="F138" s="274">
        <f t="shared" si="15"/>
        <v>-143633.31112861866</v>
      </c>
      <c r="G138" s="275">
        <f t="shared" si="13"/>
        <v>7500</v>
      </c>
      <c r="H138" s="275">
        <f t="shared" si="22"/>
        <v>6901.5278702974219</v>
      </c>
      <c r="I138" s="275">
        <f t="shared" si="23"/>
        <v>-569.71576357633842</v>
      </c>
      <c r="J138" s="276">
        <f t="shared" si="16"/>
        <v>-136731.78325832123</v>
      </c>
      <c r="K138" s="274">
        <f t="shared" si="17"/>
        <v>-85095.958654870206</v>
      </c>
      <c r="L138" s="276">
        <f t="shared" si="18"/>
        <v>-51635.824603451023</v>
      </c>
      <c r="M138" s="275"/>
      <c r="N138" s="274">
        <f t="shared" si="19"/>
        <v>710056.41965951992</v>
      </c>
      <c r="O138" s="276">
        <f t="shared" si="24"/>
        <v>-597630.81988009694</v>
      </c>
      <c r="P138" s="276">
        <f t="shared" si="20"/>
        <v>5917.1368304959997</v>
      </c>
    </row>
    <row r="139" spans="2:16">
      <c r="B139" s="195">
        <f t="shared" si="25"/>
        <v>31</v>
      </c>
      <c r="C139" s="195">
        <v>102</v>
      </c>
      <c r="D139" s="266">
        <f t="shared" si="21"/>
        <v>46722</v>
      </c>
      <c r="E139" s="266">
        <f t="shared" si="14"/>
        <v>46752</v>
      </c>
      <c r="F139" s="274">
        <f t="shared" si="15"/>
        <v>-136731.78325832123</v>
      </c>
      <c r="G139" s="275">
        <f t="shared" si="13"/>
        <v>7500</v>
      </c>
      <c r="H139" s="275">
        <f t="shared" si="22"/>
        <v>6930.2842364236612</v>
      </c>
      <c r="I139" s="275">
        <f t="shared" si="23"/>
        <v>-540.83957925790662</v>
      </c>
      <c r="J139" s="276">
        <f t="shared" si="16"/>
        <v>-129801.49902189757</v>
      </c>
      <c r="K139" s="274">
        <f t="shared" si="17"/>
        <v>-85450.525149265508</v>
      </c>
      <c r="L139" s="276">
        <f t="shared" si="18"/>
        <v>-44350.973872632065</v>
      </c>
      <c r="M139" s="275"/>
      <c r="N139" s="274">
        <f t="shared" si="19"/>
        <v>710056.41965951992</v>
      </c>
      <c r="O139" s="276">
        <f t="shared" si="24"/>
        <v>-603547.95671059296</v>
      </c>
      <c r="P139" s="276">
        <f t="shared" si="20"/>
        <v>5917.1368304959997</v>
      </c>
    </row>
    <row r="140" spans="2:16">
      <c r="B140" s="195">
        <f t="shared" si="25"/>
        <v>31</v>
      </c>
      <c r="C140" s="195">
        <v>103</v>
      </c>
      <c r="D140" s="266">
        <f t="shared" si="21"/>
        <v>46753</v>
      </c>
      <c r="E140" s="266">
        <f t="shared" si="14"/>
        <v>46783</v>
      </c>
      <c r="F140" s="274">
        <f t="shared" si="15"/>
        <v>-129801.49902189757</v>
      </c>
      <c r="G140" s="275">
        <f t="shared" si="13"/>
        <v>7500</v>
      </c>
      <c r="H140" s="275">
        <f t="shared" si="22"/>
        <v>6959.1604207420933</v>
      </c>
      <c r="I140" s="275">
        <f t="shared" si="23"/>
        <v>-511.84307750481457</v>
      </c>
      <c r="J140" s="276">
        <f t="shared" si="16"/>
        <v>-122842.33860115548</v>
      </c>
      <c r="K140" s="274">
        <f t="shared" si="17"/>
        <v>-85806.569004054109</v>
      </c>
      <c r="L140" s="276">
        <f t="shared" si="18"/>
        <v>-37035.769597101375</v>
      </c>
      <c r="M140" s="275"/>
      <c r="N140" s="274">
        <f t="shared" si="19"/>
        <v>710056.41965951992</v>
      </c>
      <c r="O140" s="276">
        <f t="shared" si="24"/>
        <v>-609465.09354108898</v>
      </c>
      <c r="P140" s="276">
        <f t="shared" si="20"/>
        <v>5917.1368304959997</v>
      </c>
    </row>
    <row r="141" spans="2:16">
      <c r="B141" s="195">
        <f t="shared" si="25"/>
        <v>29</v>
      </c>
      <c r="C141" s="195">
        <v>104</v>
      </c>
      <c r="D141" s="266">
        <f t="shared" si="21"/>
        <v>46784</v>
      </c>
      <c r="E141" s="266">
        <f t="shared" si="14"/>
        <v>46812</v>
      </c>
      <c r="F141" s="274">
        <f t="shared" si="15"/>
        <v>-122842.33860115548</v>
      </c>
      <c r="G141" s="275">
        <f t="shared" si="13"/>
        <v>7500</v>
      </c>
      <c r="H141" s="275">
        <f t="shared" si="22"/>
        <v>6988.1569224951854</v>
      </c>
      <c r="I141" s="275">
        <f t="shared" si="23"/>
        <v>-482.72575699441796</v>
      </c>
      <c r="J141" s="276">
        <f t="shared" si="16"/>
        <v>-115854.1816786603</v>
      </c>
      <c r="K141" s="274">
        <f t="shared" si="17"/>
        <v>-86164.096374904329</v>
      </c>
      <c r="L141" s="276">
        <f t="shared" si="18"/>
        <v>-29690.085303755972</v>
      </c>
      <c r="M141" s="275"/>
      <c r="N141" s="274">
        <f t="shared" si="19"/>
        <v>710056.41965951992</v>
      </c>
      <c r="O141" s="276">
        <f t="shared" si="24"/>
        <v>-615382.230371585</v>
      </c>
      <c r="P141" s="276">
        <f t="shared" si="20"/>
        <v>5917.1368304959997</v>
      </c>
    </row>
    <row r="142" spans="2:16">
      <c r="B142" s="195">
        <f t="shared" si="25"/>
        <v>31</v>
      </c>
      <c r="C142" s="195">
        <v>105</v>
      </c>
      <c r="D142" s="266">
        <f t="shared" si="21"/>
        <v>46813</v>
      </c>
      <c r="E142" s="266">
        <f t="shared" si="14"/>
        <v>46843</v>
      </c>
      <c r="F142" s="274">
        <f t="shared" si="15"/>
        <v>-115854.1816786603</v>
      </c>
      <c r="G142" s="275">
        <f t="shared" si="13"/>
        <v>7500</v>
      </c>
      <c r="H142" s="275">
        <f t="shared" si="22"/>
        <v>7017.2742430055823</v>
      </c>
      <c r="I142" s="275">
        <f t="shared" si="23"/>
        <v>-453.48711431522798</v>
      </c>
      <c r="J142" s="276">
        <f t="shared" si="16"/>
        <v>-108836.90743565472</v>
      </c>
      <c r="K142" s="274">
        <f t="shared" si="17"/>
        <v>-86523.113443133101</v>
      </c>
      <c r="L142" s="276">
        <f t="shared" si="18"/>
        <v>-22313.79399252162</v>
      </c>
      <c r="M142" s="275"/>
      <c r="N142" s="274">
        <f t="shared" si="19"/>
        <v>710056.41965951992</v>
      </c>
      <c r="O142" s="276">
        <f t="shared" si="24"/>
        <v>-621299.36720208102</v>
      </c>
      <c r="P142" s="276">
        <f t="shared" si="20"/>
        <v>5917.1368304959997</v>
      </c>
    </row>
    <row r="143" spans="2:16">
      <c r="B143" s="195">
        <f t="shared" si="25"/>
        <v>30</v>
      </c>
      <c r="C143" s="195">
        <v>106</v>
      </c>
      <c r="D143" s="266">
        <f t="shared" si="21"/>
        <v>46844</v>
      </c>
      <c r="E143" s="266">
        <f t="shared" si="14"/>
        <v>46873</v>
      </c>
      <c r="F143" s="274">
        <f t="shared" si="15"/>
        <v>-108836.90743565472</v>
      </c>
      <c r="G143" s="275">
        <f t="shared" si="13"/>
        <v>7500</v>
      </c>
      <c r="H143" s="275">
        <f t="shared" si="22"/>
        <v>7046.5128856847723</v>
      </c>
      <c r="I143" s="275">
        <f t="shared" si="23"/>
        <v>-424.12664395820815</v>
      </c>
      <c r="J143" s="276">
        <f t="shared" si="16"/>
        <v>-101790.39454996995</v>
      </c>
      <c r="K143" s="274">
        <f t="shared" si="17"/>
        <v>-86883.626415812832</v>
      </c>
      <c r="L143" s="276">
        <f t="shared" si="18"/>
        <v>-14906.768134157115</v>
      </c>
      <c r="M143" s="275"/>
      <c r="N143" s="274">
        <f t="shared" si="19"/>
        <v>710056.41965951992</v>
      </c>
      <c r="O143" s="276">
        <f t="shared" si="24"/>
        <v>-627216.50403257704</v>
      </c>
      <c r="P143" s="276">
        <f t="shared" si="20"/>
        <v>5917.1368304959997</v>
      </c>
    </row>
    <row r="144" spans="2:16">
      <c r="B144" s="195">
        <f t="shared" si="25"/>
        <v>31</v>
      </c>
      <c r="C144" s="195">
        <v>107</v>
      </c>
      <c r="D144" s="266">
        <f t="shared" si="21"/>
        <v>46874</v>
      </c>
      <c r="E144" s="266">
        <f t="shared" si="14"/>
        <v>46904</v>
      </c>
      <c r="F144" s="274">
        <f t="shared" si="15"/>
        <v>-101790.39454996995</v>
      </c>
      <c r="G144" s="275">
        <f t="shared" si="13"/>
        <v>7500</v>
      </c>
      <c r="H144" s="275">
        <f t="shared" si="22"/>
        <v>7075.8733560417922</v>
      </c>
      <c r="I144" s="275">
        <f t="shared" si="23"/>
        <v>-394.64383830803399</v>
      </c>
      <c r="J144" s="276">
        <f t="shared" si="16"/>
        <v>-94714.521193928158</v>
      </c>
      <c r="K144" s="274">
        <f t="shared" si="17"/>
        <v>-87245.641525878716</v>
      </c>
      <c r="L144" s="276">
        <f t="shared" si="18"/>
        <v>-7468.8796680494415</v>
      </c>
      <c r="M144" s="275"/>
      <c r="N144" s="274">
        <f t="shared" si="19"/>
        <v>710056.41965951992</v>
      </c>
      <c r="O144" s="276">
        <f t="shared" si="24"/>
        <v>-633133.64086307306</v>
      </c>
      <c r="P144" s="276">
        <f t="shared" si="20"/>
        <v>5917.1368304959997</v>
      </c>
    </row>
    <row r="145" spans="1:16">
      <c r="B145" s="195">
        <f t="shared" si="25"/>
        <v>30</v>
      </c>
      <c r="C145" s="195">
        <v>108</v>
      </c>
      <c r="D145" s="266">
        <f t="shared" si="21"/>
        <v>46905</v>
      </c>
      <c r="E145" s="266">
        <f t="shared" si="14"/>
        <v>46934</v>
      </c>
      <c r="F145" s="274">
        <f t="shared" si="15"/>
        <v>-94714.521193928158</v>
      </c>
      <c r="G145" s="275">
        <f t="shared" si="13"/>
        <v>7500</v>
      </c>
      <c r="H145" s="275">
        <f t="shared" si="22"/>
        <v>7105.356161691966</v>
      </c>
      <c r="I145" s="275">
        <f t="shared" si="23"/>
        <v>-365.03818763431747</v>
      </c>
      <c r="J145" s="276">
        <f t="shared" si="16"/>
        <v>-87609.165032236197</v>
      </c>
      <c r="K145" s="274">
        <f t="shared" si="17"/>
        <v>-87609.165032236546</v>
      </c>
      <c r="L145" s="276">
        <f t="shared" si="18"/>
        <v>3.4924596548080444E-10</v>
      </c>
      <c r="M145" s="275"/>
      <c r="N145" s="274">
        <f t="shared" si="19"/>
        <v>710056.41965951992</v>
      </c>
      <c r="O145" s="276">
        <f t="shared" si="24"/>
        <v>-639050.77769356908</v>
      </c>
      <c r="P145" s="276">
        <f t="shared" si="20"/>
        <v>5917.1368304959997</v>
      </c>
    </row>
    <row r="146" spans="1:16">
      <c r="B146" s="195">
        <f t="shared" si="25"/>
        <v>31</v>
      </c>
      <c r="C146" s="195">
        <v>109</v>
      </c>
      <c r="D146" s="266">
        <f t="shared" si="21"/>
        <v>46935</v>
      </c>
      <c r="E146" s="266">
        <f t="shared" si="14"/>
        <v>46965</v>
      </c>
      <c r="F146" s="274">
        <f t="shared" si="15"/>
        <v>-87609.165032236197</v>
      </c>
      <c r="G146" s="275">
        <f t="shared" si="13"/>
        <v>7500</v>
      </c>
      <c r="H146" s="275">
        <f t="shared" si="22"/>
        <v>7134.9618123656828</v>
      </c>
      <c r="I146" s="275">
        <f t="shared" si="23"/>
        <v>-335.30918008279383</v>
      </c>
      <c r="J146" s="276">
        <f t="shared" si="16"/>
        <v>-80474.203219870513</v>
      </c>
      <c r="K146" s="274">
        <f t="shared" si="17"/>
        <v>-80474.203219870513</v>
      </c>
      <c r="L146" s="276">
        <f t="shared" si="18"/>
        <v>0</v>
      </c>
      <c r="M146" s="275"/>
      <c r="N146" s="274">
        <f t="shared" si="19"/>
        <v>710056.41965951992</v>
      </c>
      <c r="O146" s="276">
        <f t="shared" si="24"/>
        <v>-644967.9145240651</v>
      </c>
      <c r="P146" s="276">
        <f t="shared" si="20"/>
        <v>5917.1368304959997</v>
      </c>
    </row>
    <row r="147" spans="1:16">
      <c r="B147" s="195">
        <f t="shared" si="25"/>
        <v>31</v>
      </c>
      <c r="C147" s="195">
        <v>110</v>
      </c>
      <c r="D147" s="266">
        <f t="shared" si="21"/>
        <v>46966</v>
      </c>
      <c r="E147" s="266">
        <f t="shared" si="14"/>
        <v>46996</v>
      </c>
      <c r="F147" s="274">
        <f t="shared" si="15"/>
        <v>-80474.203219870513</v>
      </c>
      <c r="G147" s="275">
        <f t="shared" si="13"/>
        <v>7500</v>
      </c>
      <c r="H147" s="275">
        <f t="shared" si="22"/>
        <v>7164.6908199172058</v>
      </c>
      <c r="I147" s="275">
        <f t="shared" si="23"/>
        <v>-305.45630166647214</v>
      </c>
      <c r="J147" s="276">
        <f t="shared" si="16"/>
        <v>-73309.51239995331</v>
      </c>
      <c r="K147" s="274">
        <f t="shared" si="17"/>
        <v>-73309.51239995331</v>
      </c>
      <c r="L147" s="276">
        <f t="shared" si="18"/>
        <v>0</v>
      </c>
      <c r="M147" s="275"/>
      <c r="N147" s="274">
        <f t="shared" si="19"/>
        <v>710056.41965951992</v>
      </c>
      <c r="O147" s="276">
        <f t="shared" si="24"/>
        <v>-650885.05135456112</v>
      </c>
      <c r="P147" s="276">
        <f t="shared" si="20"/>
        <v>5917.1368304959997</v>
      </c>
    </row>
    <row r="148" spans="1:16">
      <c r="B148" s="195">
        <f t="shared" si="25"/>
        <v>30</v>
      </c>
      <c r="C148" s="195">
        <v>111</v>
      </c>
      <c r="D148" s="266">
        <f t="shared" si="21"/>
        <v>46997</v>
      </c>
      <c r="E148" s="266">
        <f t="shared" si="14"/>
        <v>47026</v>
      </c>
      <c r="F148" s="274">
        <f t="shared" si="15"/>
        <v>-73309.51239995331</v>
      </c>
      <c r="G148" s="275">
        <f t="shared" si="13"/>
        <v>7500</v>
      </c>
      <c r="H148" s="275">
        <f t="shared" si="22"/>
        <v>7194.5436983335276</v>
      </c>
      <c r="I148" s="275">
        <f t="shared" si="23"/>
        <v>-275.47903625674911</v>
      </c>
      <c r="J148" s="276">
        <f t="shared" si="16"/>
        <v>-66114.968701619786</v>
      </c>
      <c r="K148" s="274">
        <f t="shared" si="17"/>
        <v>-66114.968701619786</v>
      </c>
      <c r="L148" s="276">
        <f t="shared" si="18"/>
        <v>0</v>
      </c>
      <c r="M148" s="275"/>
      <c r="N148" s="274">
        <f t="shared" si="19"/>
        <v>710056.41965951992</v>
      </c>
      <c r="O148" s="276">
        <f t="shared" si="24"/>
        <v>-656802.18818505714</v>
      </c>
      <c r="P148" s="276">
        <f t="shared" si="20"/>
        <v>5917.1368304959997</v>
      </c>
    </row>
    <row r="149" spans="1:16">
      <c r="B149" s="195">
        <f t="shared" si="25"/>
        <v>31</v>
      </c>
      <c r="C149" s="195">
        <v>112</v>
      </c>
      <c r="D149" s="266">
        <f t="shared" si="21"/>
        <v>47027</v>
      </c>
      <c r="E149" s="266">
        <f t="shared" si="14"/>
        <v>47057</v>
      </c>
      <c r="F149" s="274">
        <f t="shared" si="15"/>
        <v>-66114.968701619786</v>
      </c>
      <c r="G149" s="275">
        <f t="shared" si="13"/>
        <v>7500</v>
      </c>
      <c r="H149" s="275">
        <f t="shared" si="22"/>
        <v>7224.5209637432508</v>
      </c>
      <c r="I149" s="275">
        <f t="shared" si="23"/>
        <v>-245.37686557448558</v>
      </c>
      <c r="J149" s="276">
        <f t="shared" si="16"/>
        <v>-58890.447737876537</v>
      </c>
      <c r="K149" s="274">
        <f t="shared" si="17"/>
        <v>-58890.447737876537</v>
      </c>
      <c r="L149" s="276">
        <f t="shared" si="18"/>
        <v>0</v>
      </c>
      <c r="M149" s="275"/>
      <c r="N149" s="274">
        <f t="shared" si="19"/>
        <v>710056.41965951992</v>
      </c>
      <c r="O149" s="276">
        <f t="shared" si="24"/>
        <v>-662719.32501555316</v>
      </c>
      <c r="P149" s="276">
        <f t="shared" si="20"/>
        <v>5917.1368304959997</v>
      </c>
    </row>
    <row r="150" spans="1:16">
      <c r="B150" s="195">
        <f t="shared" si="25"/>
        <v>30</v>
      </c>
      <c r="C150" s="195">
        <v>113</v>
      </c>
      <c r="D150" s="266">
        <f t="shared" si="21"/>
        <v>47058</v>
      </c>
      <c r="E150" s="266">
        <f t="shared" si="14"/>
        <v>47087</v>
      </c>
      <c r="F150" s="274">
        <f t="shared" si="15"/>
        <v>-58890.447737876537</v>
      </c>
      <c r="G150" s="275">
        <f t="shared" si="13"/>
        <v>7500</v>
      </c>
      <c r="H150" s="275">
        <f t="shared" si="22"/>
        <v>7254.6231344255148</v>
      </c>
      <c r="I150" s="275">
        <f t="shared" si="23"/>
        <v>-215.14926918104595</v>
      </c>
      <c r="J150" s="276">
        <f t="shared" si="16"/>
        <v>-51635.824603451023</v>
      </c>
      <c r="K150" s="274">
        <f t="shared" si="17"/>
        <v>-51635.824603451023</v>
      </c>
      <c r="L150" s="276">
        <f t="shared" si="18"/>
        <v>0</v>
      </c>
      <c r="M150" s="275"/>
      <c r="N150" s="274">
        <f t="shared" si="19"/>
        <v>710056.41965951992</v>
      </c>
      <c r="O150" s="276">
        <f t="shared" si="24"/>
        <v>-668636.46184604918</v>
      </c>
      <c r="P150" s="276">
        <f t="shared" si="20"/>
        <v>5917.1368304959997</v>
      </c>
    </row>
    <row r="151" spans="1:16">
      <c r="B151" s="195">
        <f t="shared" si="25"/>
        <v>31</v>
      </c>
      <c r="C151" s="195">
        <v>114</v>
      </c>
      <c r="D151" s="266">
        <f t="shared" si="21"/>
        <v>47088</v>
      </c>
      <c r="E151" s="266">
        <f t="shared" si="14"/>
        <v>47118</v>
      </c>
      <c r="F151" s="274">
        <f t="shared" si="15"/>
        <v>-51635.824603451023</v>
      </c>
      <c r="G151" s="275">
        <f t="shared" si="13"/>
        <v>7500</v>
      </c>
      <c r="H151" s="275">
        <f t="shared" si="22"/>
        <v>7284.8507308189537</v>
      </c>
      <c r="I151" s="275">
        <f t="shared" si="23"/>
        <v>-184.79572446930032</v>
      </c>
      <c r="J151" s="276">
        <f t="shared" si="16"/>
        <v>-44350.973872632072</v>
      </c>
      <c r="K151" s="274">
        <f t="shared" si="17"/>
        <v>-44350.973872632072</v>
      </c>
      <c r="L151" s="276">
        <f t="shared" si="18"/>
        <v>0</v>
      </c>
      <c r="M151" s="275"/>
      <c r="N151" s="274">
        <f t="shared" si="19"/>
        <v>710056.41965951992</v>
      </c>
      <c r="O151" s="276">
        <f t="shared" si="24"/>
        <v>-674553.5986765452</v>
      </c>
      <c r="P151" s="276">
        <f t="shared" si="20"/>
        <v>5917.1368304959997</v>
      </c>
    </row>
    <row r="152" spans="1:16">
      <c r="B152" s="195">
        <f t="shared" si="25"/>
        <v>31</v>
      </c>
      <c r="C152" s="195">
        <v>115</v>
      </c>
      <c r="D152" s="266">
        <f t="shared" si="21"/>
        <v>47119</v>
      </c>
      <c r="E152" s="266">
        <f t="shared" si="14"/>
        <v>47149</v>
      </c>
      <c r="F152" s="274">
        <f t="shared" si="15"/>
        <v>-44350.973872632072</v>
      </c>
      <c r="G152" s="275">
        <f t="shared" si="13"/>
        <v>7500</v>
      </c>
      <c r="H152" s="275">
        <f t="shared" si="22"/>
        <v>7315.2042755306993</v>
      </c>
      <c r="I152" s="275">
        <f t="shared" si="23"/>
        <v>-154.31570665458906</v>
      </c>
      <c r="J152" s="276">
        <f t="shared" si="16"/>
        <v>-37035.769597101375</v>
      </c>
      <c r="K152" s="274">
        <f t="shared" si="17"/>
        <v>-37035.769597101375</v>
      </c>
      <c r="L152" s="276">
        <f t="shared" si="18"/>
        <v>0</v>
      </c>
      <c r="M152" s="275"/>
      <c r="N152" s="274">
        <f t="shared" si="19"/>
        <v>710056.41965951992</v>
      </c>
      <c r="O152" s="276">
        <f t="shared" si="24"/>
        <v>-680470.73550704122</v>
      </c>
      <c r="P152" s="276">
        <f t="shared" si="20"/>
        <v>5917.1368304959997</v>
      </c>
    </row>
    <row r="153" spans="1:16">
      <c r="B153" s="195">
        <f t="shared" si="25"/>
        <v>28</v>
      </c>
      <c r="C153" s="195">
        <v>116</v>
      </c>
      <c r="D153" s="266">
        <f t="shared" si="21"/>
        <v>47150</v>
      </c>
      <c r="E153" s="266">
        <f t="shared" si="14"/>
        <v>47177</v>
      </c>
      <c r="F153" s="274">
        <f t="shared" si="15"/>
        <v>-37035.769597101375</v>
      </c>
      <c r="G153" s="275">
        <f t="shared" si="13"/>
        <v>7500</v>
      </c>
      <c r="H153" s="275">
        <f t="shared" si="22"/>
        <v>7345.6842933454109</v>
      </c>
      <c r="I153" s="275">
        <f t="shared" si="23"/>
        <v>-123.70868876564987</v>
      </c>
      <c r="J153" s="276">
        <f t="shared" si="16"/>
        <v>-29690.085303755965</v>
      </c>
      <c r="K153" s="274">
        <f t="shared" si="17"/>
        <v>-29690.085303755965</v>
      </c>
      <c r="L153" s="276">
        <f t="shared" si="18"/>
        <v>0</v>
      </c>
      <c r="M153" s="275"/>
      <c r="N153" s="274">
        <f t="shared" si="19"/>
        <v>710056.41965951992</v>
      </c>
      <c r="O153" s="276">
        <f t="shared" si="24"/>
        <v>-686387.87233753724</v>
      </c>
      <c r="P153" s="276">
        <f t="shared" si="20"/>
        <v>5917.1368304959997</v>
      </c>
    </row>
    <row r="154" spans="1:16">
      <c r="B154" s="195">
        <f t="shared" si="25"/>
        <v>31</v>
      </c>
      <c r="C154" s="195">
        <v>117</v>
      </c>
      <c r="D154" s="266">
        <f t="shared" si="21"/>
        <v>47178</v>
      </c>
      <c r="E154" s="266">
        <f t="shared" si="14"/>
        <v>47208</v>
      </c>
      <c r="F154" s="274">
        <f t="shared" si="15"/>
        <v>-29690.085303755965</v>
      </c>
      <c r="G154" s="275">
        <f t="shared" si="13"/>
        <v>7500</v>
      </c>
      <c r="H154" s="275">
        <f t="shared" si="22"/>
        <v>7376.2913112343504</v>
      </c>
      <c r="I154" s="275">
        <f t="shared" si="23"/>
        <v>-92.97414163550674</v>
      </c>
      <c r="J154" s="276">
        <f t="shared" si="16"/>
        <v>-22313.793992521612</v>
      </c>
      <c r="K154" s="274">
        <f t="shared" si="17"/>
        <v>-22313.793992521612</v>
      </c>
      <c r="L154" s="276">
        <f t="shared" si="18"/>
        <v>0</v>
      </c>
      <c r="M154" s="275"/>
      <c r="N154" s="274">
        <f t="shared" si="19"/>
        <v>710056.41965951992</v>
      </c>
      <c r="O154" s="276">
        <f t="shared" si="24"/>
        <v>-692305.00916803326</v>
      </c>
      <c r="P154" s="276">
        <f t="shared" si="20"/>
        <v>5917.1368304959997</v>
      </c>
    </row>
    <row r="155" spans="1:16">
      <c r="B155" s="195">
        <f t="shared" si="25"/>
        <v>30</v>
      </c>
      <c r="C155" s="195">
        <v>118</v>
      </c>
      <c r="D155" s="266">
        <f t="shared" si="21"/>
        <v>47209</v>
      </c>
      <c r="E155" s="266">
        <f t="shared" si="14"/>
        <v>47238</v>
      </c>
      <c r="F155" s="274">
        <f t="shared" si="15"/>
        <v>-22313.793992521612</v>
      </c>
      <c r="G155" s="275">
        <f t="shared" si="13"/>
        <v>7500</v>
      </c>
      <c r="H155" s="275">
        <f t="shared" si="22"/>
        <v>7407.0258583644936</v>
      </c>
      <c r="I155" s="275">
        <f t="shared" si="23"/>
        <v>-62.111533892321326</v>
      </c>
      <c r="J155" s="276">
        <f t="shared" si="16"/>
        <v>-14906.768134157119</v>
      </c>
      <c r="K155" s="274">
        <f t="shared" si="17"/>
        <v>-14906.768134157119</v>
      </c>
      <c r="L155" s="276">
        <f t="shared" si="18"/>
        <v>0</v>
      </c>
      <c r="M155" s="275"/>
      <c r="N155" s="274">
        <f t="shared" si="19"/>
        <v>710056.41965951992</v>
      </c>
      <c r="O155" s="276">
        <f t="shared" si="24"/>
        <v>-698222.14599852927</v>
      </c>
      <c r="P155" s="276">
        <f t="shared" si="20"/>
        <v>5917.1368304959997</v>
      </c>
    </row>
    <row r="156" spans="1:16">
      <c r="B156" s="195">
        <f t="shared" si="25"/>
        <v>31</v>
      </c>
      <c r="C156" s="195">
        <v>119</v>
      </c>
      <c r="D156" s="266">
        <f t="shared" si="21"/>
        <v>47239</v>
      </c>
      <c r="E156" s="266">
        <f t="shared" si="14"/>
        <v>47269</v>
      </c>
      <c r="F156" s="274">
        <f t="shared" si="15"/>
        <v>-14906.768134157119</v>
      </c>
      <c r="G156" s="275">
        <f t="shared" si="13"/>
        <v>7500</v>
      </c>
      <c r="H156" s="275">
        <f t="shared" si="22"/>
        <v>7437.8884661076791</v>
      </c>
      <c r="I156" s="275">
        <f t="shared" si="23"/>
        <v>-31.120331950205998</v>
      </c>
      <c r="J156" s="276">
        <f t="shared" si="16"/>
        <v>-7468.8796680494397</v>
      </c>
      <c r="K156" s="274">
        <f t="shared" si="17"/>
        <v>-7468.8796680494397</v>
      </c>
      <c r="L156" s="276">
        <f t="shared" si="18"/>
        <v>0</v>
      </c>
      <c r="M156" s="275"/>
      <c r="N156" s="274">
        <f t="shared" si="19"/>
        <v>710056.41965951992</v>
      </c>
      <c r="O156" s="276">
        <f t="shared" si="24"/>
        <v>-704139.28282902529</v>
      </c>
      <c r="P156" s="276">
        <f t="shared" si="20"/>
        <v>5917.1368304959997</v>
      </c>
    </row>
    <row r="157" spans="1:16" ht="15.75" thickBot="1">
      <c r="B157" s="195">
        <f t="shared" si="25"/>
        <v>30</v>
      </c>
      <c r="C157" s="195">
        <v>120</v>
      </c>
      <c r="D157" s="266">
        <f t="shared" si="21"/>
        <v>47270</v>
      </c>
      <c r="E157" s="266">
        <f t="shared" si="14"/>
        <v>47299</v>
      </c>
      <c r="F157" s="279">
        <f t="shared" si="15"/>
        <v>-7468.8796680494397</v>
      </c>
      <c r="G157" s="280">
        <f t="shared" si="13"/>
        <v>7500</v>
      </c>
      <c r="H157" s="280">
        <f t="shared" si="22"/>
        <v>7468.8796680497944</v>
      </c>
      <c r="I157" s="280">
        <f t="shared" si="23"/>
        <v>1.4761969424625933E-12</v>
      </c>
      <c r="J157" s="281">
        <f t="shared" si="16"/>
        <v>3.5470293369144201E-10</v>
      </c>
      <c r="K157" s="279">
        <f t="shared" si="17"/>
        <v>3.5470293369144201E-10</v>
      </c>
      <c r="L157" s="281">
        <f t="shared" si="18"/>
        <v>0</v>
      </c>
      <c r="M157" s="275"/>
      <c r="N157" s="279">
        <f t="shared" si="19"/>
        <v>710056.41965951992</v>
      </c>
      <c r="O157" s="281">
        <f t="shared" si="24"/>
        <v>-710056.41965952131</v>
      </c>
      <c r="P157" s="282">
        <f t="shared" si="20"/>
        <v>5917.1368304959997</v>
      </c>
    </row>
    <row r="160" spans="1:16" ht="18.75">
      <c r="A160" s="466"/>
      <c r="C160" s="126"/>
    </row>
  </sheetData>
  <mergeCells count="58">
    <mergeCell ref="R101:U101"/>
    <mergeCell ref="W101:Z101"/>
    <mergeCell ref="AB101:AE101"/>
    <mergeCell ref="R86:AE86"/>
    <mergeCell ref="R87:AE87"/>
    <mergeCell ref="AC89:AD89"/>
    <mergeCell ref="AC90:AD90"/>
    <mergeCell ref="AC91:AD91"/>
    <mergeCell ref="AC92:AD92"/>
    <mergeCell ref="W90:Y90"/>
    <mergeCell ref="R79:U79"/>
    <mergeCell ref="R52:U52"/>
    <mergeCell ref="W52:Z52"/>
    <mergeCell ref="R58:AE58"/>
    <mergeCell ref="R59:AE59"/>
    <mergeCell ref="AC61:AD61"/>
    <mergeCell ref="AC62:AD62"/>
    <mergeCell ref="AC63:AD63"/>
    <mergeCell ref="AC64:AD64"/>
    <mergeCell ref="R73:U73"/>
    <mergeCell ref="W73:Z73"/>
    <mergeCell ref="AB73:AE73"/>
    <mergeCell ref="W62:Y62"/>
    <mergeCell ref="AB52:AE52"/>
    <mergeCell ref="AB79:AE79"/>
    <mergeCell ref="R42:U42"/>
    <mergeCell ref="W42:Z42"/>
    <mergeCell ref="AB42:AE42"/>
    <mergeCell ref="R47:U47"/>
    <mergeCell ref="W47:Z47"/>
    <mergeCell ref="AB47:AE47"/>
    <mergeCell ref="H29:H30"/>
    <mergeCell ref="H31:H32"/>
    <mergeCell ref="H33:H34"/>
    <mergeCell ref="T36:AB36"/>
    <mergeCell ref="R37:U37"/>
    <mergeCell ref="W37:Z37"/>
    <mergeCell ref="AB37:AE37"/>
    <mergeCell ref="AC24:AD24"/>
    <mergeCell ref="AC25:AD25"/>
    <mergeCell ref="AC26:AD26"/>
    <mergeCell ref="AC27:AD27"/>
    <mergeCell ref="I28:L28"/>
    <mergeCell ref="N28:P28"/>
    <mergeCell ref="W25:Y25"/>
    <mergeCell ref="R22:AE22"/>
    <mergeCell ref="E3:F3"/>
    <mergeCell ref="E4:F4"/>
    <mergeCell ref="E5:F5"/>
    <mergeCell ref="E6:F6"/>
    <mergeCell ref="T18:AB18"/>
    <mergeCell ref="AB106:AE106"/>
    <mergeCell ref="AG36:AN36"/>
    <mergeCell ref="AG74:AN82"/>
    <mergeCell ref="AG102:AN107"/>
    <mergeCell ref="AG37:AN41"/>
    <mergeCell ref="AG43:AN46"/>
    <mergeCell ref="AG48:AN5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1E028-6418-45CA-8178-BE4DA3850928}">
  <sheetPr>
    <tabColor rgb="FFFFC000"/>
  </sheetPr>
  <dimension ref="A1:BB256"/>
  <sheetViews>
    <sheetView showGridLines="0" zoomScale="70" zoomScaleNormal="70" workbookViewId="0">
      <selection activeCell="H24" sqref="H24:K24"/>
    </sheetView>
  </sheetViews>
  <sheetFormatPr defaultColWidth="9.140625" defaultRowHeight="15"/>
  <cols>
    <col min="1" max="2" width="3.7109375" style="163" customWidth="1"/>
    <col min="3" max="12" width="16.85546875" style="163" customWidth="1"/>
    <col min="13" max="16" width="12.85546875" style="163" customWidth="1"/>
    <col min="17" max="17" width="11.140625" style="164" bestFit="1" customWidth="1"/>
    <col min="18" max="18" width="9.140625" style="163"/>
    <col min="19" max="19" width="11.42578125" style="163" customWidth="1"/>
    <col min="20" max="20" width="10.42578125" style="163" bestFit="1" customWidth="1"/>
    <col min="21" max="23" width="9.140625" style="163"/>
    <col min="24" max="25" width="11.140625" style="163" customWidth="1"/>
    <col min="26" max="26" width="10.140625" style="163" customWidth="1"/>
    <col min="27" max="29" width="9.140625" style="163"/>
    <col min="30" max="30" width="10.140625" style="163" customWidth="1"/>
    <col min="31" max="31" width="10" style="163" customWidth="1"/>
    <col min="32" max="16384" width="9.140625" style="163"/>
  </cols>
  <sheetData>
    <row r="1" spans="3:54">
      <c r="C1" s="126" t="s">
        <v>104</v>
      </c>
      <c r="BB1" s="165" t="s">
        <v>142</v>
      </c>
    </row>
    <row r="2" spans="3:54" ht="15.75" thickBot="1">
      <c r="C2" s="166"/>
      <c r="E2" s="167"/>
      <c r="F2" s="167"/>
      <c r="H2" s="168"/>
      <c r="I2" s="168"/>
      <c r="K2" s="169"/>
      <c r="BB2" s="170"/>
    </row>
    <row r="3" spans="3:54" ht="27" thickBot="1">
      <c r="C3" s="535" t="s">
        <v>992</v>
      </c>
      <c r="D3" s="536"/>
      <c r="E3" s="536"/>
      <c r="F3" s="536"/>
      <c r="G3" s="536"/>
      <c r="H3" s="536"/>
      <c r="I3" s="536"/>
      <c r="J3" s="536"/>
      <c r="K3" s="536"/>
      <c r="L3" s="537"/>
      <c r="BB3" s="170"/>
    </row>
    <row r="4" spans="3:54" ht="15.75" thickBot="1">
      <c r="C4" s="149" t="s">
        <v>995</v>
      </c>
      <c r="E4" s="167"/>
      <c r="F4" s="167"/>
      <c r="H4" s="168"/>
      <c r="I4" s="168"/>
      <c r="K4" s="169"/>
      <c r="BB4" s="170"/>
    </row>
    <row r="5" spans="3:54">
      <c r="C5" s="149" t="s">
        <v>996</v>
      </c>
      <c r="E5" s="167"/>
      <c r="F5" s="167"/>
      <c r="H5" s="168"/>
      <c r="J5" s="174" t="s">
        <v>989</v>
      </c>
      <c r="K5" s="175"/>
      <c r="L5" s="176">
        <v>250</v>
      </c>
      <c r="BB5" s="170"/>
    </row>
    <row r="6" spans="3:54">
      <c r="C6" s="166"/>
      <c r="E6" s="167"/>
      <c r="F6" s="546" t="s">
        <v>997</v>
      </c>
      <c r="G6" s="547"/>
      <c r="H6" s="548"/>
      <c r="J6" s="177" t="s">
        <v>139</v>
      </c>
      <c r="K6" s="179"/>
      <c r="L6" s="180" t="s">
        <v>140</v>
      </c>
      <c r="BB6" s="170"/>
    </row>
    <row r="7" spans="3:54">
      <c r="C7" s="153" t="s">
        <v>998</v>
      </c>
      <c r="E7" s="164"/>
      <c r="F7" s="154" t="s">
        <v>999</v>
      </c>
      <c r="G7" s="154"/>
      <c r="H7" s="154" t="s">
        <v>1000</v>
      </c>
      <c r="J7" s="177" t="s">
        <v>141</v>
      </c>
      <c r="K7" s="179"/>
      <c r="L7" s="180" t="s">
        <v>142</v>
      </c>
      <c r="BB7" s="170"/>
    </row>
    <row r="8" spans="3:54">
      <c r="C8" s="164" t="s">
        <v>1010</v>
      </c>
      <c r="E8" s="155">
        <v>1</v>
      </c>
      <c r="F8" s="183">
        <v>43647</v>
      </c>
      <c r="G8" s="151">
        <v>5</v>
      </c>
      <c r="H8" s="183">
        <v>43678</v>
      </c>
      <c r="J8" s="185" t="s">
        <v>143</v>
      </c>
      <c r="K8" s="179"/>
      <c r="L8" s="186">
        <v>43647</v>
      </c>
      <c r="BB8" s="170"/>
    </row>
    <row r="9" spans="3:54" ht="17.25" customHeight="1">
      <c r="C9" t="s">
        <v>1062</v>
      </c>
      <c r="E9" s="155">
        <v>2</v>
      </c>
      <c r="F9" s="183">
        <v>43647</v>
      </c>
      <c r="G9" s="151">
        <v>6</v>
      </c>
      <c r="H9" s="183">
        <v>43678</v>
      </c>
      <c r="J9" s="177" t="s">
        <v>144</v>
      </c>
      <c r="K9" s="179"/>
      <c r="L9" s="187">
        <v>24</v>
      </c>
      <c r="BB9" s="170"/>
    </row>
    <row r="10" spans="3:54">
      <c r="C10" t="s">
        <v>1063</v>
      </c>
      <c r="E10" s="155">
        <v>3</v>
      </c>
      <c r="F10" s="183">
        <v>43647</v>
      </c>
      <c r="G10" s="151">
        <v>7</v>
      </c>
      <c r="H10" s="183">
        <v>43678</v>
      </c>
      <c r="J10" s="177" t="s">
        <v>145</v>
      </c>
      <c r="K10" s="179"/>
      <c r="L10" s="186">
        <v>43647</v>
      </c>
      <c r="BB10" s="170"/>
    </row>
    <row r="11" spans="3:54" ht="15.75" thickBot="1">
      <c r="C11" s="164" t="s">
        <v>1064</v>
      </c>
      <c r="E11" s="155">
        <v>4</v>
      </c>
      <c r="F11" s="183">
        <v>43677</v>
      </c>
      <c r="G11" s="151">
        <v>8</v>
      </c>
      <c r="H11" s="183">
        <v>43708</v>
      </c>
      <c r="J11" s="189" t="s">
        <v>146</v>
      </c>
      <c r="K11" s="191"/>
      <c r="L11" s="192">
        <v>44377</v>
      </c>
      <c r="BB11" s="170"/>
    </row>
    <row r="12" spans="3:54">
      <c r="G12" s="171"/>
      <c r="H12" s="168"/>
      <c r="I12" s="168"/>
      <c r="K12" s="172"/>
    </row>
    <row r="13" spans="3:54">
      <c r="C13" s="205"/>
      <c r="D13" s="173"/>
      <c r="E13" s="173"/>
      <c r="G13" s="164"/>
      <c r="H13" s="173"/>
    </row>
    <row r="14" spans="3:54" ht="68.25" customHeight="1">
      <c r="C14" s="531" t="s">
        <v>1065</v>
      </c>
      <c r="D14" s="531"/>
      <c r="E14" s="531"/>
      <c r="F14" s="531"/>
      <c r="G14" s="124"/>
      <c r="H14" s="531" t="s">
        <v>1066</v>
      </c>
      <c r="I14" s="531"/>
      <c r="J14" s="531"/>
      <c r="K14" s="531"/>
      <c r="M14" s="432"/>
      <c r="N14" s="565"/>
      <c r="O14" s="565"/>
      <c r="P14" s="565"/>
      <c r="Q14" s="565"/>
      <c r="R14" s="565"/>
      <c r="S14" s="565"/>
      <c r="T14" s="565"/>
      <c r="U14" s="565"/>
      <c r="V14" s="565"/>
      <c r="W14" s="565"/>
    </row>
    <row r="15" spans="3:54">
      <c r="C15" s="188">
        <v>4</v>
      </c>
      <c r="D15" s="202">
        <f>L5</f>
        <v>250</v>
      </c>
      <c r="E15" s="198"/>
      <c r="F15" s="197"/>
      <c r="G15" s="196"/>
      <c r="H15" s="188">
        <v>1</v>
      </c>
      <c r="I15" s="202">
        <f>E20</f>
        <v>250</v>
      </c>
      <c r="J15" s="198">
        <f>D15</f>
        <v>250</v>
      </c>
      <c r="K15" s="188">
        <v>4</v>
      </c>
      <c r="N15" s="561"/>
      <c r="O15" s="561"/>
      <c r="P15" s="561"/>
      <c r="Q15" s="561"/>
      <c r="R15" s="561"/>
      <c r="S15" s="561"/>
      <c r="T15" s="561"/>
      <c r="U15" s="561"/>
      <c r="V15" s="561"/>
      <c r="W15" s="561"/>
      <c r="X15" s="561"/>
    </row>
    <row r="16" spans="3:54">
      <c r="C16" s="152">
        <v>8</v>
      </c>
      <c r="D16" s="200">
        <f>L5</f>
        <v>250</v>
      </c>
      <c r="E16" s="199"/>
      <c r="F16" s="196"/>
      <c r="G16" s="196"/>
      <c r="H16" s="152">
        <v>5</v>
      </c>
      <c r="I16" s="200">
        <f>E21</f>
        <v>250</v>
      </c>
      <c r="J16" s="199">
        <f>D16</f>
        <v>250</v>
      </c>
      <c r="K16" s="152">
        <v>8</v>
      </c>
      <c r="N16" s="561"/>
      <c r="O16" s="561"/>
      <c r="P16" s="561"/>
      <c r="Q16" s="561"/>
      <c r="R16" s="561"/>
      <c r="S16" s="561"/>
      <c r="T16" s="561"/>
      <c r="U16" s="561"/>
      <c r="V16" s="561"/>
      <c r="W16" s="561"/>
      <c r="X16" s="561"/>
    </row>
    <row r="17" spans="2:24">
      <c r="C17" s="200"/>
      <c r="D17" s="196"/>
      <c r="E17" s="199"/>
      <c r="F17" s="196"/>
      <c r="G17" s="196"/>
      <c r="H17" s="200"/>
      <c r="I17" s="196"/>
      <c r="J17" s="199"/>
      <c r="K17" s="200"/>
      <c r="N17" s="561"/>
      <c r="O17" s="561"/>
      <c r="P17" s="561"/>
      <c r="Q17" s="561"/>
      <c r="R17" s="561"/>
      <c r="S17" s="561"/>
      <c r="T17" s="561"/>
      <c r="U17" s="561"/>
      <c r="V17" s="561"/>
      <c r="W17" s="561"/>
      <c r="X17" s="561"/>
    </row>
    <row r="18" spans="2:24">
      <c r="C18" s="196"/>
      <c r="D18" s="196"/>
      <c r="E18" s="196"/>
      <c r="F18" s="196"/>
      <c r="G18" s="196"/>
      <c r="H18" s="196"/>
      <c r="I18" s="196"/>
      <c r="J18" s="196"/>
      <c r="K18" s="196"/>
      <c r="N18" s="561"/>
      <c r="O18" s="561"/>
      <c r="P18" s="561"/>
      <c r="Q18" s="561"/>
      <c r="R18" s="561"/>
      <c r="S18" s="561"/>
      <c r="T18" s="561"/>
      <c r="U18" s="561"/>
      <c r="V18" s="561"/>
      <c r="W18" s="561"/>
      <c r="X18" s="561"/>
    </row>
    <row r="19" spans="2:24">
      <c r="C19" s="531" t="s">
        <v>1049</v>
      </c>
      <c r="D19" s="531"/>
      <c r="E19" s="531"/>
      <c r="F19" s="531"/>
      <c r="G19" s="124"/>
      <c r="H19" s="531" t="s">
        <v>1050</v>
      </c>
      <c r="I19" s="531"/>
      <c r="J19" s="531"/>
      <c r="K19" s="531"/>
      <c r="N19" s="561"/>
      <c r="O19" s="561"/>
      <c r="P19" s="561"/>
      <c r="Q19" s="561"/>
      <c r="R19" s="561"/>
      <c r="S19" s="561"/>
      <c r="T19" s="561"/>
      <c r="U19" s="561"/>
      <c r="V19" s="561"/>
      <c r="W19" s="561"/>
      <c r="X19" s="561"/>
    </row>
    <row r="20" spans="2:24">
      <c r="C20" s="188">
        <v>3</v>
      </c>
      <c r="D20" s="202">
        <f>L5</f>
        <v>250</v>
      </c>
      <c r="E20" s="198">
        <f>L5</f>
        <v>250</v>
      </c>
      <c r="F20" s="188">
        <v>1</v>
      </c>
      <c r="G20" s="196"/>
      <c r="H20" s="188">
        <v>2</v>
      </c>
      <c r="I20" s="202">
        <f>E25-I25</f>
        <v>250</v>
      </c>
      <c r="J20" s="198">
        <f>D20</f>
        <v>250</v>
      </c>
      <c r="K20" s="188">
        <v>3</v>
      </c>
      <c r="N20" s="561"/>
      <c r="O20" s="561"/>
      <c r="P20" s="561"/>
      <c r="Q20" s="561"/>
      <c r="R20" s="561"/>
      <c r="S20" s="561"/>
      <c r="T20" s="561"/>
      <c r="U20" s="561"/>
      <c r="V20" s="561"/>
      <c r="W20" s="561"/>
      <c r="X20" s="561"/>
    </row>
    <row r="21" spans="2:24">
      <c r="C21" s="152">
        <v>7</v>
      </c>
      <c r="D21" s="200">
        <f>L5</f>
        <v>250</v>
      </c>
      <c r="E21" s="199">
        <f>L5</f>
        <v>250</v>
      </c>
      <c r="F21" s="152">
        <v>5</v>
      </c>
      <c r="G21" s="196"/>
      <c r="H21" s="152">
        <v>6</v>
      </c>
      <c r="I21" s="200">
        <f>E26-I26</f>
        <v>250</v>
      </c>
      <c r="J21" s="199">
        <f>D21</f>
        <v>250</v>
      </c>
      <c r="K21" s="152">
        <v>7</v>
      </c>
      <c r="N21" s="561"/>
      <c r="O21" s="561"/>
      <c r="P21" s="561"/>
      <c r="Q21" s="561"/>
      <c r="R21" s="561"/>
      <c r="S21" s="561"/>
      <c r="T21" s="561"/>
      <c r="U21" s="561"/>
      <c r="V21" s="561"/>
      <c r="W21" s="561"/>
      <c r="X21" s="561"/>
    </row>
    <row r="22" spans="2:24">
      <c r="B22" s="195"/>
      <c r="C22" s="196"/>
      <c r="D22" s="196"/>
      <c r="E22" s="199"/>
      <c r="F22" s="196"/>
      <c r="G22" s="196"/>
      <c r="H22" s="196"/>
      <c r="I22" s="196"/>
      <c r="J22" s="199"/>
      <c r="K22" s="196"/>
      <c r="L22" s="196"/>
      <c r="M22" s="196"/>
      <c r="N22" s="561"/>
      <c r="O22" s="561"/>
      <c r="P22" s="561"/>
      <c r="Q22" s="561"/>
      <c r="R22" s="561"/>
      <c r="S22" s="561"/>
      <c r="T22" s="561"/>
      <c r="U22" s="561"/>
      <c r="V22" s="561"/>
      <c r="W22" s="561"/>
      <c r="X22" s="561"/>
    </row>
    <row r="23" spans="2:24">
      <c r="B23" s="195"/>
      <c r="H23" s="196"/>
      <c r="I23" s="196"/>
      <c r="J23" s="196"/>
      <c r="K23" s="196"/>
      <c r="L23" s="129"/>
      <c r="N23" s="561"/>
      <c r="O23" s="561"/>
      <c r="P23" s="561"/>
      <c r="Q23" s="561"/>
      <c r="R23" s="561"/>
      <c r="S23" s="561"/>
      <c r="T23" s="561"/>
      <c r="U23" s="561"/>
      <c r="V23" s="561"/>
      <c r="W23" s="561"/>
      <c r="X23" s="561"/>
    </row>
    <row r="24" spans="2:24">
      <c r="B24" s="195"/>
      <c r="C24" s="531" t="s">
        <v>1051</v>
      </c>
      <c r="D24" s="531"/>
      <c r="E24" s="531"/>
      <c r="F24" s="531"/>
      <c r="H24" s="531" t="s">
        <v>1054</v>
      </c>
      <c r="I24" s="531"/>
      <c r="J24" s="531"/>
      <c r="K24" s="531"/>
      <c r="L24" s="196"/>
      <c r="N24" s="561"/>
      <c r="O24" s="561"/>
      <c r="P24" s="561"/>
      <c r="Q24" s="561"/>
      <c r="R24" s="561"/>
      <c r="S24" s="561"/>
      <c r="T24" s="561"/>
      <c r="U24" s="561"/>
      <c r="V24" s="561"/>
      <c r="W24" s="561"/>
      <c r="X24" s="561"/>
    </row>
    <row r="25" spans="2:24">
      <c r="B25" s="195"/>
      <c r="C25" s="202"/>
      <c r="D25" s="197"/>
      <c r="E25" s="199">
        <f>L5*1.2</f>
        <v>300</v>
      </c>
      <c r="F25" s="188">
        <v>2</v>
      </c>
      <c r="H25" s="188">
        <v>2</v>
      </c>
      <c r="I25" s="202">
        <f>E25*20/120</f>
        <v>50</v>
      </c>
      <c r="J25" s="199"/>
      <c r="L25" s="196"/>
      <c r="N25" s="561"/>
      <c r="O25" s="561"/>
      <c r="P25" s="561"/>
      <c r="Q25" s="561"/>
      <c r="R25" s="561"/>
      <c r="S25" s="561"/>
      <c r="T25" s="561"/>
      <c r="U25" s="561"/>
      <c r="V25" s="561"/>
      <c r="W25" s="561"/>
      <c r="X25" s="561"/>
    </row>
    <row r="26" spans="2:24">
      <c r="B26" s="195"/>
      <c r="C26" s="196"/>
      <c r="D26" s="196"/>
      <c r="E26" s="199">
        <f>L5*1.2</f>
        <v>300</v>
      </c>
      <c r="F26" s="152">
        <v>6</v>
      </c>
      <c r="H26" s="152">
        <v>6</v>
      </c>
      <c r="I26" s="200">
        <f>E26*20/120</f>
        <v>50</v>
      </c>
      <c r="J26" s="199"/>
      <c r="L26" s="196"/>
      <c r="N26" s="561"/>
      <c r="O26" s="561"/>
      <c r="P26" s="561"/>
      <c r="Q26" s="561"/>
      <c r="R26" s="561"/>
      <c r="S26" s="561"/>
      <c r="T26" s="561"/>
      <c r="U26" s="561"/>
      <c r="V26" s="561"/>
      <c r="W26" s="561"/>
      <c r="X26" s="561"/>
    </row>
    <row r="27" spans="2:24">
      <c r="B27" s="195"/>
      <c r="C27" s="196"/>
      <c r="D27" s="196"/>
      <c r="E27" s="199"/>
      <c r="F27" s="196"/>
      <c r="H27" s="200"/>
      <c r="I27" s="196"/>
      <c r="J27" s="199"/>
      <c r="K27" s="188"/>
      <c r="L27" s="196"/>
      <c r="M27" s="196"/>
      <c r="N27" s="120"/>
      <c r="O27" s="196"/>
      <c r="P27" s="196"/>
    </row>
    <row r="28" spans="2:24" ht="15.75" thickBot="1">
      <c r="B28" s="195"/>
      <c r="C28" s="196"/>
      <c r="D28" s="196"/>
      <c r="E28" s="196"/>
      <c r="F28" s="196"/>
      <c r="G28" s="196"/>
      <c r="H28" s="196"/>
      <c r="I28" s="196"/>
      <c r="J28" s="196"/>
      <c r="L28" s="196"/>
      <c r="M28" s="196"/>
      <c r="N28" s="196"/>
      <c r="O28" s="196"/>
      <c r="P28" s="196"/>
    </row>
    <row r="29" spans="2:24" ht="27" thickBot="1">
      <c r="B29" s="195"/>
      <c r="C29" s="535" t="s">
        <v>1055</v>
      </c>
      <c r="D29" s="536"/>
      <c r="E29" s="536"/>
      <c r="F29" s="536"/>
      <c r="G29" s="536"/>
      <c r="H29" s="536"/>
      <c r="I29" s="536"/>
      <c r="J29" s="536"/>
      <c r="K29" s="536"/>
      <c r="L29" s="537"/>
      <c r="M29" s="196"/>
      <c r="N29" s="196"/>
      <c r="O29" s="196"/>
      <c r="P29" s="196"/>
    </row>
    <row r="30" spans="2:24" ht="33" customHeight="1">
      <c r="B30" s="195"/>
      <c r="C30" s="560" t="s">
        <v>1056</v>
      </c>
      <c r="D30" s="560"/>
      <c r="E30" s="560"/>
      <c r="F30" s="560"/>
      <c r="G30" s="560"/>
      <c r="H30" s="560"/>
      <c r="I30" s="560"/>
      <c r="J30" s="560"/>
      <c r="K30" s="560"/>
      <c r="L30" s="560"/>
      <c r="M30" s="196"/>
      <c r="N30" s="196"/>
      <c r="O30" s="196"/>
      <c r="P30" s="196"/>
    </row>
    <row r="31" spans="2:24" ht="15.75" thickBot="1">
      <c r="B31" s="195"/>
      <c r="C31" s="149" t="s">
        <v>995</v>
      </c>
      <c r="M31" s="196"/>
      <c r="N31" s="196"/>
      <c r="O31" s="196"/>
      <c r="P31" s="196"/>
    </row>
    <row r="32" spans="2:24">
      <c r="B32" s="195"/>
      <c r="C32" s="149" t="s">
        <v>996</v>
      </c>
      <c r="J32" s="174" t="s">
        <v>989</v>
      </c>
      <c r="K32" s="175"/>
      <c r="L32" s="176">
        <v>250</v>
      </c>
      <c r="M32" s="196"/>
      <c r="N32" s="196"/>
      <c r="O32" s="196"/>
      <c r="P32" s="196"/>
    </row>
    <row r="33" spans="1:54">
      <c r="B33" s="195"/>
      <c r="C33" s="206"/>
      <c r="F33" s="546" t="s">
        <v>997</v>
      </c>
      <c r="G33" s="547"/>
      <c r="H33" s="548"/>
      <c r="J33" s="177" t="s">
        <v>139</v>
      </c>
      <c r="K33" s="179"/>
      <c r="L33" s="180" t="s">
        <v>140</v>
      </c>
      <c r="M33" s="164"/>
      <c r="N33" s="196"/>
      <c r="O33" s="196"/>
      <c r="P33" s="196"/>
    </row>
    <row r="34" spans="1:54">
      <c r="B34" s="195"/>
      <c r="C34" s="153" t="s">
        <v>998</v>
      </c>
      <c r="E34" s="164"/>
      <c r="F34" s="154" t="s">
        <v>999</v>
      </c>
      <c r="G34" s="154"/>
      <c r="H34" s="154" t="s">
        <v>1000</v>
      </c>
      <c r="J34" s="177" t="s">
        <v>141</v>
      </c>
      <c r="K34" s="179"/>
      <c r="L34" s="180" t="s">
        <v>142</v>
      </c>
    </row>
    <row r="35" spans="1:54">
      <c r="B35" s="195"/>
      <c r="C35" s="164" t="s">
        <v>1010</v>
      </c>
      <c r="E35" s="155">
        <v>1</v>
      </c>
      <c r="F35" s="183">
        <v>43678</v>
      </c>
      <c r="G35" s="151">
        <v>5</v>
      </c>
      <c r="H35" s="183">
        <v>43678</v>
      </c>
      <c r="J35" s="185" t="s">
        <v>143</v>
      </c>
      <c r="K35" s="179"/>
      <c r="L35" s="186">
        <v>43647</v>
      </c>
    </row>
    <row r="36" spans="1:54">
      <c r="B36" s="195"/>
      <c r="C36" t="s">
        <v>1062</v>
      </c>
      <c r="E36" s="155">
        <v>2</v>
      </c>
      <c r="F36" s="183">
        <v>43647</v>
      </c>
      <c r="G36" s="151">
        <v>6</v>
      </c>
      <c r="H36" s="183">
        <v>43678</v>
      </c>
      <c r="J36" s="177" t="s">
        <v>144</v>
      </c>
      <c r="K36" s="179"/>
      <c r="L36" s="187">
        <v>24</v>
      </c>
    </row>
    <row r="37" spans="1:54">
      <c r="B37" s="195"/>
      <c r="C37" t="s">
        <v>1063</v>
      </c>
      <c r="E37" s="155">
        <v>3</v>
      </c>
      <c r="F37" s="183">
        <v>43647</v>
      </c>
      <c r="G37" s="151">
        <v>7</v>
      </c>
      <c r="H37" s="183">
        <v>43678</v>
      </c>
      <c r="J37" s="177" t="s">
        <v>145</v>
      </c>
      <c r="K37" s="179"/>
      <c r="L37" s="186">
        <v>43647</v>
      </c>
    </row>
    <row r="38" spans="1:54" ht="15.75" thickBot="1">
      <c r="B38" s="195"/>
      <c r="C38" s="164" t="s">
        <v>1057</v>
      </c>
      <c r="E38" s="155">
        <v>4</v>
      </c>
      <c r="F38" s="183">
        <v>43678</v>
      </c>
      <c r="G38" s="151">
        <v>8</v>
      </c>
      <c r="H38" s="183">
        <v>43708</v>
      </c>
      <c r="J38" s="189" t="s">
        <v>146</v>
      </c>
      <c r="K38" s="191"/>
      <c r="L38" s="192">
        <v>44377</v>
      </c>
    </row>
    <row r="39" spans="1:54">
      <c r="B39" s="195"/>
    </row>
    <row r="40" spans="1:54">
      <c r="B40" s="195"/>
    </row>
    <row r="41" spans="1:54">
      <c r="B41" s="195"/>
      <c r="C41" s="564" t="s">
        <v>1067</v>
      </c>
      <c r="D41" s="564"/>
      <c r="E41" s="564"/>
      <c r="F41" s="564"/>
      <c r="G41" s="124"/>
      <c r="H41" s="531" t="s">
        <v>1068</v>
      </c>
      <c r="I41" s="531"/>
      <c r="J41" s="531"/>
      <c r="K41" s="531"/>
    </row>
    <row r="42" spans="1:54">
      <c r="B42" s="195"/>
      <c r="C42" s="188">
        <v>4</v>
      </c>
      <c r="D42" s="200">
        <f>J42</f>
        <v>250</v>
      </c>
      <c r="E42" s="198"/>
      <c r="F42" s="197"/>
      <c r="G42" s="196"/>
      <c r="H42" s="188">
        <v>1</v>
      </c>
      <c r="I42" s="200">
        <f>E47</f>
        <v>250</v>
      </c>
      <c r="J42" s="198">
        <f>L32</f>
        <v>250</v>
      </c>
      <c r="K42" s="188">
        <v>4</v>
      </c>
      <c r="N42" s="562"/>
      <c r="O42" s="563"/>
      <c r="P42" s="563"/>
      <c r="Q42" s="563"/>
      <c r="R42" s="563"/>
      <c r="S42" s="563"/>
      <c r="T42" s="563"/>
      <c r="U42" s="563"/>
      <c r="V42" s="563"/>
      <c r="W42" s="563"/>
    </row>
    <row r="43" spans="1:54">
      <c r="B43" s="195"/>
      <c r="C43" s="152">
        <v>8</v>
      </c>
      <c r="D43" s="200">
        <f>J43</f>
        <v>250</v>
      </c>
      <c r="E43" s="199"/>
      <c r="F43" s="196"/>
      <c r="G43" s="196"/>
      <c r="H43" s="152">
        <v>5</v>
      </c>
      <c r="I43" s="200">
        <f>E48</f>
        <v>250</v>
      </c>
      <c r="J43" s="199">
        <f>L32</f>
        <v>250</v>
      </c>
      <c r="K43" s="152">
        <v>8</v>
      </c>
      <c r="N43" s="563"/>
      <c r="O43" s="563"/>
      <c r="P43" s="563"/>
      <c r="Q43" s="563"/>
      <c r="R43" s="563"/>
      <c r="S43" s="563"/>
      <c r="T43" s="563"/>
      <c r="U43" s="563"/>
      <c r="V43" s="563"/>
      <c r="W43" s="563"/>
    </row>
    <row r="44" spans="1:54">
      <c r="B44" s="195"/>
      <c r="C44" s="200"/>
      <c r="D44" s="196"/>
      <c r="E44" s="199"/>
      <c r="F44" s="196"/>
      <c r="G44" s="196"/>
      <c r="H44" s="200"/>
      <c r="I44" s="196"/>
      <c r="J44" s="199"/>
      <c r="K44" s="200"/>
      <c r="N44" s="563"/>
      <c r="O44" s="563"/>
      <c r="P44" s="563"/>
      <c r="Q44" s="563"/>
      <c r="R44" s="563"/>
      <c r="S44" s="563"/>
      <c r="T44" s="563"/>
      <c r="U44" s="563"/>
      <c r="V44" s="563"/>
      <c r="W44" s="563"/>
    </row>
    <row r="45" spans="1:54">
      <c r="B45" s="195"/>
      <c r="C45" s="196"/>
      <c r="D45" s="196"/>
      <c r="E45" s="196"/>
      <c r="F45" s="196"/>
      <c r="G45" s="196"/>
      <c r="H45" s="196"/>
      <c r="I45" s="196"/>
      <c r="J45" s="196"/>
      <c r="K45" s="196"/>
      <c r="N45" s="563"/>
      <c r="O45" s="563"/>
      <c r="P45" s="563"/>
      <c r="Q45" s="563"/>
      <c r="R45" s="563"/>
      <c r="S45" s="563"/>
      <c r="T45" s="563"/>
      <c r="U45" s="563"/>
      <c r="V45" s="563"/>
      <c r="W45" s="563"/>
    </row>
    <row r="46" spans="1:54">
      <c r="B46" s="195"/>
      <c r="C46" s="531" t="s">
        <v>1049</v>
      </c>
      <c r="D46" s="531"/>
      <c r="E46" s="531"/>
      <c r="F46" s="531"/>
      <c r="G46" s="124"/>
      <c r="H46" s="531" t="s">
        <v>1050</v>
      </c>
      <c r="I46" s="531"/>
      <c r="J46" s="531"/>
      <c r="K46" s="531"/>
      <c r="N46" s="563"/>
      <c r="O46" s="563"/>
      <c r="P46" s="563"/>
      <c r="Q46" s="563"/>
      <c r="R46" s="563"/>
      <c r="S46" s="563"/>
      <c r="T46" s="563"/>
      <c r="U46" s="563"/>
      <c r="V46" s="563"/>
      <c r="W46" s="563"/>
    </row>
    <row r="47" spans="1:54" s="164" customFormat="1">
      <c r="A47" s="163"/>
      <c r="B47" s="195"/>
      <c r="C47" s="188">
        <v>3</v>
      </c>
      <c r="D47" s="200">
        <f>J47</f>
        <v>250</v>
      </c>
      <c r="E47" s="198">
        <f>L32</f>
        <v>250</v>
      </c>
      <c r="F47" s="188">
        <v>1</v>
      </c>
      <c r="G47" s="196"/>
      <c r="H47" s="188">
        <v>2</v>
      </c>
      <c r="I47" s="200">
        <f>E52-I52</f>
        <v>250</v>
      </c>
      <c r="J47" s="198">
        <f>L32</f>
        <v>250</v>
      </c>
      <c r="K47" s="188">
        <v>3</v>
      </c>
      <c r="L47" s="163"/>
      <c r="M47" s="163"/>
      <c r="N47" s="563"/>
      <c r="O47" s="563"/>
      <c r="P47" s="563"/>
      <c r="Q47" s="563"/>
      <c r="R47" s="563"/>
      <c r="S47" s="563"/>
      <c r="T47" s="563"/>
      <c r="U47" s="563"/>
      <c r="V47" s="563"/>
      <c r="W47" s="5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row>
    <row r="48" spans="1:54" s="164" customFormat="1">
      <c r="A48" s="163"/>
      <c r="B48" s="195"/>
      <c r="C48" s="152">
        <v>7</v>
      </c>
      <c r="D48" s="200">
        <f>J48</f>
        <v>250</v>
      </c>
      <c r="E48" s="199">
        <f>L32</f>
        <v>250</v>
      </c>
      <c r="F48" s="152">
        <v>5</v>
      </c>
      <c r="G48" s="196"/>
      <c r="H48" s="152">
        <v>6</v>
      </c>
      <c r="I48" s="200">
        <f>E53-I52</f>
        <v>250</v>
      </c>
      <c r="J48" s="199">
        <f>L32</f>
        <v>250</v>
      </c>
      <c r="K48" s="152">
        <v>7</v>
      </c>
      <c r="L48" s="163"/>
      <c r="M48" s="163"/>
      <c r="N48" s="563"/>
      <c r="O48" s="563"/>
      <c r="P48" s="563"/>
      <c r="Q48" s="563"/>
      <c r="R48" s="563"/>
      <c r="S48" s="563"/>
      <c r="T48" s="563"/>
      <c r="U48" s="563"/>
      <c r="V48" s="563"/>
      <c r="W48" s="5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row>
    <row r="49" spans="1:54" s="164" customFormat="1">
      <c r="A49" s="163"/>
      <c r="B49" s="195"/>
      <c r="C49" s="196"/>
      <c r="D49" s="196"/>
      <c r="E49" s="199"/>
      <c r="F49" s="196"/>
      <c r="G49" s="196"/>
      <c r="H49" s="196"/>
      <c r="I49" s="196"/>
      <c r="J49" s="199"/>
      <c r="K49" s="196"/>
      <c r="L49" s="163"/>
      <c r="M49" s="163"/>
      <c r="N49" s="563"/>
      <c r="O49" s="563"/>
      <c r="P49" s="563"/>
      <c r="Q49" s="563"/>
      <c r="R49" s="563"/>
      <c r="S49" s="563"/>
      <c r="T49" s="563"/>
      <c r="U49" s="563"/>
      <c r="V49" s="563"/>
      <c r="W49" s="563"/>
      <c r="X49" s="163"/>
      <c r="Y49" s="163"/>
      <c r="Z49" s="163"/>
      <c r="AA49" s="163"/>
      <c r="AB49" s="163"/>
      <c r="AC49" s="163"/>
      <c r="AD49" s="163"/>
      <c r="AE49" s="163"/>
      <c r="AF49" s="163"/>
      <c r="AG49" s="163"/>
      <c r="AH49" s="163"/>
      <c r="AI49" s="163"/>
      <c r="AJ49" s="163"/>
      <c r="AK49" s="163"/>
      <c r="AL49" s="163"/>
      <c r="AM49" s="163"/>
      <c r="AN49" s="163"/>
      <c r="AO49" s="163"/>
      <c r="AP49" s="163"/>
      <c r="AQ49" s="163"/>
      <c r="AR49" s="163"/>
      <c r="AS49" s="163"/>
      <c r="AT49" s="163"/>
      <c r="AU49" s="163"/>
      <c r="AV49" s="163"/>
      <c r="AW49" s="163"/>
      <c r="AX49" s="163"/>
      <c r="AY49" s="163"/>
      <c r="AZ49" s="163"/>
      <c r="BA49" s="163"/>
      <c r="BB49" s="163"/>
    </row>
    <row r="50" spans="1:54" s="164" customFormat="1">
      <c r="A50" s="163"/>
      <c r="B50" s="195"/>
      <c r="C50" s="163"/>
      <c r="D50" s="163"/>
      <c r="E50" s="163"/>
      <c r="F50" s="163"/>
      <c r="G50" s="163"/>
      <c r="H50" s="196"/>
      <c r="I50" s="196"/>
      <c r="J50" s="196"/>
      <c r="K50" s="196"/>
      <c r="L50" s="163"/>
      <c r="M50" s="163"/>
      <c r="N50" s="563"/>
      <c r="O50" s="563"/>
      <c r="P50" s="563"/>
      <c r="Q50" s="563"/>
      <c r="R50" s="563"/>
      <c r="S50" s="563"/>
      <c r="T50" s="563"/>
      <c r="U50" s="563"/>
      <c r="V50" s="563"/>
      <c r="W50" s="5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3"/>
    </row>
    <row r="51" spans="1:54" s="164" customFormat="1">
      <c r="A51" s="163"/>
      <c r="B51" s="195"/>
      <c r="C51" s="531" t="s">
        <v>1051</v>
      </c>
      <c r="D51" s="531"/>
      <c r="E51" s="531"/>
      <c r="F51" s="531"/>
      <c r="G51" s="163"/>
      <c r="H51" s="531" t="s">
        <v>1054</v>
      </c>
      <c r="I51" s="531"/>
      <c r="J51" s="531"/>
      <c r="K51" s="531"/>
      <c r="L51" s="163"/>
      <c r="M51" s="163"/>
      <c r="N51" s="563"/>
      <c r="O51" s="563"/>
      <c r="P51" s="563"/>
      <c r="Q51" s="563"/>
      <c r="R51" s="563"/>
      <c r="S51" s="563"/>
      <c r="T51" s="563"/>
      <c r="U51" s="563"/>
      <c r="V51" s="563"/>
      <c r="W51" s="5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c r="AU51" s="163"/>
      <c r="AV51" s="163"/>
      <c r="AW51" s="163"/>
      <c r="AX51" s="163"/>
      <c r="AY51" s="163"/>
      <c r="AZ51" s="163"/>
      <c r="BA51" s="163"/>
      <c r="BB51" s="163"/>
    </row>
    <row r="52" spans="1:54" s="164" customFormat="1">
      <c r="A52" s="163"/>
      <c r="B52" s="195"/>
      <c r="C52" s="202"/>
      <c r="D52" s="197"/>
      <c r="E52" s="199">
        <v>300</v>
      </c>
      <c r="F52" s="188">
        <v>2</v>
      </c>
      <c r="G52" s="163"/>
      <c r="H52" s="188">
        <v>2</v>
      </c>
      <c r="I52" s="202">
        <v>50</v>
      </c>
      <c r="J52" s="199"/>
      <c r="L52" s="163"/>
      <c r="M52" s="163"/>
      <c r="N52" s="563"/>
      <c r="O52" s="563"/>
      <c r="P52" s="563"/>
      <c r="Q52" s="563"/>
      <c r="R52" s="563"/>
      <c r="S52" s="563"/>
      <c r="T52" s="563"/>
      <c r="U52" s="563"/>
      <c r="V52" s="563"/>
      <c r="W52" s="5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3"/>
      <c r="AX52" s="163"/>
      <c r="AY52" s="163"/>
      <c r="AZ52" s="163"/>
      <c r="BA52" s="163"/>
      <c r="BB52" s="163"/>
    </row>
    <row r="53" spans="1:54" s="164" customFormat="1">
      <c r="A53" s="163"/>
      <c r="B53" s="195"/>
      <c r="C53" s="196"/>
      <c r="D53" s="196"/>
      <c r="E53" s="199">
        <v>300</v>
      </c>
      <c r="F53" s="152">
        <v>6</v>
      </c>
      <c r="G53" s="163"/>
      <c r="H53" s="152">
        <v>6</v>
      </c>
      <c r="I53" s="200">
        <v>50</v>
      </c>
      <c r="J53" s="199"/>
      <c r="L53" s="163"/>
      <c r="M53" s="163"/>
      <c r="N53" s="563"/>
      <c r="O53" s="563"/>
      <c r="P53" s="563"/>
      <c r="Q53" s="563"/>
      <c r="R53" s="563"/>
      <c r="S53" s="563"/>
      <c r="T53" s="563"/>
      <c r="U53" s="563"/>
      <c r="V53" s="563"/>
      <c r="W53" s="563"/>
      <c r="X53" s="163"/>
      <c r="Y53" s="163"/>
      <c r="Z53" s="163"/>
      <c r="AA53" s="163"/>
      <c r="AB53" s="163"/>
      <c r="AC53" s="163"/>
      <c r="AD53" s="163"/>
      <c r="AE53" s="163"/>
      <c r="AF53" s="163"/>
      <c r="AG53" s="163"/>
      <c r="AH53" s="163"/>
      <c r="AI53" s="163"/>
      <c r="AJ53" s="163"/>
      <c r="AK53" s="163"/>
      <c r="AL53" s="163"/>
      <c r="AM53" s="163"/>
      <c r="AN53" s="163"/>
      <c r="AO53" s="163"/>
      <c r="AP53" s="163"/>
      <c r="AQ53" s="163"/>
      <c r="AR53" s="163"/>
      <c r="AS53" s="163"/>
      <c r="AT53" s="163"/>
      <c r="AU53" s="163"/>
      <c r="AV53" s="163"/>
      <c r="AW53" s="163"/>
      <c r="AX53" s="163"/>
      <c r="AY53" s="163"/>
      <c r="AZ53" s="163"/>
      <c r="BA53" s="163"/>
      <c r="BB53" s="163"/>
    </row>
    <row r="54" spans="1:54" s="164" customFormat="1">
      <c r="A54" s="163"/>
      <c r="B54" s="195"/>
      <c r="C54" s="196"/>
      <c r="D54" s="196"/>
      <c r="E54" s="199"/>
      <c r="F54" s="196"/>
      <c r="G54" s="163"/>
      <c r="H54" s="196"/>
      <c r="I54" s="196"/>
      <c r="J54" s="199"/>
      <c r="K54" s="196"/>
      <c r="L54" s="163"/>
      <c r="M54" s="163"/>
      <c r="N54" s="563"/>
      <c r="O54" s="563"/>
      <c r="P54" s="563"/>
      <c r="Q54" s="563"/>
      <c r="R54" s="563"/>
      <c r="S54" s="563"/>
      <c r="T54" s="563"/>
      <c r="U54" s="563"/>
      <c r="V54" s="563"/>
      <c r="W54" s="5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row>
    <row r="55" spans="1:54" s="164" customFormat="1" ht="14.45" customHeight="1">
      <c r="A55" s="163"/>
      <c r="B55" s="195"/>
      <c r="C55" s="163"/>
      <c r="D55" s="163"/>
      <c r="E55" s="163"/>
      <c r="F55" s="163"/>
      <c r="G55" s="163"/>
      <c r="H55" s="444"/>
      <c r="I55" s="444"/>
      <c r="J55" s="444"/>
      <c r="K55" s="444"/>
      <c r="L55" s="163"/>
      <c r="M55" s="163"/>
      <c r="N55" s="563"/>
      <c r="O55" s="563"/>
      <c r="P55" s="563"/>
      <c r="Q55" s="563"/>
      <c r="R55" s="563"/>
      <c r="S55" s="563"/>
      <c r="T55" s="563"/>
      <c r="U55" s="563"/>
      <c r="V55" s="563"/>
      <c r="W55" s="5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c r="AY55" s="163"/>
      <c r="AZ55" s="163"/>
      <c r="BA55" s="163"/>
      <c r="BB55" s="163"/>
    </row>
    <row r="56" spans="1:54" s="164" customFormat="1">
      <c r="A56" s="163"/>
      <c r="B56" s="195"/>
      <c r="C56" s="163"/>
      <c r="D56" s="163"/>
      <c r="E56" s="163"/>
      <c r="F56" s="163"/>
      <c r="G56" s="163"/>
      <c r="H56" s="444"/>
      <c r="I56" s="444"/>
      <c r="J56" s="444"/>
      <c r="K56" s="444"/>
      <c r="L56" s="163"/>
      <c r="M56" s="163"/>
      <c r="N56" s="563"/>
      <c r="O56" s="563"/>
      <c r="P56" s="563"/>
      <c r="Q56" s="563"/>
      <c r="R56" s="563"/>
      <c r="S56" s="563"/>
      <c r="T56" s="563"/>
      <c r="U56" s="563"/>
      <c r="V56" s="563"/>
      <c r="W56" s="5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3"/>
      <c r="AU56" s="163"/>
      <c r="AV56" s="163"/>
      <c r="AW56" s="163"/>
      <c r="AX56" s="163"/>
      <c r="AY56" s="163"/>
      <c r="AZ56" s="163"/>
      <c r="BA56" s="163"/>
      <c r="BB56" s="163"/>
    </row>
    <row r="57" spans="1:54" s="164" customFormat="1">
      <c r="A57" s="163"/>
      <c r="B57" s="195"/>
      <c r="C57" s="163"/>
      <c r="D57" s="163"/>
      <c r="E57" s="163"/>
      <c r="F57" s="163"/>
      <c r="G57" s="163"/>
      <c r="H57" s="444"/>
      <c r="I57" s="444"/>
      <c r="J57" s="444"/>
      <c r="K57" s="444"/>
      <c r="L57" s="163"/>
      <c r="M57" s="163"/>
      <c r="N57" s="163"/>
      <c r="O57" s="163"/>
      <c r="P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3"/>
      <c r="AU57" s="163"/>
      <c r="AV57" s="163"/>
      <c r="AW57" s="163"/>
      <c r="AX57" s="163"/>
      <c r="AY57" s="163"/>
      <c r="AZ57" s="163"/>
      <c r="BA57" s="163"/>
      <c r="BB57" s="163"/>
    </row>
    <row r="58" spans="1:54" s="164" customFormat="1" ht="15.75" thickBot="1">
      <c r="A58" s="163"/>
      <c r="B58" s="195"/>
      <c r="C58" s="163"/>
      <c r="D58" s="163"/>
      <c r="E58" s="163"/>
      <c r="F58" s="163"/>
      <c r="G58" s="163"/>
      <c r="H58" s="163"/>
      <c r="I58" s="163"/>
      <c r="J58" s="163"/>
      <c r="K58" s="163"/>
      <c r="L58" s="163"/>
      <c r="M58" s="163"/>
      <c r="N58" s="163"/>
      <c r="O58" s="163"/>
      <c r="P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c r="AY58" s="163"/>
      <c r="AZ58" s="163"/>
      <c r="BA58" s="163"/>
      <c r="BB58" s="163"/>
    </row>
    <row r="59" spans="1:54" s="164" customFormat="1" ht="27" thickBot="1">
      <c r="A59" s="163"/>
      <c r="B59" s="195"/>
      <c r="C59" s="535" t="s">
        <v>1059</v>
      </c>
      <c r="D59" s="536"/>
      <c r="E59" s="536"/>
      <c r="F59" s="536"/>
      <c r="G59" s="536"/>
      <c r="H59" s="536"/>
      <c r="I59" s="536"/>
      <c r="J59" s="536"/>
      <c r="K59" s="536"/>
      <c r="L59" s="537"/>
      <c r="M59" s="163"/>
      <c r="N59" s="163"/>
      <c r="O59" s="163"/>
      <c r="P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c r="AY59" s="163"/>
      <c r="AZ59" s="163"/>
      <c r="BA59" s="163"/>
      <c r="BB59" s="163"/>
    </row>
    <row r="60" spans="1:54" s="164" customFormat="1" ht="24" customHeight="1">
      <c r="A60" s="163"/>
      <c r="B60" s="195"/>
      <c r="C60" s="560" t="s">
        <v>1060</v>
      </c>
      <c r="D60" s="560"/>
      <c r="E60" s="560"/>
      <c r="F60" s="560"/>
      <c r="G60" s="560"/>
      <c r="H60" s="560"/>
      <c r="I60" s="560"/>
      <c r="J60" s="560"/>
      <c r="K60" s="560"/>
      <c r="L60" s="560"/>
      <c r="M60" s="163"/>
      <c r="N60" s="163"/>
      <c r="O60" s="163"/>
      <c r="P60" s="163"/>
      <c r="R60" s="163"/>
      <c r="S60" s="163"/>
      <c r="T60" s="163"/>
      <c r="U60" s="163"/>
      <c r="V60" s="163"/>
      <c r="W60" s="163"/>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c r="AT60" s="163"/>
      <c r="AU60" s="163"/>
      <c r="AV60" s="163"/>
      <c r="AW60" s="163"/>
      <c r="AX60" s="163"/>
      <c r="AY60" s="163"/>
      <c r="AZ60" s="163"/>
      <c r="BA60" s="163"/>
      <c r="BB60" s="163"/>
    </row>
    <row r="61" spans="1:54" s="164" customFormat="1" ht="15.75" thickBot="1">
      <c r="A61" s="163"/>
      <c r="B61" s="195"/>
      <c r="C61" s="149" t="s">
        <v>995</v>
      </c>
      <c r="D61" s="163"/>
      <c r="E61" s="163"/>
      <c r="F61" s="163"/>
      <c r="G61" s="163"/>
      <c r="H61" s="163"/>
      <c r="I61" s="163"/>
      <c r="J61" s="163"/>
      <c r="K61" s="163"/>
      <c r="L61" s="163"/>
      <c r="M61" s="163"/>
      <c r="N61" s="163"/>
      <c r="O61" s="163"/>
      <c r="P61" s="163"/>
      <c r="R61" s="163"/>
      <c r="S61" s="163"/>
      <c r="T61" s="163"/>
      <c r="U61" s="163"/>
      <c r="V61" s="163"/>
      <c r="W61" s="163"/>
      <c r="X61" s="163"/>
      <c r="Y61" s="163"/>
      <c r="Z61" s="163"/>
      <c r="AA61" s="163"/>
      <c r="AB61" s="163"/>
      <c r="AC61" s="163"/>
      <c r="AD61" s="163"/>
      <c r="AE61" s="163"/>
      <c r="AF61" s="163"/>
      <c r="AG61" s="163"/>
      <c r="AH61" s="163"/>
      <c r="AI61" s="163"/>
      <c r="AJ61" s="163"/>
      <c r="AK61" s="163"/>
      <c r="AL61" s="163"/>
      <c r="AM61" s="163"/>
      <c r="AN61" s="163"/>
      <c r="AO61" s="163"/>
      <c r="AP61" s="163"/>
      <c r="AQ61" s="163"/>
      <c r="AR61" s="163"/>
      <c r="AS61" s="163"/>
      <c r="AT61" s="163"/>
      <c r="AU61" s="163"/>
      <c r="AV61" s="163"/>
      <c r="AW61" s="163"/>
      <c r="AX61" s="163"/>
      <c r="AY61" s="163"/>
      <c r="AZ61" s="163"/>
      <c r="BA61" s="163"/>
      <c r="BB61" s="163"/>
    </row>
    <row r="62" spans="1:54" s="164" customFormat="1">
      <c r="A62" s="163"/>
      <c r="B62" s="195"/>
      <c r="C62" s="149" t="s">
        <v>996</v>
      </c>
      <c r="D62" s="163"/>
      <c r="F62" s="173"/>
      <c r="G62" s="163"/>
      <c r="H62" s="163"/>
      <c r="J62" s="174" t="s">
        <v>989</v>
      </c>
      <c r="K62" s="175"/>
      <c r="L62" s="176">
        <v>250</v>
      </c>
      <c r="M62" s="163"/>
      <c r="N62" s="163"/>
      <c r="O62" s="163"/>
      <c r="P62" s="163"/>
      <c r="R62" s="163"/>
      <c r="S62" s="163"/>
      <c r="T62" s="163"/>
      <c r="U62" s="163"/>
      <c r="V62" s="163"/>
      <c r="W62" s="163"/>
      <c r="X62" s="163"/>
      <c r="Y62" s="163"/>
      <c r="Z62" s="163"/>
      <c r="AA62" s="163"/>
      <c r="AB62" s="163"/>
      <c r="AC62" s="163"/>
      <c r="AD62" s="163"/>
      <c r="AE62" s="163"/>
      <c r="AF62" s="163"/>
      <c r="AG62" s="163"/>
      <c r="AH62" s="163"/>
      <c r="AI62" s="163"/>
      <c r="AJ62" s="163"/>
      <c r="AK62" s="163"/>
      <c r="AL62" s="163"/>
      <c r="AM62" s="163"/>
      <c r="AN62" s="163"/>
      <c r="AO62" s="163"/>
      <c r="AP62" s="163"/>
      <c r="AQ62" s="163"/>
      <c r="AR62" s="163"/>
      <c r="AS62" s="163"/>
      <c r="AT62" s="163"/>
      <c r="AU62" s="163"/>
      <c r="AV62" s="163"/>
      <c r="AW62" s="163"/>
      <c r="AX62" s="163"/>
      <c r="AY62" s="163"/>
      <c r="AZ62" s="163"/>
      <c r="BA62" s="163"/>
      <c r="BB62" s="163"/>
    </row>
    <row r="63" spans="1:54" s="164" customFormat="1">
      <c r="A63" s="163"/>
      <c r="B63" s="195"/>
      <c r="C63" s="163"/>
      <c r="D63" s="163"/>
      <c r="E63" s="163"/>
      <c r="F63" s="546" t="s">
        <v>997</v>
      </c>
      <c r="G63" s="547"/>
      <c r="H63" s="548"/>
      <c r="J63" s="177" t="s">
        <v>139</v>
      </c>
      <c r="K63" s="179"/>
      <c r="L63" s="180" t="s">
        <v>140</v>
      </c>
      <c r="M63" s="163"/>
      <c r="N63" s="163"/>
      <c r="O63" s="163"/>
      <c r="P63" s="163"/>
      <c r="R63" s="163"/>
      <c r="S63" s="163"/>
      <c r="T63" s="163"/>
      <c r="U63" s="163"/>
      <c r="V63" s="163"/>
      <c r="W63" s="163"/>
      <c r="X63" s="163"/>
      <c r="Y63" s="163"/>
      <c r="Z63" s="163"/>
      <c r="AA63" s="163"/>
      <c r="AB63" s="163"/>
      <c r="AC63" s="163"/>
      <c r="AD63" s="163"/>
      <c r="AE63" s="163"/>
      <c r="AF63" s="163"/>
      <c r="AG63" s="163"/>
      <c r="AH63" s="163"/>
      <c r="AI63" s="163"/>
      <c r="AJ63" s="163"/>
      <c r="AK63" s="163"/>
      <c r="AL63" s="163"/>
      <c r="AM63" s="163"/>
      <c r="AN63" s="163"/>
      <c r="AO63" s="163"/>
      <c r="AP63" s="163"/>
      <c r="AQ63" s="163"/>
      <c r="AR63" s="163"/>
      <c r="AS63" s="163"/>
      <c r="AT63" s="163"/>
      <c r="AU63" s="163"/>
      <c r="AV63" s="163"/>
      <c r="AW63" s="163"/>
      <c r="AX63" s="163"/>
      <c r="AY63" s="163"/>
      <c r="AZ63" s="163"/>
      <c r="BA63" s="163"/>
      <c r="BB63" s="163"/>
    </row>
    <row r="64" spans="1:54" s="164" customFormat="1">
      <c r="A64" s="163"/>
      <c r="B64" s="195"/>
      <c r="C64" s="153" t="s">
        <v>998</v>
      </c>
      <c r="D64" s="163"/>
      <c r="F64" s="181" t="s">
        <v>999</v>
      </c>
      <c r="G64" s="163"/>
      <c r="H64" s="126" t="s">
        <v>1000</v>
      </c>
      <c r="J64" s="177" t="s">
        <v>141</v>
      </c>
      <c r="K64" s="179"/>
      <c r="L64" s="180" t="s">
        <v>142</v>
      </c>
      <c r="M64" s="163"/>
      <c r="N64" s="163"/>
      <c r="O64" s="163"/>
      <c r="P64" s="163"/>
      <c r="R64" s="163"/>
      <c r="S64" s="163"/>
      <c r="T64" s="163"/>
      <c r="U64" s="163"/>
      <c r="V64" s="163"/>
      <c r="W64" s="163"/>
      <c r="X64" s="163"/>
      <c r="Y64" s="163"/>
      <c r="Z64" s="163"/>
      <c r="AA64" s="163"/>
      <c r="AB64" s="163"/>
      <c r="AC64" s="163"/>
      <c r="AD64" s="163"/>
      <c r="AE64" s="163"/>
      <c r="AF64" s="163"/>
      <c r="AG64" s="163"/>
      <c r="AH64" s="163"/>
      <c r="AI64" s="163"/>
      <c r="AJ64" s="163"/>
      <c r="AK64" s="163"/>
      <c r="AL64" s="163"/>
      <c r="AM64" s="163"/>
      <c r="AN64" s="163"/>
      <c r="AO64" s="163"/>
      <c r="AP64" s="163"/>
      <c r="AQ64" s="163"/>
      <c r="AR64" s="163"/>
      <c r="AS64" s="163"/>
      <c r="AT64" s="163"/>
      <c r="AU64" s="163"/>
      <c r="AV64" s="163"/>
      <c r="AW64" s="163"/>
      <c r="AX64" s="163"/>
      <c r="AY64" s="163"/>
      <c r="AZ64" s="163"/>
      <c r="BA64" s="163"/>
      <c r="BB64" s="163"/>
    </row>
    <row r="65" spans="1:54" s="164" customFormat="1">
      <c r="A65" s="163"/>
      <c r="B65" s="195"/>
      <c r="C65" s="130" t="s">
        <v>1062</v>
      </c>
      <c r="D65" s="163"/>
      <c r="E65" s="155">
        <v>1</v>
      </c>
      <c r="F65" s="183">
        <v>43647</v>
      </c>
      <c r="G65" s="151">
        <v>3</v>
      </c>
      <c r="H65" s="401">
        <v>43678</v>
      </c>
      <c r="J65" s="185" t="s">
        <v>143</v>
      </c>
      <c r="K65" s="179"/>
      <c r="L65" s="186">
        <v>43647</v>
      </c>
      <c r="M65" s="163"/>
      <c r="N65" s="163"/>
      <c r="O65" s="163"/>
      <c r="P65" s="163"/>
      <c r="R65" s="163"/>
      <c r="S65" s="163"/>
      <c r="T65" s="163"/>
      <c r="U65" s="163"/>
      <c r="V65" s="163"/>
      <c r="W65" s="163"/>
      <c r="X65" s="163"/>
      <c r="Y65" s="163"/>
      <c r="Z65" s="163"/>
      <c r="AA65" s="163"/>
      <c r="AB65" s="163"/>
      <c r="AC65" s="163"/>
      <c r="AD65" s="163"/>
      <c r="AE65" s="163"/>
      <c r="AF65" s="163"/>
      <c r="AG65" s="163"/>
      <c r="AH65" s="163"/>
      <c r="AI65" s="163"/>
      <c r="AJ65" s="163"/>
      <c r="AK65" s="163"/>
      <c r="AL65" s="163"/>
      <c r="AM65" s="163"/>
      <c r="AN65" s="163"/>
      <c r="AO65" s="163"/>
      <c r="AP65" s="163"/>
      <c r="AQ65" s="163"/>
      <c r="AR65" s="163"/>
      <c r="AS65" s="163"/>
      <c r="AT65" s="163"/>
      <c r="AU65" s="163"/>
      <c r="AV65" s="163"/>
      <c r="AW65" s="163"/>
      <c r="AX65" s="163"/>
      <c r="AY65" s="163"/>
      <c r="AZ65" s="163"/>
      <c r="BA65" s="163"/>
      <c r="BB65" s="163"/>
    </row>
    <row r="66" spans="1:54" s="164" customFormat="1">
      <c r="A66" s="163"/>
      <c r="B66" s="195"/>
      <c r="C66" s="130" t="s">
        <v>1061</v>
      </c>
      <c r="D66" s="163"/>
      <c r="E66" s="155">
        <v>2</v>
      </c>
      <c r="F66" s="183">
        <v>43647</v>
      </c>
      <c r="G66" s="151">
        <v>4</v>
      </c>
      <c r="H66" s="401">
        <v>43678</v>
      </c>
      <c r="J66" s="177" t="s">
        <v>144</v>
      </c>
      <c r="K66" s="179"/>
      <c r="L66" s="187">
        <v>24</v>
      </c>
      <c r="M66" s="163"/>
      <c r="N66" s="163"/>
      <c r="O66" s="163"/>
      <c r="P66" s="163"/>
      <c r="R66" s="163"/>
      <c r="S66" s="163"/>
      <c r="T66" s="163"/>
      <c r="U66" s="163"/>
      <c r="V66" s="163"/>
      <c r="W66" s="163"/>
      <c r="X66" s="163"/>
      <c r="Y66" s="163"/>
      <c r="Z66" s="163"/>
      <c r="AA66" s="163"/>
      <c r="AB66" s="163"/>
      <c r="AC66" s="163"/>
      <c r="AD66" s="163"/>
      <c r="AE66" s="163"/>
      <c r="AF66" s="163"/>
      <c r="AG66" s="163"/>
      <c r="AH66" s="163"/>
      <c r="AI66" s="163"/>
      <c r="AJ66" s="163"/>
      <c r="AK66" s="163"/>
      <c r="AL66" s="163"/>
      <c r="AM66" s="163"/>
      <c r="AN66" s="163"/>
      <c r="AO66" s="163"/>
      <c r="AP66" s="163"/>
      <c r="AQ66" s="163"/>
      <c r="AR66" s="163"/>
      <c r="AS66" s="163"/>
      <c r="AT66" s="163"/>
      <c r="AU66" s="163"/>
      <c r="AV66" s="163"/>
      <c r="AW66" s="163"/>
      <c r="AX66" s="163"/>
      <c r="AY66" s="163"/>
      <c r="AZ66" s="163"/>
      <c r="BA66" s="163"/>
      <c r="BB66" s="163"/>
    </row>
    <row r="67" spans="1:54" s="164" customFormat="1">
      <c r="A67" s="163"/>
      <c r="B67" s="195"/>
      <c r="C67" s="130"/>
      <c r="D67" s="163"/>
      <c r="E67" s="155"/>
      <c r="F67" s="183"/>
      <c r="G67" s="151"/>
      <c r="H67" s="184"/>
      <c r="J67" s="177" t="s">
        <v>145</v>
      </c>
      <c r="K67" s="179"/>
      <c r="L67" s="186">
        <v>43647</v>
      </c>
      <c r="M67" s="163"/>
      <c r="N67" s="163"/>
      <c r="O67" s="163"/>
      <c r="P67" s="163"/>
      <c r="R67" s="163"/>
      <c r="S67" s="163"/>
      <c r="T67" s="163"/>
      <c r="U67" s="163"/>
      <c r="V67" s="163"/>
      <c r="W67" s="163"/>
      <c r="X67" s="163"/>
      <c r="Y67" s="163"/>
      <c r="Z67" s="163"/>
      <c r="AA67" s="163"/>
      <c r="AB67" s="163"/>
      <c r="AC67" s="163"/>
      <c r="AD67" s="163"/>
      <c r="AE67" s="163"/>
      <c r="AF67" s="163"/>
      <c r="AG67" s="163"/>
      <c r="AH67" s="163"/>
      <c r="AI67" s="163"/>
      <c r="AJ67" s="163"/>
      <c r="AK67" s="163"/>
      <c r="AL67" s="163"/>
      <c r="AM67" s="163"/>
      <c r="AN67" s="163"/>
      <c r="AO67" s="163"/>
      <c r="AP67" s="163"/>
      <c r="AQ67" s="163"/>
      <c r="AR67" s="163"/>
      <c r="AS67" s="163"/>
      <c r="AT67" s="163"/>
      <c r="AU67" s="163"/>
      <c r="AV67" s="163"/>
      <c r="AW67" s="163"/>
      <c r="AX67" s="163"/>
      <c r="AY67" s="163"/>
      <c r="AZ67" s="163"/>
      <c r="BA67" s="163"/>
      <c r="BB67" s="163"/>
    </row>
    <row r="68" spans="1:54" s="164" customFormat="1" ht="15.75" thickBot="1">
      <c r="A68" s="163"/>
      <c r="B68" s="195"/>
      <c r="J68" s="189" t="s">
        <v>146</v>
      </c>
      <c r="K68" s="191"/>
      <c r="L68" s="192">
        <v>44377</v>
      </c>
      <c r="M68" s="163"/>
      <c r="N68" s="163"/>
      <c r="O68" s="163"/>
      <c r="P68" s="163"/>
      <c r="R68" s="163"/>
      <c r="S68" s="163"/>
      <c r="T68" s="163"/>
      <c r="U68" s="163"/>
      <c r="V68" s="163"/>
      <c r="W68" s="163"/>
      <c r="X68" s="163"/>
      <c r="Y68" s="163"/>
      <c r="Z68" s="163"/>
      <c r="AA68" s="163"/>
      <c r="AB68" s="163"/>
      <c r="AC68" s="163"/>
      <c r="AD68" s="163"/>
      <c r="AE68" s="163"/>
      <c r="AF68" s="163"/>
      <c r="AG68" s="163"/>
      <c r="AH68" s="163"/>
      <c r="AI68" s="163"/>
      <c r="AJ68" s="163"/>
      <c r="AK68" s="163"/>
      <c r="AL68" s="163"/>
      <c r="AM68" s="163"/>
      <c r="AN68" s="163"/>
      <c r="AO68" s="163"/>
      <c r="AP68" s="163"/>
      <c r="AQ68" s="163"/>
      <c r="AR68" s="163"/>
      <c r="AS68" s="163"/>
      <c r="AT68" s="163"/>
      <c r="AU68" s="163"/>
      <c r="AV68" s="163"/>
      <c r="AW68" s="163"/>
      <c r="AX68" s="163"/>
      <c r="AY68" s="163"/>
      <c r="AZ68" s="163"/>
      <c r="BA68" s="163"/>
      <c r="BB68" s="163"/>
    </row>
    <row r="69" spans="1:54" s="164" customFormat="1">
      <c r="A69" s="163"/>
      <c r="B69" s="195"/>
      <c r="I69" s="168"/>
      <c r="J69" s="168"/>
      <c r="K69" s="163"/>
      <c r="L69" s="204"/>
      <c r="M69" s="163"/>
      <c r="N69" s="163"/>
      <c r="O69" s="163"/>
      <c r="P69" s="163"/>
      <c r="R69" s="163"/>
      <c r="S69" s="163"/>
      <c r="T69" s="163"/>
      <c r="U69" s="163"/>
      <c r="V69" s="163"/>
      <c r="W69" s="163"/>
      <c r="X69" s="163"/>
      <c r="Y69" s="163"/>
      <c r="Z69" s="163"/>
      <c r="AA69" s="163"/>
      <c r="AB69" s="163"/>
      <c r="AC69" s="163"/>
      <c r="AD69" s="163"/>
      <c r="AE69" s="163"/>
      <c r="AF69" s="163"/>
      <c r="AG69" s="163"/>
      <c r="AH69" s="163"/>
      <c r="AI69" s="163"/>
      <c r="AJ69" s="163"/>
      <c r="AK69" s="163"/>
      <c r="AL69" s="163"/>
      <c r="AM69" s="163"/>
      <c r="AN69" s="163"/>
      <c r="AO69" s="163"/>
      <c r="AP69" s="163"/>
      <c r="AQ69" s="163"/>
      <c r="AR69" s="163"/>
      <c r="AS69" s="163"/>
      <c r="AT69" s="163"/>
      <c r="AU69" s="163"/>
      <c r="AV69" s="163"/>
      <c r="AW69" s="163"/>
      <c r="AX69" s="163"/>
      <c r="AY69" s="163"/>
      <c r="AZ69" s="163"/>
      <c r="BA69" s="163"/>
      <c r="BB69" s="163"/>
    </row>
    <row r="70" spans="1:54" s="164" customFormat="1">
      <c r="A70" s="163"/>
      <c r="B70" s="195"/>
      <c r="C70" s="163"/>
      <c r="D70" s="163"/>
      <c r="E70" s="163"/>
      <c r="F70" s="163"/>
      <c r="G70" s="163"/>
      <c r="H70" s="163"/>
      <c r="I70" s="163"/>
      <c r="J70" s="163"/>
      <c r="K70" s="163"/>
      <c r="L70" s="163"/>
      <c r="M70" s="163"/>
      <c r="N70" s="163"/>
      <c r="O70" s="163"/>
      <c r="P70" s="163"/>
      <c r="R70" s="163"/>
      <c r="S70" s="163"/>
      <c r="T70" s="163"/>
      <c r="U70" s="163"/>
      <c r="V70" s="163"/>
      <c r="W70" s="163"/>
      <c r="X70" s="163"/>
      <c r="Y70" s="163"/>
      <c r="Z70" s="163"/>
      <c r="AA70" s="163"/>
      <c r="AB70" s="163"/>
      <c r="AC70" s="163"/>
      <c r="AD70" s="163"/>
      <c r="AE70" s="163"/>
      <c r="AF70" s="163"/>
      <c r="AG70" s="163"/>
      <c r="AH70" s="163"/>
      <c r="AI70" s="163"/>
      <c r="AJ70" s="163"/>
      <c r="AK70" s="163"/>
      <c r="AL70" s="163"/>
      <c r="AM70" s="163"/>
      <c r="AN70" s="163"/>
      <c r="AO70" s="163"/>
      <c r="AP70" s="163"/>
      <c r="AQ70" s="163"/>
      <c r="AR70" s="163"/>
      <c r="AS70" s="163"/>
      <c r="AT70" s="163"/>
      <c r="AU70" s="163"/>
      <c r="AV70" s="163"/>
      <c r="AW70" s="163"/>
      <c r="AX70" s="163"/>
      <c r="AY70" s="163"/>
      <c r="AZ70" s="163"/>
      <c r="BA70" s="163"/>
      <c r="BB70" s="163"/>
    </row>
    <row r="71" spans="1:54" s="164" customFormat="1">
      <c r="A71" s="163"/>
      <c r="B71" s="195"/>
      <c r="C71" s="564" t="s">
        <v>1067</v>
      </c>
      <c r="D71" s="564"/>
      <c r="E71" s="564"/>
      <c r="F71" s="564"/>
      <c r="G71" s="124"/>
      <c r="H71" s="531" t="s">
        <v>1050</v>
      </c>
      <c r="I71" s="531"/>
      <c r="J71" s="531"/>
      <c r="K71" s="531"/>
      <c r="L71" s="163"/>
      <c r="M71" s="163"/>
      <c r="N71" s="562"/>
      <c r="O71" s="563"/>
      <c r="P71" s="563"/>
      <c r="Q71" s="563"/>
      <c r="R71" s="563"/>
      <c r="S71" s="563"/>
      <c r="T71" s="563"/>
      <c r="U71" s="563"/>
      <c r="V71" s="563"/>
      <c r="W71" s="563"/>
      <c r="X71" s="163"/>
      <c r="Y71" s="163"/>
      <c r="Z71" s="163"/>
      <c r="AA71" s="163"/>
      <c r="AB71" s="163"/>
      <c r="AC71" s="163"/>
      <c r="AD71" s="163"/>
      <c r="AE71" s="163"/>
      <c r="AF71" s="163"/>
      <c r="AG71" s="163"/>
      <c r="AH71" s="163"/>
      <c r="AI71" s="163"/>
      <c r="AJ71" s="163"/>
      <c r="AK71" s="163"/>
      <c r="AL71" s="163"/>
      <c r="AM71" s="163"/>
      <c r="AN71" s="163"/>
      <c r="AO71" s="163"/>
      <c r="AP71" s="163"/>
      <c r="AQ71" s="163"/>
      <c r="AR71" s="163"/>
      <c r="AS71" s="163"/>
      <c r="AT71" s="163"/>
      <c r="AU71" s="163"/>
      <c r="AV71" s="163"/>
      <c r="AW71" s="163"/>
      <c r="AX71" s="163"/>
      <c r="AY71" s="163"/>
      <c r="AZ71" s="163"/>
      <c r="BA71" s="163"/>
      <c r="BB71" s="163"/>
    </row>
    <row r="72" spans="1:54" s="164" customFormat="1">
      <c r="A72" s="163"/>
      <c r="B72" s="195"/>
      <c r="C72" s="188">
        <v>2</v>
      </c>
      <c r="D72" s="202">
        <f>J72</f>
        <v>250</v>
      </c>
      <c r="E72" s="198"/>
      <c r="F72" s="197"/>
      <c r="G72" s="196"/>
      <c r="H72" s="188">
        <v>1</v>
      </c>
      <c r="I72" s="202">
        <f>E77-I77</f>
        <v>250</v>
      </c>
      <c r="J72" s="198">
        <f>I72</f>
        <v>250</v>
      </c>
      <c r="K72" s="188">
        <v>2</v>
      </c>
      <c r="L72" s="163"/>
      <c r="M72" s="163"/>
      <c r="N72" s="563"/>
      <c r="O72" s="563"/>
      <c r="P72" s="563"/>
      <c r="Q72" s="563"/>
      <c r="R72" s="563"/>
      <c r="S72" s="563"/>
      <c r="T72" s="563"/>
      <c r="U72" s="563"/>
      <c r="V72" s="563"/>
      <c r="W72" s="563"/>
      <c r="X72" s="163"/>
      <c r="Y72" s="163"/>
      <c r="Z72" s="163"/>
      <c r="AA72" s="163"/>
      <c r="AB72" s="163"/>
      <c r="AC72" s="163"/>
      <c r="AD72" s="163"/>
      <c r="AE72" s="163"/>
      <c r="AF72" s="163"/>
      <c r="AG72" s="163"/>
      <c r="AH72" s="163"/>
      <c r="AI72" s="163"/>
      <c r="AJ72" s="163"/>
      <c r="AK72" s="163"/>
      <c r="AL72" s="163"/>
      <c r="AM72" s="163"/>
      <c r="AN72" s="163"/>
      <c r="AO72" s="163"/>
      <c r="AP72" s="163"/>
      <c r="AQ72" s="163"/>
      <c r="AR72" s="163"/>
      <c r="AS72" s="163"/>
      <c r="AT72" s="163"/>
      <c r="AU72" s="163"/>
      <c r="AV72" s="163"/>
      <c r="AW72" s="163"/>
      <c r="AX72" s="163"/>
      <c r="AY72" s="163"/>
      <c r="AZ72" s="163"/>
      <c r="BA72" s="163"/>
      <c r="BB72" s="163"/>
    </row>
    <row r="73" spans="1:54" s="164" customFormat="1">
      <c r="A73" s="163"/>
      <c r="B73" s="195"/>
      <c r="C73" s="152">
        <v>4</v>
      </c>
      <c r="D73" s="200">
        <f>J73</f>
        <v>250</v>
      </c>
      <c r="E73" s="199"/>
      <c r="F73" s="196"/>
      <c r="G73" s="196"/>
      <c r="H73" s="152">
        <v>3</v>
      </c>
      <c r="I73" s="200">
        <f>E78-I78</f>
        <v>250</v>
      </c>
      <c r="J73" s="199">
        <f>I73</f>
        <v>250</v>
      </c>
      <c r="K73" s="152">
        <v>4</v>
      </c>
      <c r="L73" s="163"/>
      <c r="M73" s="163"/>
      <c r="N73" s="563"/>
      <c r="O73" s="563"/>
      <c r="P73" s="563"/>
      <c r="Q73" s="563"/>
      <c r="R73" s="563"/>
      <c r="S73" s="563"/>
      <c r="T73" s="563"/>
      <c r="U73" s="563"/>
      <c r="V73" s="563"/>
      <c r="W73" s="563"/>
      <c r="X73" s="163"/>
      <c r="Y73" s="163"/>
      <c r="Z73" s="163"/>
      <c r="AA73" s="163"/>
      <c r="AB73" s="163"/>
      <c r="AC73" s="163"/>
      <c r="AD73" s="163"/>
      <c r="AE73" s="163"/>
      <c r="AF73" s="163"/>
      <c r="AG73" s="163"/>
      <c r="AH73" s="163"/>
      <c r="AI73" s="163"/>
      <c r="AJ73" s="163"/>
      <c r="AK73" s="163"/>
      <c r="AL73" s="163"/>
      <c r="AM73" s="163"/>
      <c r="AN73" s="163"/>
      <c r="AO73" s="163"/>
      <c r="AP73" s="163"/>
      <c r="AQ73" s="163"/>
      <c r="AR73" s="163"/>
      <c r="AS73" s="163"/>
      <c r="AT73" s="163"/>
      <c r="AU73" s="163"/>
      <c r="AV73" s="163"/>
      <c r="AW73" s="163"/>
      <c r="AX73" s="163"/>
      <c r="AY73" s="163"/>
      <c r="AZ73" s="163"/>
      <c r="BA73" s="163"/>
      <c r="BB73" s="163"/>
    </row>
    <row r="74" spans="1:54" s="164" customFormat="1">
      <c r="A74" s="163"/>
      <c r="B74" s="195"/>
      <c r="C74" s="200"/>
      <c r="D74" s="196"/>
      <c r="E74" s="199"/>
      <c r="F74" s="196"/>
      <c r="G74" s="196"/>
      <c r="H74" s="196"/>
      <c r="I74" s="196"/>
      <c r="J74" s="199"/>
      <c r="K74" s="196"/>
      <c r="L74" s="163"/>
      <c r="M74" s="163"/>
      <c r="N74" s="563"/>
      <c r="O74" s="563"/>
      <c r="P74" s="563"/>
      <c r="Q74" s="563"/>
      <c r="R74" s="563"/>
      <c r="S74" s="563"/>
      <c r="T74" s="563"/>
      <c r="U74" s="563"/>
      <c r="V74" s="563"/>
      <c r="W74" s="563"/>
      <c r="X74" s="163"/>
      <c r="Y74" s="163"/>
      <c r="Z74" s="163"/>
      <c r="AA74" s="163"/>
      <c r="AB74" s="163"/>
      <c r="AC74" s="163"/>
      <c r="AD74" s="163"/>
      <c r="AE74" s="163"/>
      <c r="AF74" s="163"/>
      <c r="AG74" s="163"/>
      <c r="AH74" s="163"/>
      <c r="AI74" s="163"/>
      <c r="AJ74" s="163"/>
      <c r="AK74" s="163"/>
      <c r="AL74" s="163"/>
      <c r="AM74" s="163"/>
      <c r="AN74" s="163"/>
      <c r="AO74" s="163"/>
      <c r="AP74" s="163"/>
      <c r="AQ74" s="163"/>
      <c r="AR74" s="163"/>
      <c r="AS74" s="163"/>
      <c r="AT74" s="163"/>
      <c r="AU74" s="163"/>
      <c r="AV74" s="163"/>
      <c r="AW74" s="163"/>
      <c r="AX74" s="163"/>
      <c r="AY74" s="163"/>
      <c r="AZ74" s="163"/>
      <c r="BA74" s="163"/>
      <c r="BB74" s="163"/>
    </row>
    <row r="75" spans="1:54" s="164" customFormat="1">
      <c r="A75" s="163"/>
      <c r="B75" s="195"/>
      <c r="C75" s="196"/>
      <c r="D75" s="196"/>
      <c r="E75" s="196"/>
      <c r="F75" s="196"/>
      <c r="G75" s="196"/>
      <c r="H75" s="196"/>
      <c r="I75" s="196"/>
      <c r="J75" s="196"/>
      <c r="K75" s="196"/>
      <c r="L75" s="163"/>
      <c r="M75" s="163"/>
      <c r="N75" s="563"/>
      <c r="O75" s="563"/>
      <c r="P75" s="563"/>
      <c r="Q75" s="563"/>
      <c r="R75" s="563"/>
      <c r="S75" s="563"/>
      <c r="T75" s="563"/>
      <c r="U75" s="563"/>
      <c r="V75" s="563"/>
      <c r="W75" s="563"/>
      <c r="X75" s="163"/>
      <c r="Y75" s="163"/>
      <c r="Z75" s="163"/>
      <c r="AA75" s="163"/>
      <c r="AB75" s="163"/>
      <c r="AC75" s="163"/>
      <c r="AD75" s="163"/>
      <c r="AE75" s="163"/>
      <c r="AF75" s="163"/>
      <c r="AG75" s="163"/>
      <c r="AH75" s="163"/>
      <c r="AI75" s="163"/>
      <c r="AJ75" s="163"/>
      <c r="AK75" s="163"/>
      <c r="AL75" s="163"/>
      <c r="AM75" s="163"/>
      <c r="AN75" s="163"/>
      <c r="AO75" s="163"/>
      <c r="AP75" s="163"/>
      <c r="AQ75" s="163"/>
      <c r="AR75" s="163"/>
      <c r="AS75" s="163"/>
      <c r="AT75" s="163"/>
      <c r="AU75" s="163"/>
      <c r="AV75" s="163"/>
      <c r="AW75" s="163"/>
      <c r="AX75" s="163"/>
      <c r="AY75" s="163"/>
      <c r="AZ75" s="163"/>
      <c r="BA75" s="163"/>
      <c r="BB75" s="163"/>
    </row>
    <row r="76" spans="1:54" s="164" customFormat="1">
      <c r="A76" s="163"/>
      <c r="B76" s="195"/>
      <c r="C76" s="531" t="s">
        <v>1051</v>
      </c>
      <c r="D76" s="531"/>
      <c r="E76" s="531"/>
      <c r="F76" s="531"/>
      <c r="G76" s="124"/>
      <c r="H76" s="531" t="s">
        <v>1054</v>
      </c>
      <c r="I76" s="531"/>
      <c r="J76" s="531"/>
      <c r="K76" s="531"/>
      <c r="L76" s="163"/>
      <c r="M76" s="163"/>
      <c r="N76" s="563"/>
      <c r="O76" s="563"/>
      <c r="P76" s="563"/>
      <c r="Q76" s="563"/>
      <c r="R76" s="563"/>
      <c r="S76" s="563"/>
      <c r="T76" s="563"/>
      <c r="U76" s="563"/>
      <c r="V76" s="563"/>
      <c r="W76" s="563"/>
      <c r="X76" s="163"/>
      <c r="Y76" s="163"/>
      <c r="Z76" s="163"/>
      <c r="AA76" s="163"/>
      <c r="AB76" s="163"/>
      <c r="AC76" s="163"/>
      <c r="AD76" s="163"/>
      <c r="AE76" s="163"/>
      <c r="AF76" s="163"/>
      <c r="AG76" s="163"/>
      <c r="AH76" s="163"/>
      <c r="AI76" s="163"/>
      <c r="AJ76" s="163"/>
      <c r="AK76" s="163"/>
      <c r="AL76" s="163"/>
      <c r="AM76" s="163"/>
      <c r="AN76" s="163"/>
      <c r="AO76" s="163"/>
      <c r="AP76" s="163"/>
      <c r="AQ76" s="163"/>
      <c r="AR76" s="163"/>
      <c r="AS76" s="163"/>
      <c r="AT76" s="163"/>
      <c r="AU76" s="163"/>
      <c r="AV76" s="163"/>
      <c r="AW76" s="163"/>
      <c r="AX76" s="163"/>
      <c r="AY76" s="163"/>
      <c r="AZ76" s="163"/>
      <c r="BA76" s="163"/>
      <c r="BB76" s="163"/>
    </row>
    <row r="77" spans="1:54" s="164" customFormat="1">
      <c r="A77" s="163"/>
      <c r="B77" s="195"/>
      <c r="C77" s="202"/>
      <c r="D77" s="197"/>
      <c r="E77" s="199">
        <v>300</v>
      </c>
      <c r="F77" s="188">
        <v>1</v>
      </c>
      <c r="G77" s="196"/>
      <c r="H77" s="188">
        <v>1</v>
      </c>
      <c r="I77" s="202">
        <v>50</v>
      </c>
      <c r="J77" s="199"/>
      <c r="L77" s="163"/>
      <c r="M77" s="163"/>
      <c r="N77" s="563"/>
      <c r="O77" s="563"/>
      <c r="P77" s="563"/>
      <c r="Q77" s="563"/>
      <c r="R77" s="563"/>
      <c r="S77" s="563"/>
      <c r="T77" s="563"/>
      <c r="U77" s="563"/>
      <c r="V77" s="563"/>
      <c r="W77" s="563"/>
      <c r="X77" s="163"/>
      <c r="Y77" s="163"/>
      <c r="Z77" s="163"/>
      <c r="AA77" s="163"/>
      <c r="AB77" s="163"/>
      <c r="AC77" s="163"/>
      <c r="AD77" s="163"/>
      <c r="AE77" s="163"/>
      <c r="AF77" s="163"/>
      <c r="AG77" s="163"/>
      <c r="AH77" s="163"/>
      <c r="AI77" s="163"/>
      <c r="AJ77" s="163"/>
      <c r="AK77" s="163"/>
      <c r="AL77" s="163"/>
      <c r="AM77" s="163"/>
      <c r="AN77" s="163"/>
      <c r="AO77" s="163"/>
      <c r="AP77" s="163"/>
      <c r="AQ77" s="163"/>
      <c r="AR77" s="163"/>
      <c r="AS77" s="163"/>
      <c r="AT77" s="163"/>
      <c r="AU77" s="163"/>
      <c r="AV77" s="163"/>
      <c r="AW77" s="163"/>
      <c r="AX77" s="163"/>
      <c r="AY77" s="163"/>
      <c r="AZ77" s="163"/>
      <c r="BA77" s="163"/>
      <c r="BB77" s="163"/>
    </row>
    <row r="78" spans="1:54" s="164" customFormat="1">
      <c r="A78" s="163"/>
      <c r="B78" s="195"/>
      <c r="C78" s="196"/>
      <c r="D78" s="196"/>
      <c r="E78" s="199">
        <v>300</v>
      </c>
      <c r="F78" s="152">
        <v>3</v>
      </c>
      <c r="G78" s="196"/>
      <c r="H78" s="152">
        <v>3</v>
      </c>
      <c r="I78" s="200">
        <v>50</v>
      </c>
      <c r="J78" s="199"/>
      <c r="L78" s="163"/>
      <c r="M78" s="163"/>
      <c r="N78" s="563"/>
      <c r="O78" s="563"/>
      <c r="P78" s="563"/>
      <c r="Q78" s="563"/>
      <c r="R78" s="563"/>
      <c r="S78" s="563"/>
      <c r="T78" s="563"/>
      <c r="U78" s="563"/>
      <c r="V78" s="563"/>
      <c r="W78" s="563"/>
      <c r="X78" s="163"/>
      <c r="Y78" s="163"/>
      <c r="Z78" s="163"/>
      <c r="AA78" s="163"/>
      <c r="AB78" s="163"/>
      <c r="AC78" s="163"/>
      <c r="AD78" s="163"/>
      <c r="AE78" s="163"/>
      <c r="AF78" s="163"/>
      <c r="AG78" s="163"/>
      <c r="AH78" s="163"/>
      <c r="AI78" s="163"/>
      <c r="AJ78" s="163"/>
      <c r="AK78" s="163"/>
      <c r="AL78" s="163"/>
      <c r="AM78" s="163"/>
      <c r="AN78" s="163"/>
      <c r="AO78" s="163"/>
      <c r="AP78" s="163"/>
      <c r="AQ78" s="163"/>
      <c r="AR78" s="163"/>
      <c r="AS78" s="163"/>
      <c r="AT78" s="163"/>
      <c r="AU78" s="163"/>
      <c r="AV78" s="163"/>
      <c r="AW78" s="163"/>
      <c r="AX78" s="163"/>
      <c r="AY78" s="163"/>
      <c r="AZ78" s="163"/>
      <c r="BA78" s="163"/>
      <c r="BB78" s="163"/>
    </row>
    <row r="79" spans="1:54" s="164" customFormat="1">
      <c r="A79" s="163"/>
      <c r="B79" s="195"/>
      <c r="C79" s="196"/>
      <c r="D79" s="196"/>
      <c r="E79" s="199"/>
      <c r="F79" s="196"/>
      <c r="G79" s="196"/>
      <c r="H79" s="196"/>
      <c r="I79" s="196"/>
      <c r="J79" s="199"/>
      <c r="K79" s="196"/>
      <c r="L79" s="163"/>
      <c r="M79" s="163"/>
      <c r="N79" s="563"/>
      <c r="O79" s="563"/>
      <c r="P79" s="563"/>
      <c r="Q79" s="563"/>
      <c r="R79" s="563"/>
      <c r="S79" s="563"/>
      <c r="T79" s="563"/>
      <c r="U79" s="563"/>
      <c r="V79" s="563"/>
      <c r="W79" s="563"/>
      <c r="X79" s="163"/>
      <c r="Y79" s="163"/>
      <c r="Z79" s="163"/>
      <c r="AA79" s="163"/>
      <c r="AB79" s="163"/>
      <c r="AC79" s="163"/>
      <c r="AD79" s="163"/>
      <c r="AE79" s="163"/>
      <c r="AF79" s="163"/>
      <c r="AG79" s="163"/>
      <c r="AH79" s="163"/>
      <c r="AI79" s="163"/>
      <c r="AJ79" s="163"/>
      <c r="AK79" s="163"/>
      <c r="AL79" s="163"/>
      <c r="AM79" s="163"/>
      <c r="AN79" s="163"/>
      <c r="AO79" s="163"/>
      <c r="AP79" s="163"/>
      <c r="AQ79" s="163"/>
      <c r="AR79" s="163"/>
      <c r="AS79" s="163"/>
      <c r="AT79" s="163"/>
      <c r="AU79" s="163"/>
      <c r="AV79" s="163"/>
      <c r="AW79" s="163"/>
      <c r="AX79" s="163"/>
      <c r="AY79" s="163"/>
      <c r="AZ79" s="163"/>
      <c r="BA79" s="163"/>
      <c r="BB79" s="163"/>
    </row>
    <row r="80" spans="1:54" s="164" customFormat="1" ht="14.45" customHeight="1">
      <c r="A80" s="163"/>
      <c r="B80" s="195"/>
      <c r="C80" s="163"/>
      <c r="D80" s="163"/>
      <c r="E80" s="163"/>
      <c r="F80" s="163"/>
      <c r="G80" s="163"/>
      <c r="H80" s="444"/>
      <c r="I80" s="444"/>
      <c r="J80" s="444"/>
      <c r="K80" s="444"/>
      <c r="L80" s="163"/>
      <c r="M80" s="163"/>
      <c r="N80" s="563"/>
      <c r="O80" s="563"/>
      <c r="P80" s="563"/>
      <c r="Q80" s="563"/>
      <c r="R80" s="563"/>
      <c r="S80" s="563"/>
      <c r="T80" s="563"/>
      <c r="U80" s="563"/>
      <c r="V80" s="563"/>
      <c r="W80" s="563"/>
      <c r="X80" s="163"/>
      <c r="Y80" s="163"/>
      <c r="Z80" s="163"/>
      <c r="AA80" s="163"/>
      <c r="AB80" s="163"/>
      <c r="AC80" s="163"/>
      <c r="AD80" s="163"/>
      <c r="AE80" s="163"/>
      <c r="AF80" s="163"/>
      <c r="AG80" s="163"/>
      <c r="AH80" s="163"/>
      <c r="AI80" s="163"/>
      <c r="AJ80" s="163"/>
      <c r="AK80" s="163"/>
      <c r="AL80" s="163"/>
      <c r="AM80" s="163"/>
      <c r="AN80" s="163"/>
      <c r="AO80" s="163"/>
      <c r="AP80" s="163"/>
      <c r="AQ80" s="163"/>
      <c r="AR80" s="163"/>
      <c r="AS80" s="163"/>
      <c r="AT80" s="163"/>
      <c r="AU80" s="163"/>
      <c r="AV80" s="163"/>
      <c r="AW80" s="163"/>
      <c r="AX80" s="163"/>
      <c r="AY80" s="163"/>
      <c r="AZ80" s="163"/>
      <c r="BA80" s="163"/>
      <c r="BB80" s="163"/>
    </row>
    <row r="81" spans="1:54" s="164" customFormat="1">
      <c r="A81" s="163"/>
      <c r="B81" s="195"/>
      <c r="C81" s="163"/>
      <c r="D81" s="163"/>
      <c r="E81" s="163"/>
      <c r="F81" s="163"/>
      <c r="G81" s="163"/>
      <c r="H81" s="444"/>
      <c r="I81" s="444"/>
      <c r="J81" s="444"/>
      <c r="K81" s="444"/>
      <c r="L81" s="163"/>
      <c r="M81" s="163"/>
      <c r="N81" s="563"/>
      <c r="O81" s="563"/>
      <c r="P81" s="563"/>
      <c r="Q81" s="563"/>
      <c r="R81" s="563"/>
      <c r="S81" s="563"/>
      <c r="T81" s="563"/>
      <c r="U81" s="563"/>
      <c r="V81" s="563"/>
      <c r="W81" s="563"/>
      <c r="X81" s="163"/>
      <c r="Y81" s="163"/>
      <c r="Z81" s="163"/>
      <c r="AA81" s="163"/>
      <c r="AB81" s="163"/>
      <c r="AC81" s="163"/>
      <c r="AD81" s="163"/>
      <c r="AE81" s="163"/>
      <c r="AF81" s="163"/>
      <c r="AG81" s="163"/>
      <c r="AH81" s="163"/>
      <c r="AI81" s="163"/>
      <c r="AJ81" s="163"/>
      <c r="AK81" s="163"/>
      <c r="AL81" s="163"/>
      <c r="AM81" s="163"/>
      <c r="AN81" s="163"/>
      <c r="AO81" s="163"/>
      <c r="AP81" s="163"/>
      <c r="AQ81" s="163"/>
      <c r="AR81" s="163"/>
      <c r="AS81" s="163"/>
      <c r="AT81" s="163"/>
      <c r="AU81" s="163"/>
      <c r="AV81" s="163"/>
      <c r="AW81" s="163"/>
      <c r="AX81" s="163"/>
      <c r="AY81" s="163"/>
      <c r="AZ81" s="163"/>
      <c r="BA81" s="163"/>
      <c r="BB81" s="163"/>
    </row>
    <row r="82" spans="1:54" s="164" customFormat="1">
      <c r="A82" s="163"/>
      <c r="B82" s="195"/>
      <c r="C82" s="163"/>
      <c r="D82" s="163"/>
      <c r="E82" s="163"/>
      <c r="F82" s="163"/>
      <c r="G82" s="163"/>
      <c r="H82" s="444"/>
      <c r="I82" s="444"/>
      <c r="J82" s="444"/>
      <c r="K82" s="444"/>
      <c r="L82" s="163"/>
      <c r="M82" s="163"/>
      <c r="N82" s="163"/>
      <c r="O82" s="163"/>
      <c r="P82" s="163"/>
      <c r="R82" s="163"/>
      <c r="S82" s="163"/>
      <c r="T82" s="163"/>
      <c r="U82" s="163"/>
      <c r="V82" s="163"/>
      <c r="W82" s="163"/>
      <c r="X82" s="163"/>
      <c r="Y82" s="163"/>
      <c r="Z82" s="163"/>
      <c r="AA82" s="163"/>
      <c r="AB82" s="163"/>
      <c r="AC82" s="163"/>
      <c r="AD82" s="163"/>
      <c r="AE82" s="163"/>
      <c r="AF82" s="163"/>
      <c r="AG82" s="163"/>
      <c r="AH82" s="163"/>
      <c r="AI82" s="163"/>
      <c r="AJ82" s="163"/>
      <c r="AK82" s="163"/>
      <c r="AL82" s="163"/>
      <c r="AM82" s="163"/>
      <c r="AN82" s="163"/>
      <c r="AO82" s="163"/>
      <c r="AP82" s="163"/>
      <c r="AQ82" s="163"/>
      <c r="AR82" s="163"/>
      <c r="AS82" s="163"/>
      <c r="AT82" s="163"/>
      <c r="AU82" s="163"/>
      <c r="AV82" s="163"/>
      <c r="AW82" s="163"/>
      <c r="AX82" s="163"/>
      <c r="AY82" s="163"/>
      <c r="AZ82" s="163"/>
      <c r="BA82" s="163"/>
      <c r="BB82" s="163"/>
    </row>
    <row r="83" spans="1:54" s="164" customFormat="1">
      <c r="A83" s="163"/>
      <c r="B83" s="195"/>
      <c r="C83" s="163"/>
      <c r="D83" s="163"/>
      <c r="E83" s="163"/>
      <c r="F83" s="163"/>
      <c r="G83" s="163"/>
      <c r="H83" s="163"/>
      <c r="I83" s="163"/>
      <c r="J83" s="163"/>
      <c r="K83" s="163"/>
      <c r="L83" s="163"/>
      <c r="M83" s="163"/>
      <c r="N83" s="163"/>
      <c r="O83" s="163"/>
      <c r="P83" s="163"/>
      <c r="R83" s="163"/>
      <c r="S83" s="163"/>
      <c r="T83" s="163"/>
      <c r="U83" s="163"/>
      <c r="V83" s="163"/>
      <c r="W83" s="163"/>
      <c r="X83" s="163"/>
      <c r="Y83" s="163"/>
      <c r="Z83" s="163"/>
      <c r="AA83" s="163"/>
      <c r="AB83" s="163"/>
      <c r="AC83" s="163"/>
      <c r="AD83" s="163"/>
      <c r="AE83" s="163"/>
      <c r="AF83" s="163"/>
      <c r="AG83" s="163"/>
      <c r="AH83" s="163"/>
      <c r="AI83" s="163"/>
      <c r="AJ83" s="163"/>
      <c r="AK83" s="163"/>
      <c r="AL83" s="163"/>
      <c r="AM83" s="163"/>
      <c r="AN83" s="163"/>
      <c r="AO83" s="163"/>
      <c r="AP83" s="163"/>
      <c r="AQ83" s="163"/>
      <c r="AR83" s="163"/>
      <c r="AS83" s="163"/>
      <c r="AT83" s="163"/>
      <c r="AU83" s="163"/>
      <c r="AV83" s="163"/>
      <c r="AW83" s="163"/>
      <c r="AX83" s="163"/>
      <c r="AY83" s="163"/>
      <c r="AZ83" s="163"/>
      <c r="BA83" s="163"/>
      <c r="BB83" s="163"/>
    </row>
    <row r="84" spans="1:54" s="164" customFormat="1">
      <c r="A84" s="163"/>
      <c r="B84" s="195"/>
      <c r="C84" s="163"/>
      <c r="D84" s="163"/>
      <c r="E84" s="163"/>
      <c r="F84" s="163"/>
      <c r="G84" s="163"/>
      <c r="H84" s="163"/>
      <c r="I84" s="163"/>
      <c r="J84" s="163"/>
      <c r="K84" s="163"/>
      <c r="L84" s="163"/>
      <c r="M84" s="163"/>
      <c r="N84" s="163"/>
      <c r="O84" s="163"/>
      <c r="P84" s="163"/>
      <c r="R84" s="163"/>
      <c r="S84" s="163"/>
      <c r="T84" s="163"/>
      <c r="U84" s="163"/>
      <c r="V84" s="163"/>
      <c r="W84" s="163"/>
      <c r="X84" s="163"/>
      <c r="Y84" s="163"/>
      <c r="Z84" s="163"/>
      <c r="AA84" s="163"/>
      <c r="AB84" s="163"/>
      <c r="AC84" s="163"/>
      <c r="AD84" s="163"/>
      <c r="AE84" s="163"/>
      <c r="AF84" s="163"/>
      <c r="AG84" s="163"/>
      <c r="AH84" s="163"/>
      <c r="AI84" s="163"/>
      <c r="AJ84" s="163"/>
      <c r="AK84" s="163"/>
      <c r="AL84" s="163"/>
      <c r="AM84" s="163"/>
      <c r="AN84" s="163"/>
      <c r="AO84" s="163"/>
      <c r="AP84" s="163"/>
      <c r="AQ84" s="163"/>
      <c r="AR84" s="163"/>
      <c r="AS84" s="163"/>
      <c r="AT84" s="163"/>
      <c r="AU84" s="163"/>
      <c r="AV84" s="163"/>
      <c r="AW84" s="163"/>
      <c r="AX84" s="163"/>
      <c r="AY84" s="163"/>
      <c r="AZ84" s="163"/>
      <c r="BA84" s="163"/>
      <c r="BB84" s="163"/>
    </row>
    <row r="85" spans="1:54" s="164" customFormat="1">
      <c r="A85" s="163"/>
      <c r="B85" s="195"/>
      <c r="C85" s="163"/>
      <c r="D85" s="163"/>
      <c r="E85" s="163"/>
      <c r="F85" s="163"/>
      <c r="G85" s="163"/>
      <c r="H85" s="163"/>
      <c r="I85" s="163"/>
      <c r="J85" s="163"/>
      <c r="K85" s="163"/>
      <c r="L85" s="163"/>
      <c r="M85" s="163"/>
      <c r="N85" s="163"/>
      <c r="O85" s="163"/>
      <c r="P85" s="163"/>
      <c r="R85" s="163"/>
      <c r="S85" s="163"/>
      <c r="T85" s="163"/>
      <c r="U85" s="163"/>
      <c r="V85" s="163"/>
      <c r="W85" s="163"/>
      <c r="X85" s="163"/>
      <c r="Y85" s="163"/>
      <c r="Z85" s="163"/>
      <c r="AA85" s="163"/>
      <c r="AB85" s="163"/>
      <c r="AC85" s="163"/>
      <c r="AD85" s="163"/>
      <c r="AE85" s="163"/>
      <c r="AF85" s="163"/>
      <c r="AG85" s="163"/>
      <c r="AH85" s="163"/>
      <c r="AI85" s="163"/>
      <c r="AJ85" s="163"/>
      <c r="AK85" s="163"/>
      <c r="AL85" s="163"/>
      <c r="AM85" s="163"/>
      <c r="AN85" s="163"/>
      <c r="AO85" s="163"/>
      <c r="AP85" s="163"/>
      <c r="AQ85" s="163"/>
      <c r="AR85" s="163"/>
      <c r="AS85" s="163"/>
      <c r="AT85" s="163"/>
      <c r="AU85" s="163"/>
      <c r="AV85" s="163"/>
      <c r="AW85" s="163"/>
      <c r="AX85" s="163"/>
      <c r="AY85" s="163"/>
      <c r="AZ85" s="163"/>
      <c r="BA85" s="163"/>
      <c r="BB85" s="163"/>
    </row>
    <row r="86" spans="1:54" s="164" customFormat="1">
      <c r="A86" s="163"/>
      <c r="B86" s="195"/>
      <c r="C86" s="163"/>
      <c r="D86" s="163"/>
      <c r="E86" s="163"/>
      <c r="F86" s="163"/>
      <c r="G86" s="163"/>
      <c r="H86" s="163"/>
      <c r="I86" s="163"/>
      <c r="J86" s="163"/>
      <c r="K86" s="163"/>
      <c r="L86" s="163"/>
      <c r="M86" s="163"/>
      <c r="N86" s="163"/>
      <c r="O86" s="163"/>
      <c r="P86" s="163"/>
      <c r="R86" s="163"/>
      <c r="S86" s="163"/>
      <c r="T86" s="163"/>
      <c r="U86" s="163"/>
      <c r="V86" s="163"/>
      <c r="W86" s="163"/>
      <c r="X86" s="163"/>
      <c r="Y86" s="163"/>
      <c r="Z86" s="163"/>
      <c r="AA86" s="163"/>
      <c r="AB86" s="163"/>
      <c r="AC86" s="163"/>
      <c r="AD86" s="163"/>
      <c r="AE86" s="163"/>
      <c r="AF86" s="163"/>
      <c r="AG86" s="163"/>
      <c r="AH86" s="163"/>
      <c r="AI86" s="163"/>
      <c r="AJ86" s="163"/>
      <c r="AK86" s="163"/>
      <c r="AL86" s="163"/>
      <c r="AM86" s="163"/>
      <c r="AN86" s="163"/>
      <c r="AO86" s="163"/>
      <c r="AP86" s="163"/>
      <c r="AQ86" s="163"/>
      <c r="AR86" s="163"/>
      <c r="AS86" s="163"/>
      <c r="AT86" s="163"/>
      <c r="AU86" s="163"/>
      <c r="AV86" s="163"/>
      <c r="AW86" s="163"/>
      <c r="AX86" s="163"/>
      <c r="AY86" s="163"/>
      <c r="AZ86" s="163"/>
      <c r="BA86" s="163"/>
      <c r="BB86" s="163"/>
    </row>
    <row r="87" spans="1:54" s="164" customFormat="1">
      <c r="A87" s="163"/>
      <c r="B87" s="195"/>
      <c r="C87" s="163"/>
      <c r="D87" s="163"/>
      <c r="E87" s="163"/>
      <c r="F87" s="163"/>
      <c r="G87" s="163"/>
      <c r="H87" s="163"/>
      <c r="I87" s="163"/>
      <c r="J87" s="163"/>
      <c r="K87" s="163"/>
      <c r="L87" s="163"/>
      <c r="M87" s="163"/>
      <c r="N87" s="163"/>
      <c r="O87" s="163"/>
      <c r="P87" s="163"/>
      <c r="R87" s="163"/>
      <c r="S87" s="163"/>
      <c r="T87" s="163"/>
      <c r="U87" s="163"/>
      <c r="V87" s="163"/>
      <c r="W87" s="163"/>
      <c r="X87" s="163"/>
      <c r="Y87" s="163"/>
      <c r="Z87" s="163"/>
      <c r="AA87" s="163"/>
      <c r="AB87" s="163"/>
      <c r="AC87" s="163"/>
      <c r="AD87" s="163"/>
      <c r="AE87" s="163"/>
      <c r="AF87" s="163"/>
      <c r="AG87" s="163"/>
      <c r="AH87" s="163"/>
      <c r="AI87" s="163"/>
      <c r="AJ87" s="163"/>
      <c r="AK87" s="163"/>
      <c r="AL87" s="163"/>
      <c r="AM87" s="163"/>
      <c r="AN87" s="163"/>
      <c r="AO87" s="163"/>
      <c r="AP87" s="163"/>
      <c r="AQ87" s="163"/>
      <c r="AR87" s="163"/>
      <c r="AS87" s="163"/>
      <c r="AT87" s="163"/>
      <c r="AU87" s="163"/>
      <c r="AV87" s="163"/>
      <c r="AW87" s="163"/>
      <c r="AX87" s="163"/>
      <c r="AY87" s="163"/>
      <c r="AZ87" s="163"/>
      <c r="BA87" s="163"/>
      <c r="BB87" s="163"/>
    </row>
    <row r="88" spans="1:54" s="164" customFormat="1">
      <c r="A88" s="163"/>
      <c r="B88" s="195"/>
      <c r="C88" s="163"/>
      <c r="D88" s="163"/>
      <c r="E88" s="163"/>
      <c r="F88" s="163"/>
      <c r="G88" s="163"/>
      <c r="H88" s="163"/>
      <c r="I88" s="163"/>
      <c r="J88" s="163"/>
      <c r="K88" s="163"/>
      <c r="L88" s="163"/>
      <c r="M88" s="163"/>
      <c r="N88" s="163"/>
      <c r="O88" s="163"/>
      <c r="P88" s="163"/>
      <c r="R88" s="163"/>
      <c r="S88" s="163"/>
      <c r="T88" s="163"/>
      <c r="U88" s="163"/>
      <c r="V88" s="163"/>
      <c r="W88" s="163"/>
      <c r="X88" s="163"/>
      <c r="Y88" s="163"/>
      <c r="Z88" s="163"/>
      <c r="AA88" s="163"/>
      <c r="AB88" s="163"/>
      <c r="AC88" s="163"/>
      <c r="AD88" s="163"/>
      <c r="AE88" s="163"/>
      <c r="AF88" s="163"/>
      <c r="AG88" s="163"/>
      <c r="AH88" s="163"/>
      <c r="AI88" s="163"/>
      <c r="AJ88" s="163"/>
      <c r="AK88" s="163"/>
      <c r="AL88" s="163"/>
      <c r="AM88" s="163"/>
      <c r="AN88" s="163"/>
      <c r="AO88" s="163"/>
      <c r="AP88" s="163"/>
      <c r="AQ88" s="163"/>
      <c r="AR88" s="163"/>
      <c r="AS88" s="163"/>
      <c r="AT88" s="163"/>
      <c r="AU88" s="163"/>
      <c r="AV88" s="163"/>
      <c r="AW88" s="163"/>
      <c r="AX88" s="163"/>
      <c r="AY88" s="163"/>
      <c r="AZ88" s="163"/>
      <c r="BA88" s="163"/>
      <c r="BB88" s="163"/>
    </row>
    <row r="89" spans="1:54" s="164" customFormat="1">
      <c r="A89" s="163"/>
      <c r="B89" s="195"/>
      <c r="C89" s="163"/>
      <c r="D89" s="163"/>
      <c r="E89" s="163"/>
      <c r="F89" s="163"/>
      <c r="G89" s="163"/>
      <c r="H89" s="163"/>
      <c r="I89" s="163"/>
      <c r="J89" s="163"/>
      <c r="K89" s="163"/>
      <c r="L89" s="163"/>
      <c r="M89" s="163"/>
      <c r="N89" s="163"/>
      <c r="O89" s="163"/>
      <c r="P89" s="163"/>
      <c r="R89" s="163"/>
      <c r="S89" s="163"/>
      <c r="T89" s="163"/>
      <c r="U89" s="163"/>
      <c r="V89" s="163"/>
      <c r="W89" s="163"/>
      <c r="X89" s="163"/>
      <c r="Y89" s="163"/>
      <c r="Z89" s="163"/>
      <c r="AA89" s="163"/>
      <c r="AB89" s="163"/>
      <c r="AC89" s="163"/>
      <c r="AD89" s="163"/>
      <c r="AE89" s="163"/>
      <c r="AF89" s="163"/>
      <c r="AG89" s="163"/>
      <c r="AH89" s="163"/>
      <c r="AI89" s="163"/>
      <c r="AJ89" s="163"/>
      <c r="AK89" s="163"/>
      <c r="AL89" s="163"/>
      <c r="AM89" s="163"/>
      <c r="AN89" s="163"/>
      <c r="AO89" s="163"/>
      <c r="AP89" s="163"/>
      <c r="AQ89" s="163"/>
      <c r="AR89" s="163"/>
      <c r="AS89" s="163"/>
      <c r="AT89" s="163"/>
      <c r="AU89" s="163"/>
      <c r="AV89" s="163"/>
      <c r="AW89" s="163"/>
      <c r="AX89" s="163"/>
      <c r="AY89" s="163"/>
      <c r="AZ89" s="163"/>
      <c r="BA89" s="163"/>
      <c r="BB89" s="163"/>
    </row>
    <row r="90" spans="1:54" s="164" customFormat="1">
      <c r="A90" s="163"/>
      <c r="B90" s="195"/>
      <c r="C90" s="163"/>
      <c r="D90" s="163"/>
      <c r="E90" s="163"/>
      <c r="F90" s="163"/>
      <c r="G90" s="163"/>
      <c r="H90" s="163"/>
      <c r="I90" s="163"/>
      <c r="J90" s="163"/>
      <c r="K90" s="163"/>
      <c r="L90" s="163"/>
      <c r="M90" s="163"/>
      <c r="N90" s="163"/>
      <c r="O90" s="163"/>
      <c r="P90" s="163"/>
      <c r="R90" s="163"/>
      <c r="S90" s="163"/>
      <c r="T90" s="163"/>
      <c r="U90" s="163"/>
      <c r="V90" s="163"/>
      <c r="W90" s="163"/>
      <c r="X90" s="163"/>
      <c r="Y90" s="163"/>
      <c r="Z90" s="163"/>
      <c r="AA90" s="163"/>
      <c r="AB90" s="163"/>
      <c r="AC90" s="163"/>
      <c r="AD90" s="163"/>
      <c r="AE90" s="163"/>
      <c r="AF90" s="163"/>
      <c r="AG90" s="163"/>
      <c r="AH90" s="163"/>
      <c r="AI90" s="163"/>
      <c r="AJ90" s="163"/>
      <c r="AK90" s="163"/>
      <c r="AL90" s="163"/>
      <c r="AM90" s="163"/>
      <c r="AN90" s="163"/>
      <c r="AO90" s="163"/>
      <c r="AP90" s="163"/>
      <c r="AQ90" s="163"/>
      <c r="AR90" s="163"/>
      <c r="AS90" s="163"/>
      <c r="AT90" s="163"/>
      <c r="AU90" s="163"/>
      <c r="AV90" s="163"/>
      <c r="AW90" s="163"/>
      <c r="AX90" s="163"/>
      <c r="AY90" s="163"/>
      <c r="AZ90" s="163"/>
      <c r="BA90" s="163"/>
      <c r="BB90" s="163"/>
    </row>
    <row r="91" spans="1:54" s="164" customFormat="1">
      <c r="A91" s="163"/>
      <c r="B91" s="195"/>
      <c r="C91" s="163"/>
      <c r="D91" s="163"/>
      <c r="E91" s="163"/>
      <c r="F91" s="163"/>
      <c r="G91" s="163"/>
      <c r="H91" s="163"/>
      <c r="I91" s="163"/>
      <c r="J91" s="163"/>
      <c r="K91" s="163"/>
      <c r="L91" s="163"/>
      <c r="M91" s="163"/>
      <c r="N91" s="163"/>
      <c r="O91" s="163"/>
      <c r="P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63"/>
      <c r="AU91" s="163"/>
      <c r="AV91" s="163"/>
      <c r="AW91" s="163"/>
      <c r="AX91" s="163"/>
      <c r="AY91" s="163"/>
      <c r="AZ91" s="163"/>
      <c r="BA91" s="163"/>
      <c r="BB91" s="163"/>
    </row>
    <row r="92" spans="1:54" s="164" customFormat="1">
      <c r="A92" s="163"/>
      <c r="B92" s="195"/>
      <c r="C92" s="163"/>
      <c r="D92" s="163"/>
      <c r="E92" s="163"/>
      <c r="F92" s="163"/>
      <c r="G92" s="163"/>
      <c r="H92" s="163"/>
      <c r="I92" s="163"/>
      <c r="J92" s="163"/>
      <c r="K92" s="163"/>
      <c r="L92" s="163"/>
      <c r="M92" s="163"/>
      <c r="N92" s="163"/>
      <c r="O92" s="163"/>
      <c r="P92" s="163"/>
      <c r="R92" s="163"/>
      <c r="S92" s="163"/>
      <c r="T92" s="163"/>
      <c r="U92" s="163"/>
      <c r="V92" s="163"/>
      <c r="W92" s="163"/>
      <c r="X92" s="163"/>
      <c r="Y92" s="163"/>
      <c r="Z92" s="163"/>
      <c r="AA92" s="163"/>
      <c r="AB92" s="163"/>
      <c r="AC92" s="163"/>
      <c r="AD92" s="163"/>
      <c r="AE92" s="163"/>
      <c r="AF92" s="163"/>
      <c r="AG92" s="163"/>
      <c r="AH92" s="163"/>
      <c r="AI92" s="163"/>
      <c r="AJ92" s="163"/>
      <c r="AK92" s="163"/>
      <c r="AL92" s="163"/>
      <c r="AM92" s="163"/>
      <c r="AN92" s="163"/>
      <c r="AO92" s="163"/>
      <c r="AP92" s="163"/>
      <c r="AQ92" s="163"/>
      <c r="AR92" s="163"/>
      <c r="AS92" s="163"/>
      <c r="AT92" s="163"/>
      <c r="AU92" s="163"/>
      <c r="AV92" s="163"/>
      <c r="AW92" s="163"/>
      <c r="AX92" s="163"/>
      <c r="AY92" s="163"/>
      <c r="AZ92" s="163"/>
      <c r="BA92" s="163"/>
      <c r="BB92" s="163"/>
    </row>
    <row r="93" spans="1:54" s="164" customFormat="1">
      <c r="A93" s="163"/>
      <c r="B93" s="195"/>
      <c r="C93" s="163"/>
      <c r="D93" s="163"/>
      <c r="E93" s="163"/>
      <c r="F93" s="163"/>
      <c r="G93" s="163"/>
      <c r="H93" s="163"/>
      <c r="I93" s="163"/>
      <c r="J93" s="163"/>
      <c r="K93" s="163"/>
      <c r="L93" s="163"/>
      <c r="M93" s="163"/>
      <c r="N93" s="163"/>
      <c r="O93" s="163"/>
      <c r="P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c r="AN93" s="163"/>
      <c r="AO93" s="163"/>
      <c r="AP93" s="163"/>
      <c r="AQ93" s="163"/>
      <c r="AR93" s="163"/>
      <c r="AS93" s="163"/>
      <c r="AT93" s="163"/>
      <c r="AU93" s="163"/>
      <c r="AV93" s="163"/>
      <c r="AW93" s="163"/>
      <c r="AX93" s="163"/>
      <c r="AY93" s="163"/>
      <c r="AZ93" s="163"/>
      <c r="BA93" s="163"/>
      <c r="BB93" s="163"/>
    </row>
    <row r="94" spans="1:54" s="164" customFormat="1">
      <c r="A94" s="163"/>
      <c r="B94" s="195"/>
      <c r="C94" s="163"/>
      <c r="D94" s="163"/>
      <c r="E94" s="163"/>
      <c r="F94" s="163"/>
      <c r="G94" s="163"/>
      <c r="H94" s="163"/>
      <c r="I94" s="163"/>
      <c r="J94" s="163"/>
      <c r="K94" s="163"/>
      <c r="L94" s="163"/>
      <c r="M94" s="163"/>
      <c r="N94" s="163"/>
      <c r="O94" s="163"/>
      <c r="P94" s="163"/>
      <c r="R94" s="163"/>
      <c r="S94" s="163"/>
      <c r="T94" s="163"/>
      <c r="U94" s="163"/>
      <c r="V94" s="163"/>
      <c r="W94" s="163"/>
      <c r="X94" s="163"/>
      <c r="Y94" s="163"/>
      <c r="Z94" s="163"/>
      <c r="AA94" s="163"/>
      <c r="AB94" s="163"/>
      <c r="AC94" s="163"/>
      <c r="AD94" s="163"/>
      <c r="AE94" s="163"/>
      <c r="AF94" s="163"/>
      <c r="AG94" s="163"/>
      <c r="AH94" s="163"/>
      <c r="AI94" s="163"/>
      <c r="AJ94" s="163"/>
      <c r="AK94" s="163"/>
      <c r="AL94" s="163"/>
      <c r="AM94" s="163"/>
      <c r="AN94" s="163"/>
      <c r="AO94" s="163"/>
      <c r="AP94" s="163"/>
      <c r="AQ94" s="163"/>
      <c r="AR94" s="163"/>
      <c r="AS94" s="163"/>
      <c r="AT94" s="163"/>
      <c r="AU94" s="163"/>
      <c r="AV94" s="163"/>
      <c r="AW94" s="163"/>
      <c r="AX94" s="163"/>
      <c r="AY94" s="163"/>
      <c r="AZ94" s="163"/>
      <c r="BA94" s="163"/>
      <c r="BB94" s="163"/>
    </row>
    <row r="95" spans="1:54" s="164" customFormat="1">
      <c r="A95" s="163"/>
      <c r="B95" s="195"/>
      <c r="C95" s="163"/>
      <c r="D95" s="163"/>
      <c r="E95" s="163"/>
      <c r="F95" s="163"/>
      <c r="G95" s="163"/>
      <c r="H95" s="163"/>
      <c r="I95" s="163"/>
      <c r="J95" s="163"/>
      <c r="K95" s="163"/>
      <c r="L95" s="163"/>
      <c r="M95" s="163"/>
      <c r="N95" s="163"/>
      <c r="O95" s="163"/>
      <c r="P95" s="163"/>
      <c r="R95" s="163"/>
      <c r="S95" s="163"/>
      <c r="T95" s="163"/>
      <c r="U95" s="163"/>
      <c r="V95" s="163"/>
      <c r="W95" s="163"/>
      <c r="X95" s="163"/>
      <c r="Y95" s="163"/>
      <c r="Z95" s="163"/>
      <c r="AA95" s="163"/>
      <c r="AB95" s="163"/>
      <c r="AC95" s="163"/>
      <c r="AD95" s="163"/>
      <c r="AE95" s="163"/>
      <c r="AF95" s="163"/>
      <c r="AG95" s="163"/>
      <c r="AH95" s="163"/>
      <c r="AI95" s="163"/>
      <c r="AJ95" s="163"/>
      <c r="AK95" s="163"/>
      <c r="AL95" s="163"/>
      <c r="AM95" s="163"/>
      <c r="AN95" s="163"/>
      <c r="AO95" s="163"/>
      <c r="AP95" s="163"/>
      <c r="AQ95" s="163"/>
      <c r="AR95" s="163"/>
      <c r="AS95" s="163"/>
      <c r="AT95" s="163"/>
      <c r="AU95" s="163"/>
      <c r="AV95" s="163"/>
      <c r="AW95" s="163"/>
      <c r="AX95" s="163"/>
      <c r="AY95" s="163"/>
      <c r="AZ95" s="163"/>
      <c r="BA95" s="163"/>
      <c r="BB95" s="163"/>
    </row>
    <row r="96" spans="1:54" s="164" customFormat="1">
      <c r="A96" s="163"/>
      <c r="B96" s="195"/>
      <c r="C96" s="163"/>
      <c r="D96" s="163"/>
      <c r="E96" s="163"/>
      <c r="F96" s="163"/>
      <c r="G96" s="163"/>
      <c r="H96" s="163"/>
      <c r="I96" s="163"/>
      <c r="J96" s="163"/>
      <c r="K96" s="163"/>
      <c r="L96" s="163"/>
      <c r="M96" s="163"/>
      <c r="N96" s="163"/>
      <c r="O96" s="163"/>
      <c r="P96" s="163"/>
      <c r="R96" s="163"/>
      <c r="S96" s="163"/>
      <c r="T96" s="163"/>
      <c r="U96" s="163"/>
      <c r="V96" s="163"/>
      <c r="W96" s="163"/>
      <c r="X96" s="163"/>
      <c r="Y96" s="163"/>
      <c r="Z96" s="163"/>
      <c r="AA96" s="163"/>
      <c r="AB96" s="163"/>
      <c r="AC96" s="163"/>
      <c r="AD96" s="163"/>
      <c r="AE96" s="163"/>
      <c r="AF96" s="163"/>
      <c r="AG96" s="163"/>
      <c r="AH96" s="163"/>
      <c r="AI96" s="163"/>
      <c r="AJ96" s="163"/>
      <c r="AK96" s="163"/>
      <c r="AL96" s="163"/>
      <c r="AM96" s="163"/>
      <c r="AN96" s="163"/>
      <c r="AO96" s="163"/>
      <c r="AP96" s="163"/>
      <c r="AQ96" s="163"/>
      <c r="AR96" s="163"/>
      <c r="AS96" s="163"/>
      <c r="AT96" s="163"/>
      <c r="AU96" s="163"/>
      <c r="AV96" s="163"/>
      <c r="AW96" s="163"/>
      <c r="AX96" s="163"/>
      <c r="AY96" s="163"/>
      <c r="AZ96" s="163"/>
      <c r="BA96" s="163"/>
      <c r="BB96" s="163"/>
    </row>
    <row r="97" spans="1:54" s="164" customFormat="1">
      <c r="A97" s="163"/>
      <c r="B97" s="195"/>
      <c r="C97" s="163"/>
      <c r="D97" s="163"/>
      <c r="E97" s="163"/>
      <c r="F97" s="163"/>
      <c r="G97" s="163"/>
      <c r="H97" s="163"/>
      <c r="I97" s="163"/>
      <c r="J97" s="163"/>
      <c r="K97" s="163"/>
      <c r="L97" s="163"/>
      <c r="M97" s="163"/>
      <c r="N97" s="163"/>
      <c r="O97" s="163"/>
      <c r="P97" s="163"/>
      <c r="R97" s="163"/>
      <c r="S97" s="163"/>
      <c r="T97" s="163"/>
      <c r="U97" s="163"/>
      <c r="V97" s="163"/>
      <c r="W97" s="163"/>
      <c r="X97" s="163"/>
      <c r="Y97" s="163"/>
      <c r="Z97" s="163"/>
      <c r="AA97" s="163"/>
      <c r="AB97" s="163"/>
      <c r="AC97" s="163"/>
      <c r="AD97" s="163"/>
      <c r="AE97" s="163"/>
      <c r="AF97" s="163"/>
      <c r="AG97" s="163"/>
      <c r="AH97" s="163"/>
      <c r="AI97" s="163"/>
      <c r="AJ97" s="163"/>
      <c r="AK97" s="163"/>
      <c r="AL97" s="163"/>
      <c r="AM97" s="163"/>
      <c r="AN97" s="163"/>
      <c r="AO97" s="163"/>
      <c r="AP97" s="163"/>
      <c r="AQ97" s="163"/>
      <c r="AR97" s="163"/>
      <c r="AS97" s="163"/>
      <c r="AT97" s="163"/>
      <c r="AU97" s="163"/>
      <c r="AV97" s="163"/>
      <c r="AW97" s="163"/>
      <c r="AX97" s="163"/>
      <c r="AY97" s="163"/>
      <c r="AZ97" s="163"/>
      <c r="BA97" s="163"/>
      <c r="BB97" s="163"/>
    </row>
    <row r="98" spans="1:54" s="164" customFormat="1">
      <c r="A98" s="163"/>
      <c r="B98" s="195"/>
      <c r="C98" s="163"/>
      <c r="D98" s="163"/>
      <c r="E98" s="163"/>
      <c r="F98" s="163"/>
      <c r="G98" s="163"/>
      <c r="H98" s="163"/>
      <c r="I98" s="163"/>
      <c r="J98" s="163"/>
      <c r="K98" s="163"/>
      <c r="L98" s="163"/>
      <c r="M98" s="163"/>
      <c r="N98" s="163"/>
      <c r="O98" s="163"/>
      <c r="P98" s="163"/>
      <c r="R98" s="163"/>
      <c r="S98" s="163"/>
      <c r="T98" s="163"/>
      <c r="U98" s="163"/>
      <c r="V98" s="163"/>
      <c r="W98" s="163"/>
      <c r="X98" s="163"/>
      <c r="Y98" s="163"/>
      <c r="Z98" s="163"/>
      <c r="AA98" s="163"/>
      <c r="AB98" s="163"/>
      <c r="AC98" s="163"/>
      <c r="AD98" s="163"/>
      <c r="AE98" s="163"/>
      <c r="AF98" s="163"/>
      <c r="AG98" s="163"/>
      <c r="AH98" s="163"/>
      <c r="AI98" s="163"/>
      <c r="AJ98" s="163"/>
      <c r="AK98" s="163"/>
      <c r="AL98" s="163"/>
      <c r="AM98" s="163"/>
      <c r="AN98" s="163"/>
      <c r="AO98" s="163"/>
      <c r="AP98" s="163"/>
      <c r="AQ98" s="163"/>
      <c r="AR98" s="163"/>
      <c r="AS98" s="163"/>
      <c r="AT98" s="163"/>
      <c r="AU98" s="163"/>
      <c r="AV98" s="163"/>
      <c r="AW98" s="163"/>
      <c r="AX98" s="163"/>
      <c r="AY98" s="163"/>
      <c r="AZ98" s="163"/>
      <c r="BA98" s="163"/>
      <c r="BB98" s="163"/>
    </row>
    <row r="99" spans="1:54" s="164" customFormat="1">
      <c r="A99" s="163"/>
      <c r="B99" s="195"/>
      <c r="C99" s="163"/>
      <c r="D99" s="163"/>
      <c r="E99" s="163"/>
      <c r="F99" s="163"/>
      <c r="G99" s="163"/>
      <c r="H99" s="163"/>
      <c r="I99" s="163"/>
      <c r="J99" s="163"/>
      <c r="K99" s="163"/>
      <c r="L99" s="163"/>
      <c r="M99" s="163"/>
      <c r="N99" s="163"/>
      <c r="O99" s="163"/>
      <c r="P99" s="163"/>
      <c r="R99" s="163"/>
      <c r="S99" s="163"/>
      <c r="T99" s="163"/>
      <c r="U99" s="163"/>
      <c r="V99" s="163"/>
      <c r="W99" s="163"/>
      <c r="X99" s="163"/>
      <c r="Y99" s="163"/>
      <c r="Z99" s="163"/>
      <c r="AA99" s="163"/>
      <c r="AB99" s="163"/>
      <c r="AC99" s="163"/>
      <c r="AD99" s="163"/>
      <c r="AE99" s="163"/>
      <c r="AF99" s="163"/>
      <c r="AG99" s="163"/>
      <c r="AH99" s="163"/>
      <c r="AI99" s="163"/>
      <c r="AJ99" s="163"/>
      <c r="AK99" s="163"/>
      <c r="AL99" s="163"/>
      <c r="AM99" s="163"/>
      <c r="AN99" s="163"/>
      <c r="AO99" s="163"/>
      <c r="AP99" s="163"/>
      <c r="AQ99" s="163"/>
      <c r="AR99" s="163"/>
      <c r="AS99" s="163"/>
      <c r="AT99" s="163"/>
      <c r="AU99" s="163"/>
      <c r="AV99" s="163"/>
      <c r="AW99" s="163"/>
      <c r="AX99" s="163"/>
      <c r="AY99" s="163"/>
      <c r="AZ99" s="163"/>
      <c r="BA99" s="163"/>
      <c r="BB99" s="163"/>
    </row>
    <row r="100" spans="1:54" s="164" customFormat="1">
      <c r="A100" s="163"/>
      <c r="B100" s="195"/>
      <c r="C100" s="163"/>
      <c r="D100" s="163"/>
      <c r="E100" s="163"/>
      <c r="F100" s="163"/>
      <c r="G100" s="163"/>
      <c r="H100" s="163"/>
      <c r="I100" s="163"/>
      <c r="J100" s="163"/>
      <c r="K100" s="163"/>
      <c r="L100" s="163"/>
      <c r="M100" s="163"/>
      <c r="N100" s="163"/>
      <c r="O100" s="163"/>
      <c r="P100" s="163"/>
      <c r="R100" s="163"/>
      <c r="S100" s="163"/>
      <c r="T100" s="163"/>
      <c r="U100" s="163"/>
      <c r="V100" s="163"/>
      <c r="W100" s="163"/>
      <c r="X100" s="163"/>
      <c r="Y100" s="163"/>
      <c r="Z100" s="163"/>
      <c r="AA100" s="163"/>
      <c r="AB100" s="163"/>
      <c r="AC100" s="163"/>
      <c r="AD100" s="163"/>
      <c r="AE100" s="163"/>
      <c r="AF100" s="163"/>
      <c r="AG100" s="163"/>
      <c r="AH100" s="163"/>
      <c r="AI100" s="163"/>
      <c r="AJ100" s="163"/>
      <c r="AK100" s="163"/>
      <c r="AL100" s="163"/>
      <c r="AM100" s="163"/>
      <c r="AN100" s="163"/>
      <c r="AO100" s="163"/>
      <c r="AP100" s="163"/>
      <c r="AQ100" s="163"/>
      <c r="AR100" s="163"/>
      <c r="AS100" s="163"/>
      <c r="AT100" s="163"/>
      <c r="AU100" s="163"/>
      <c r="AV100" s="163"/>
      <c r="AW100" s="163"/>
      <c r="AX100" s="163"/>
      <c r="AY100" s="163"/>
      <c r="AZ100" s="163"/>
      <c r="BA100" s="163"/>
      <c r="BB100" s="163"/>
    </row>
    <row r="101" spans="1:54" s="164" customFormat="1">
      <c r="A101" s="163"/>
      <c r="B101" s="195"/>
      <c r="C101" s="163"/>
      <c r="D101" s="163"/>
      <c r="E101" s="163"/>
      <c r="F101" s="163"/>
      <c r="G101" s="163"/>
      <c r="H101" s="163"/>
      <c r="I101" s="163"/>
      <c r="J101" s="163"/>
      <c r="K101" s="163"/>
      <c r="L101" s="163"/>
      <c r="M101" s="163"/>
      <c r="N101" s="163"/>
      <c r="O101" s="163"/>
      <c r="P101" s="163"/>
      <c r="R101" s="163"/>
      <c r="S101" s="163"/>
      <c r="T101" s="163"/>
      <c r="U101" s="163"/>
      <c r="V101" s="163"/>
      <c r="W101" s="163"/>
      <c r="X101" s="163"/>
      <c r="Y101" s="163"/>
      <c r="Z101" s="163"/>
      <c r="AA101" s="163"/>
      <c r="AB101" s="163"/>
      <c r="AC101" s="163"/>
      <c r="AD101" s="163"/>
      <c r="AE101" s="163"/>
      <c r="AF101" s="163"/>
      <c r="AG101" s="163"/>
      <c r="AH101" s="163"/>
      <c r="AI101" s="163"/>
      <c r="AJ101" s="163"/>
      <c r="AK101" s="163"/>
      <c r="AL101" s="163"/>
      <c r="AM101" s="163"/>
      <c r="AN101" s="163"/>
      <c r="AO101" s="163"/>
      <c r="AP101" s="163"/>
      <c r="AQ101" s="163"/>
      <c r="AR101" s="163"/>
      <c r="AS101" s="163"/>
      <c r="AT101" s="163"/>
      <c r="AU101" s="163"/>
      <c r="AV101" s="163"/>
      <c r="AW101" s="163"/>
      <c r="AX101" s="163"/>
      <c r="AY101" s="163"/>
      <c r="AZ101" s="163"/>
      <c r="BA101" s="163"/>
      <c r="BB101" s="163"/>
    </row>
    <row r="102" spans="1:54" s="164" customFormat="1">
      <c r="A102" s="163"/>
      <c r="B102" s="195"/>
      <c r="C102" s="163"/>
      <c r="D102" s="163"/>
      <c r="E102" s="163"/>
      <c r="F102" s="163"/>
      <c r="G102" s="163"/>
      <c r="H102" s="163"/>
      <c r="I102" s="163"/>
      <c r="J102" s="163"/>
      <c r="K102" s="163"/>
      <c r="L102" s="163"/>
      <c r="M102" s="163"/>
      <c r="N102" s="163"/>
      <c r="O102" s="163"/>
      <c r="P102" s="163"/>
      <c r="R102" s="163"/>
      <c r="S102" s="163"/>
      <c r="T102" s="163"/>
      <c r="U102" s="163"/>
      <c r="V102" s="163"/>
      <c r="W102" s="163"/>
      <c r="X102" s="163"/>
      <c r="Y102" s="163"/>
      <c r="Z102" s="163"/>
      <c r="AA102" s="163"/>
      <c r="AB102" s="163"/>
      <c r="AC102" s="163"/>
      <c r="AD102" s="163"/>
      <c r="AE102" s="163"/>
      <c r="AF102" s="163"/>
      <c r="AG102" s="163"/>
      <c r="AH102" s="163"/>
      <c r="AI102" s="163"/>
      <c r="AJ102" s="163"/>
      <c r="AK102" s="163"/>
      <c r="AL102" s="163"/>
      <c r="AM102" s="163"/>
      <c r="AN102" s="163"/>
      <c r="AO102" s="163"/>
      <c r="AP102" s="163"/>
      <c r="AQ102" s="163"/>
      <c r="AR102" s="163"/>
      <c r="AS102" s="163"/>
      <c r="AT102" s="163"/>
      <c r="AU102" s="163"/>
      <c r="AV102" s="163"/>
      <c r="AW102" s="163"/>
      <c r="AX102" s="163"/>
      <c r="AY102" s="163"/>
      <c r="AZ102" s="163"/>
      <c r="BA102" s="163"/>
      <c r="BB102" s="163"/>
    </row>
    <row r="103" spans="1:54" s="164" customFormat="1">
      <c r="A103" s="163"/>
      <c r="B103" s="195"/>
      <c r="C103" s="163"/>
      <c r="D103" s="163"/>
      <c r="E103" s="163"/>
      <c r="F103" s="163"/>
      <c r="G103" s="163"/>
      <c r="H103" s="163"/>
      <c r="I103" s="163"/>
      <c r="J103" s="163"/>
      <c r="K103" s="163"/>
      <c r="L103" s="163"/>
      <c r="M103" s="163"/>
      <c r="N103" s="163"/>
      <c r="O103" s="163"/>
      <c r="P103" s="163"/>
      <c r="R103" s="163"/>
      <c r="S103" s="163"/>
      <c r="T103" s="163"/>
      <c r="U103" s="163"/>
      <c r="V103" s="163"/>
      <c r="W103" s="163"/>
      <c r="X103" s="163"/>
      <c r="Y103" s="163"/>
      <c r="Z103" s="163"/>
      <c r="AA103" s="163"/>
      <c r="AB103" s="163"/>
      <c r="AC103" s="163"/>
      <c r="AD103" s="163"/>
      <c r="AE103" s="163"/>
      <c r="AF103" s="163"/>
      <c r="AG103" s="163"/>
      <c r="AH103" s="163"/>
      <c r="AI103" s="163"/>
      <c r="AJ103" s="163"/>
      <c r="AK103" s="163"/>
      <c r="AL103" s="163"/>
      <c r="AM103" s="163"/>
      <c r="AN103" s="163"/>
      <c r="AO103" s="163"/>
      <c r="AP103" s="163"/>
      <c r="AQ103" s="163"/>
      <c r="AR103" s="163"/>
      <c r="AS103" s="163"/>
      <c r="AT103" s="163"/>
      <c r="AU103" s="163"/>
      <c r="AV103" s="163"/>
      <c r="AW103" s="163"/>
      <c r="AX103" s="163"/>
      <c r="AY103" s="163"/>
      <c r="AZ103" s="163"/>
      <c r="BA103" s="163"/>
      <c r="BB103" s="163"/>
    </row>
    <row r="104" spans="1:54" s="164" customFormat="1">
      <c r="A104" s="163"/>
      <c r="B104" s="195"/>
      <c r="C104" s="163"/>
      <c r="D104" s="163"/>
      <c r="E104" s="163"/>
      <c r="F104" s="163"/>
      <c r="G104" s="163"/>
      <c r="H104" s="163"/>
      <c r="I104" s="163"/>
      <c r="J104" s="163"/>
      <c r="K104" s="163"/>
      <c r="L104" s="163"/>
      <c r="M104" s="163"/>
      <c r="N104" s="163"/>
      <c r="O104" s="163"/>
      <c r="P104" s="163"/>
      <c r="R104" s="163"/>
      <c r="S104" s="163"/>
      <c r="T104" s="163"/>
      <c r="U104" s="163"/>
      <c r="V104" s="163"/>
      <c r="W104" s="163"/>
      <c r="X104" s="163"/>
      <c r="Y104" s="163"/>
      <c r="Z104" s="163"/>
      <c r="AA104" s="163"/>
      <c r="AB104" s="163"/>
      <c r="AC104" s="163"/>
      <c r="AD104" s="163"/>
      <c r="AE104" s="163"/>
      <c r="AF104" s="163"/>
      <c r="AG104" s="163"/>
      <c r="AH104" s="163"/>
      <c r="AI104" s="163"/>
      <c r="AJ104" s="163"/>
      <c r="AK104" s="163"/>
      <c r="AL104" s="163"/>
      <c r="AM104" s="163"/>
      <c r="AN104" s="163"/>
      <c r="AO104" s="163"/>
      <c r="AP104" s="163"/>
      <c r="AQ104" s="163"/>
      <c r="AR104" s="163"/>
      <c r="AS104" s="163"/>
      <c r="AT104" s="163"/>
      <c r="AU104" s="163"/>
      <c r="AV104" s="163"/>
      <c r="AW104" s="163"/>
      <c r="AX104" s="163"/>
      <c r="AY104" s="163"/>
      <c r="AZ104" s="163"/>
      <c r="BA104" s="163"/>
      <c r="BB104" s="163"/>
    </row>
    <row r="105" spans="1:54" s="164" customFormat="1">
      <c r="A105" s="163"/>
      <c r="B105" s="195"/>
      <c r="C105" s="163"/>
      <c r="D105" s="163"/>
      <c r="E105" s="163"/>
      <c r="F105" s="163"/>
      <c r="G105" s="163"/>
      <c r="H105" s="163"/>
      <c r="I105" s="163"/>
      <c r="J105" s="163"/>
      <c r="K105" s="163"/>
      <c r="L105" s="163"/>
      <c r="M105" s="163"/>
      <c r="N105" s="163"/>
      <c r="O105" s="163"/>
      <c r="P105" s="163"/>
      <c r="R105" s="163"/>
      <c r="S105" s="163"/>
      <c r="T105" s="163"/>
      <c r="U105" s="163"/>
      <c r="V105" s="163"/>
      <c r="W105" s="163"/>
      <c r="X105" s="163"/>
      <c r="Y105" s="163"/>
      <c r="Z105" s="163"/>
      <c r="AA105" s="163"/>
      <c r="AB105" s="163"/>
      <c r="AC105" s="163"/>
      <c r="AD105" s="163"/>
      <c r="AE105" s="163"/>
      <c r="AF105" s="163"/>
      <c r="AG105" s="163"/>
      <c r="AH105" s="163"/>
      <c r="AI105" s="163"/>
      <c r="AJ105" s="163"/>
      <c r="AK105" s="163"/>
      <c r="AL105" s="163"/>
      <c r="AM105" s="163"/>
      <c r="AN105" s="163"/>
      <c r="AO105" s="163"/>
      <c r="AP105" s="163"/>
      <c r="AQ105" s="163"/>
      <c r="AR105" s="163"/>
      <c r="AS105" s="163"/>
      <c r="AT105" s="163"/>
      <c r="AU105" s="163"/>
      <c r="AV105" s="163"/>
      <c r="AW105" s="163"/>
      <c r="AX105" s="163"/>
      <c r="AY105" s="163"/>
      <c r="AZ105" s="163"/>
      <c r="BA105" s="163"/>
      <c r="BB105" s="163"/>
    </row>
    <row r="106" spans="1:54" s="164" customFormat="1">
      <c r="A106" s="163"/>
      <c r="B106" s="195"/>
      <c r="C106" s="163"/>
      <c r="D106" s="163"/>
      <c r="E106" s="163"/>
      <c r="F106" s="163"/>
      <c r="G106" s="163"/>
      <c r="H106" s="163"/>
      <c r="I106" s="163"/>
      <c r="J106" s="163"/>
      <c r="K106" s="163"/>
      <c r="L106" s="163"/>
      <c r="M106" s="163"/>
      <c r="N106" s="163"/>
      <c r="O106" s="163"/>
      <c r="P106" s="163"/>
      <c r="R106" s="163"/>
      <c r="S106" s="163"/>
      <c r="T106" s="163"/>
      <c r="U106" s="163"/>
      <c r="V106" s="163"/>
      <c r="W106" s="163"/>
      <c r="X106" s="163"/>
      <c r="Y106" s="163"/>
      <c r="Z106" s="163"/>
      <c r="AA106" s="163"/>
      <c r="AB106" s="163"/>
      <c r="AC106" s="163"/>
      <c r="AD106" s="163"/>
      <c r="AE106" s="163"/>
      <c r="AF106" s="163"/>
      <c r="AG106" s="163"/>
      <c r="AH106" s="163"/>
      <c r="AI106" s="163"/>
      <c r="AJ106" s="163"/>
      <c r="AK106" s="163"/>
      <c r="AL106" s="163"/>
      <c r="AM106" s="163"/>
      <c r="AN106" s="163"/>
      <c r="AO106" s="163"/>
      <c r="AP106" s="163"/>
      <c r="AQ106" s="163"/>
      <c r="AR106" s="163"/>
      <c r="AS106" s="163"/>
      <c r="AT106" s="163"/>
      <c r="AU106" s="163"/>
      <c r="AV106" s="163"/>
      <c r="AW106" s="163"/>
      <c r="AX106" s="163"/>
      <c r="AY106" s="163"/>
      <c r="AZ106" s="163"/>
      <c r="BA106" s="163"/>
      <c r="BB106" s="163"/>
    </row>
    <row r="107" spans="1:54" s="164" customFormat="1">
      <c r="A107" s="163"/>
      <c r="B107" s="195"/>
      <c r="C107" s="163"/>
      <c r="D107" s="163"/>
      <c r="E107" s="163"/>
      <c r="F107" s="163"/>
      <c r="G107" s="163"/>
      <c r="H107" s="163"/>
      <c r="I107" s="163"/>
      <c r="J107" s="163"/>
      <c r="K107" s="163"/>
      <c r="L107" s="163"/>
      <c r="M107" s="163"/>
      <c r="N107" s="163"/>
      <c r="O107" s="163"/>
      <c r="P107" s="163"/>
      <c r="R107" s="163"/>
      <c r="S107" s="163"/>
      <c r="T107" s="163"/>
      <c r="U107" s="163"/>
      <c r="V107" s="163"/>
      <c r="W107" s="163"/>
      <c r="X107" s="163"/>
      <c r="Y107" s="163"/>
      <c r="Z107" s="163"/>
      <c r="AA107" s="163"/>
      <c r="AB107" s="163"/>
      <c r="AC107" s="163"/>
      <c r="AD107" s="163"/>
      <c r="AE107" s="163"/>
      <c r="AF107" s="163"/>
      <c r="AG107" s="163"/>
      <c r="AH107" s="163"/>
      <c r="AI107" s="163"/>
      <c r="AJ107" s="163"/>
      <c r="AK107" s="163"/>
      <c r="AL107" s="163"/>
      <c r="AM107" s="163"/>
      <c r="AN107" s="163"/>
      <c r="AO107" s="163"/>
      <c r="AP107" s="163"/>
      <c r="AQ107" s="163"/>
      <c r="AR107" s="163"/>
      <c r="AS107" s="163"/>
      <c r="AT107" s="163"/>
      <c r="AU107" s="163"/>
      <c r="AV107" s="163"/>
      <c r="AW107" s="163"/>
      <c r="AX107" s="163"/>
      <c r="AY107" s="163"/>
      <c r="AZ107" s="163"/>
      <c r="BA107" s="163"/>
      <c r="BB107" s="163"/>
    </row>
    <row r="108" spans="1:54" s="164" customFormat="1">
      <c r="A108" s="163"/>
      <c r="B108" s="195"/>
      <c r="C108" s="163"/>
      <c r="D108" s="163"/>
      <c r="E108" s="163"/>
      <c r="F108" s="163"/>
      <c r="G108" s="163"/>
      <c r="H108" s="163"/>
      <c r="I108" s="163"/>
      <c r="J108" s="163"/>
      <c r="K108" s="163"/>
      <c r="L108" s="163"/>
      <c r="M108" s="163"/>
      <c r="N108" s="163"/>
      <c r="O108" s="163"/>
      <c r="P108" s="163"/>
      <c r="R108" s="163"/>
      <c r="S108" s="163"/>
      <c r="T108" s="163"/>
      <c r="U108" s="163"/>
      <c r="V108" s="163"/>
      <c r="W108" s="163"/>
      <c r="X108" s="163"/>
      <c r="Y108" s="163"/>
      <c r="Z108" s="163"/>
      <c r="AA108" s="163"/>
      <c r="AB108" s="163"/>
      <c r="AC108" s="163"/>
      <c r="AD108" s="163"/>
      <c r="AE108" s="163"/>
      <c r="AF108" s="163"/>
      <c r="AG108" s="163"/>
      <c r="AH108" s="163"/>
      <c r="AI108" s="163"/>
      <c r="AJ108" s="163"/>
      <c r="AK108" s="163"/>
      <c r="AL108" s="163"/>
      <c r="AM108" s="163"/>
      <c r="AN108" s="163"/>
      <c r="AO108" s="163"/>
      <c r="AP108" s="163"/>
      <c r="AQ108" s="163"/>
      <c r="AR108" s="163"/>
      <c r="AS108" s="163"/>
      <c r="AT108" s="163"/>
      <c r="AU108" s="163"/>
      <c r="AV108" s="163"/>
      <c r="AW108" s="163"/>
      <c r="AX108" s="163"/>
      <c r="AY108" s="163"/>
      <c r="AZ108" s="163"/>
      <c r="BA108" s="163"/>
      <c r="BB108" s="163"/>
    </row>
    <row r="109" spans="1:54" s="164" customFormat="1">
      <c r="A109" s="163"/>
      <c r="B109" s="195"/>
      <c r="C109" s="163"/>
      <c r="D109" s="163"/>
      <c r="E109" s="163"/>
      <c r="F109" s="163"/>
      <c r="G109" s="163"/>
      <c r="H109" s="163"/>
      <c r="I109" s="163"/>
      <c r="J109" s="163"/>
      <c r="K109" s="163"/>
      <c r="L109" s="163"/>
      <c r="M109" s="163"/>
      <c r="N109" s="163"/>
      <c r="O109" s="163"/>
      <c r="P109" s="163"/>
      <c r="R109" s="163"/>
      <c r="S109" s="163"/>
      <c r="T109" s="163"/>
      <c r="U109" s="163"/>
      <c r="V109" s="163"/>
      <c r="W109" s="163"/>
      <c r="X109" s="163"/>
      <c r="Y109" s="163"/>
      <c r="Z109" s="163"/>
      <c r="AA109" s="163"/>
      <c r="AB109" s="163"/>
      <c r="AC109" s="163"/>
      <c r="AD109" s="163"/>
      <c r="AE109" s="163"/>
      <c r="AF109" s="163"/>
      <c r="AG109" s="163"/>
      <c r="AH109" s="163"/>
      <c r="AI109" s="163"/>
      <c r="AJ109" s="163"/>
      <c r="AK109" s="163"/>
      <c r="AL109" s="163"/>
      <c r="AM109" s="163"/>
      <c r="AN109" s="163"/>
      <c r="AO109" s="163"/>
      <c r="AP109" s="163"/>
      <c r="AQ109" s="163"/>
      <c r="AR109" s="163"/>
      <c r="AS109" s="163"/>
      <c r="AT109" s="163"/>
      <c r="AU109" s="163"/>
      <c r="AV109" s="163"/>
      <c r="AW109" s="163"/>
      <c r="AX109" s="163"/>
      <c r="AY109" s="163"/>
      <c r="AZ109" s="163"/>
      <c r="BA109" s="163"/>
      <c r="BB109" s="163"/>
    </row>
    <row r="110" spans="1:54" s="164" customFormat="1">
      <c r="A110" s="163"/>
      <c r="B110" s="195"/>
      <c r="C110" s="163"/>
      <c r="D110" s="163"/>
      <c r="E110" s="163"/>
      <c r="F110" s="163"/>
      <c r="G110" s="163"/>
      <c r="H110" s="163"/>
      <c r="I110" s="163"/>
      <c r="J110" s="163"/>
      <c r="K110" s="163"/>
      <c r="L110" s="163"/>
      <c r="M110" s="163"/>
      <c r="N110" s="163"/>
      <c r="O110" s="163"/>
      <c r="P110" s="163"/>
      <c r="R110" s="163"/>
      <c r="S110" s="163"/>
      <c r="T110" s="163"/>
      <c r="U110" s="163"/>
      <c r="V110" s="163"/>
      <c r="W110" s="163"/>
      <c r="X110" s="163"/>
      <c r="Y110" s="163"/>
      <c r="Z110" s="163"/>
      <c r="AA110" s="163"/>
      <c r="AB110" s="163"/>
      <c r="AC110" s="163"/>
      <c r="AD110" s="163"/>
      <c r="AE110" s="163"/>
      <c r="AF110" s="163"/>
      <c r="AG110" s="163"/>
      <c r="AH110" s="163"/>
      <c r="AI110" s="163"/>
      <c r="AJ110" s="163"/>
      <c r="AK110" s="163"/>
      <c r="AL110" s="163"/>
      <c r="AM110" s="163"/>
      <c r="AN110" s="163"/>
      <c r="AO110" s="163"/>
      <c r="AP110" s="163"/>
      <c r="AQ110" s="163"/>
      <c r="AR110" s="163"/>
      <c r="AS110" s="163"/>
      <c r="AT110" s="163"/>
      <c r="AU110" s="163"/>
      <c r="AV110" s="163"/>
      <c r="AW110" s="163"/>
      <c r="AX110" s="163"/>
      <c r="AY110" s="163"/>
      <c r="AZ110" s="163"/>
      <c r="BA110" s="163"/>
      <c r="BB110" s="163"/>
    </row>
    <row r="111" spans="1:54" s="164" customFormat="1">
      <c r="A111" s="163"/>
      <c r="B111" s="195"/>
      <c r="C111" s="163"/>
      <c r="D111" s="163"/>
      <c r="E111" s="163"/>
      <c r="F111" s="163"/>
      <c r="G111" s="163"/>
      <c r="H111" s="163"/>
      <c r="I111" s="163"/>
      <c r="J111" s="163"/>
      <c r="K111" s="163"/>
      <c r="L111" s="163"/>
      <c r="M111" s="163"/>
      <c r="N111" s="163"/>
      <c r="O111" s="163"/>
      <c r="P111" s="163"/>
      <c r="R111" s="163"/>
      <c r="S111" s="163"/>
      <c r="T111" s="163"/>
      <c r="U111" s="163"/>
      <c r="V111" s="163"/>
      <c r="W111" s="163"/>
      <c r="X111" s="163"/>
      <c r="Y111" s="163"/>
      <c r="Z111" s="163"/>
      <c r="AA111" s="163"/>
      <c r="AB111" s="163"/>
      <c r="AC111" s="163"/>
      <c r="AD111" s="163"/>
      <c r="AE111" s="163"/>
      <c r="AF111" s="163"/>
      <c r="AG111" s="163"/>
      <c r="AH111" s="163"/>
      <c r="AI111" s="163"/>
      <c r="AJ111" s="163"/>
      <c r="AK111" s="163"/>
      <c r="AL111" s="163"/>
      <c r="AM111" s="163"/>
      <c r="AN111" s="163"/>
      <c r="AO111" s="163"/>
      <c r="AP111" s="163"/>
      <c r="AQ111" s="163"/>
      <c r="AR111" s="163"/>
      <c r="AS111" s="163"/>
      <c r="AT111" s="163"/>
      <c r="AU111" s="163"/>
      <c r="AV111" s="163"/>
      <c r="AW111" s="163"/>
      <c r="AX111" s="163"/>
      <c r="AY111" s="163"/>
      <c r="AZ111" s="163"/>
      <c r="BA111" s="163"/>
      <c r="BB111" s="163"/>
    </row>
    <row r="112" spans="1:54" s="164" customFormat="1">
      <c r="A112" s="163"/>
      <c r="B112" s="195"/>
      <c r="C112" s="163"/>
      <c r="D112" s="163"/>
      <c r="E112" s="163"/>
      <c r="F112" s="163"/>
      <c r="G112" s="163"/>
      <c r="H112" s="163"/>
      <c r="I112" s="163"/>
      <c r="J112" s="163"/>
      <c r="K112" s="163"/>
      <c r="L112" s="163"/>
      <c r="M112" s="163"/>
      <c r="N112" s="163"/>
      <c r="O112" s="163"/>
      <c r="P112" s="163"/>
      <c r="R112" s="163"/>
      <c r="S112" s="163"/>
      <c r="T112" s="163"/>
      <c r="U112" s="163"/>
      <c r="V112" s="163"/>
      <c r="W112" s="163"/>
      <c r="X112" s="163"/>
      <c r="Y112" s="163"/>
      <c r="Z112" s="163"/>
      <c r="AA112" s="163"/>
      <c r="AB112" s="163"/>
      <c r="AC112" s="163"/>
      <c r="AD112" s="163"/>
      <c r="AE112" s="163"/>
      <c r="AF112" s="163"/>
      <c r="AG112" s="163"/>
      <c r="AH112" s="163"/>
      <c r="AI112" s="163"/>
      <c r="AJ112" s="163"/>
      <c r="AK112" s="163"/>
      <c r="AL112" s="163"/>
      <c r="AM112" s="163"/>
      <c r="AN112" s="163"/>
      <c r="AO112" s="163"/>
      <c r="AP112" s="163"/>
      <c r="AQ112" s="163"/>
      <c r="AR112" s="163"/>
      <c r="AS112" s="163"/>
      <c r="AT112" s="163"/>
      <c r="AU112" s="163"/>
      <c r="AV112" s="163"/>
      <c r="AW112" s="163"/>
      <c r="AX112" s="163"/>
      <c r="AY112" s="163"/>
      <c r="AZ112" s="163"/>
      <c r="BA112" s="163"/>
      <c r="BB112" s="163"/>
    </row>
    <row r="113" spans="1:54" s="164" customFormat="1">
      <c r="A113" s="163"/>
      <c r="B113" s="195"/>
      <c r="C113" s="163"/>
      <c r="D113" s="163"/>
      <c r="E113" s="163"/>
      <c r="F113" s="163"/>
      <c r="G113" s="163"/>
      <c r="H113" s="163"/>
      <c r="I113" s="163"/>
      <c r="J113" s="163"/>
      <c r="K113" s="163"/>
      <c r="L113" s="163"/>
      <c r="M113" s="163"/>
      <c r="N113" s="163"/>
      <c r="O113" s="163"/>
      <c r="P113" s="163"/>
      <c r="R113" s="163"/>
      <c r="S113" s="163"/>
      <c r="T113" s="163"/>
      <c r="U113" s="163"/>
      <c r="V113" s="163"/>
      <c r="W113" s="163"/>
      <c r="X113" s="163"/>
      <c r="Y113" s="163"/>
      <c r="Z113" s="163"/>
      <c r="AA113" s="163"/>
      <c r="AB113" s="163"/>
      <c r="AC113" s="163"/>
      <c r="AD113" s="163"/>
      <c r="AE113" s="163"/>
      <c r="AF113" s="163"/>
      <c r="AG113" s="163"/>
      <c r="AH113" s="163"/>
      <c r="AI113" s="163"/>
      <c r="AJ113" s="163"/>
      <c r="AK113" s="163"/>
      <c r="AL113" s="163"/>
      <c r="AM113" s="163"/>
      <c r="AN113" s="163"/>
      <c r="AO113" s="163"/>
      <c r="AP113" s="163"/>
      <c r="AQ113" s="163"/>
      <c r="AR113" s="163"/>
      <c r="AS113" s="163"/>
      <c r="AT113" s="163"/>
      <c r="AU113" s="163"/>
      <c r="AV113" s="163"/>
      <c r="AW113" s="163"/>
      <c r="AX113" s="163"/>
      <c r="AY113" s="163"/>
      <c r="AZ113" s="163"/>
      <c r="BA113" s="163"/>
      <c r="BB113" s="163"/>
    </row>
    <row r="114" spans="1:54" s="164" customFormat="1">
      <c r="A114" s="163"/>
      <c r="B114" s="195"/>
      <c r="C114" s="163"/>
      <c r="D114" s="163"/>
      <c r="E114" s="163"/>
      <c r="F114" s="163"/>
      <c r="G114" s="163"/>
      <c r="H114" s="163"/>
      <c r="I114" s="163"/>
      <c r="J114" s="163"/>
      <c r="K114" s="163"/>
      <c r="L114" s="163"/>
      <c r="M114" s="163"/>
      <c r="N114" s="163"/>
      <c r="O114" s="163"/>
      <c r="P114" s="163"/>
      <c r="R114" s="163"/>
      <c r="S114" s="163"/>
      <c r="T114" s="163"/>
      <c r="U114" s="163"/>
      <c r="V114" s="163"/>
      <c r="W114" s="163"/>
      <c r="X114" s="163"/>
      <c r="Y114" s="163"/>
      <c r="Z114" s="163"/>
      <c r="AA114" s="163"/>
      <c r="AB114" s="163"/>
      <c r="AC114" s="163"/>
      <c r="AD114" s="163"/>
      <c r="AE114" s="163"/>
      <c r="AF114" s="163"/>
      <c r="AG114" s="163"/>
      <c r="AH114" s="163"/>
      <c r="AI114" s="163"/>
      <c r="AJ114" s="163"/>
      <c r="AK114" s="163"/>
      <c r="AL114" s="163"/>
      <c r="AM114" s="163"/>
      <c r="AN114" s="163"/>
      <c r="AO114" s="163"/>
      <c r="AP114" s="163"/>
      <c r="AQ114" s="163"/>
      <c r="AR114" s="163"/>
      <c r="AS114" s="163"/>
      <c r="AT114" s="163"/>
      <c r="AU114" s="163"/>
      <c r="AV114" s="163"/>
      <c r="AW114" s="163"/>
      <c r="AX114" s="163"/>
      <c r="AY114" s="163"/>
      <c r="AZ114" s="163"/>
      <c r="BA114" s="163"/>
      <c r="BB114" s="163"/>
    </row>
    <row r="115" spans="1:54" s="164" customFormat="1">
      <c r="A115" s="163"/>
      <c r="B115" s="195"/>
      <c r="C115" s="163"/>
      <c r="D115" s="163"/>
      <c r="E115" s="163"/>
      <c r="F115" s="163"/>
      <c r="G115" s="163"/>
      <c r="H115" s="163"/>
      <c r="I115" s="163"/>
      <c r="J115" s="163"/>
      <c r="K115" s="163"/>
      <c r="L115" s="163"/>
      <c r="M115" s="163"/>
      <c r="N115" s="163"/>
      <c r="O115" s="163"/>
      <c r="P115" s="163"/>
      <c r="R115" s="163"/>
      <c r="S115" s="163"/>
      <c r="T115" s="163"/>
      <c r="U115" s="163"/>
      <c r="V115" s="163"/>
      <c r="W115" s="163"/>
      <c r="X115" s="163"/>
      <c r="Y115" s="163"/>
      <c r="Z115" s="163"/>
      <c r="AA115" s="163"/>
      <c r="AB115" s="163"/>
      <c r="AC115" s="163"/>
      <c r="AD115" s="163"/>
      <c r="AE115" s="163"/>
      <c r="AF115" s="163"/>
      <c r="AG115" s="163"/>
      <c r="AH115" s="163"/>
      <c r="AI115" s="163"/>
      <c r="AJ115" s="163"/>
      <c r="AK115" s="163"/>
      <c r="AL115" s="163"/>
      <c r="AM115" s="163"/>
      <c r="AN115" s="163"/>
      <c r="AO115" s="163"/>
      <c r="AP115" s="163"/>
      <c r="AQ115" s="163"/>
      <c r="AR115" s="163"/>
      <c r="AS115" s="163"/>
      <c r="AT115" s="163"/>
      <c r="AU115" s="163"/>
      <c r="AV115" s="163"/>
      <c r="AW115" s="163"/>
      <c r="AX115" s="163"/>
      <c r="AY115" s="163"/>
      <c r="AZ115" s="163"/>
      <c r="BA115" s="163"/>
      <c r="BB115" s="163"/>
    </row>
    <row r="116" spans="1:54" s="164" customFormat="1">
      <c r="A116" s="163"/>
      <c r="B116" s="195"/>
      <c r="C116" s="163"/>
      <c r="D116" s="163"/>
      <c r="E116" s="163"/>
      <c r="F116" s="163"/>
      <c r="G116" s="163"/>
      <c r="H116" s="163"/>
      <c r="I116" s="163"/>
      <c r="J116" s="163"/>
      <c r="K116" s="163"/>
      <c r="L116" s="163"/>
      <c r="M116" s="163"/>
      <c r="N116" s="163"/>
      <c r="O116" s="163"/>
      <c r="P116" s="163"/>
      <c r="R116" s="163"/>
      <c r="S116" s="163"/>
      <c r="T116" s="163"/>
      <c r="U116" s="163"/>
      <c r="V116" s="163"/>
      <c r="W116" s="163"/>
      <c r="X116" s="163"/>
      <c r="Y116" s="163"/>
      <c r="Z116" s="163"/>
      <c r="AA116" s="163"/>
      <c r="AB116" s="163"/>
      <c r="AC116" s="163"/>
      <c r="AD116" s="163"/>
      <c r="AE116" s="163"/>
      <c r="AF116" s="163"/>
      <c r="AG116" s="163"/>
      <c r="AH116" s="163"/>
      <c r="AI116" s="163"/>
      <c r="AJ116" s="163"/>
      <c r="AK116" s="163"/>
      <c r="AL116" s="163"/>
      <c r="AM116" s="163"/>
      <c r="AN116" s="163"/>
      <c r="AO116" s="163"/>
      <c r="AP116" s="163"/>
      <c r="AQ116" s="163"/>
      <c r="AR116" s="163"/>
      <c r="AS116" s="163"/>
      <c r="AT116" s="163"/>
      <c r="AU116" s="163"/>
      <c r="AV116" s="163"/>
      <c r="AW116" s="163"/>
      <c r="AX116" s="163"/>
      <c r="AY116" s="163"/>
      <c r="AZ116" s="163"/>
      <c r="BA116" s="163"/>
      <c r="BB116" s="163"/>
    </row>
    <row r="117" spans="1:54" s="164" customFormat="1">
      <c r="A117" s="163"/>
      <c r="B117" s="195"/>
      <c r="C117" s="163"/>
      <c r="D117" s="163"/>
      <c r="E117" s="163"/>
      <c r="F117" s="163"/>
      <c r="G117" s="163"/>
      <c r="H117" s="163"/>
      <c r="I117" s="163"/>
      <c r="J117" s="163"/>
      <c r="K117" s="163"/>
      <c r="L117" s="163"/>
      <c r="M117" s="163"/>
      <c r="N117" s="163"/>
      <c r="O117" s="163"/>
      <c r="P117" s="163"/>
      <c r="R117" s="163"/>
      <c r="S117" s="163"/>
      <c r="T117" s="163"/>
      <c r="U117" s="163"/>
      <c r="V117" s="163"/>
      <c r="W117" s="163"/>
      <c r="X117" s="163"/>
      <c r="Y117" s="163"/>
      <c r="Z117" s="163"/>
      <c r="AA117" s="163"/>
      <c r="AB117" s="163"/>
      <c r="AC117" s="163"/>
      <c r="AD117" s="163"/>
      <c r="AE117" s="163"/>
      <c r="AF117" s="163"/>
      <c r="AG117" s="163"/>
      <c r="AH117" s="163"/>
      <c r="AI117" s="163"/>
      <c r="AJ117" s="163"/>
      <c r="AK117" s="163"/>
      <c r="AL117" s="163"/>
      <c r="AM117" s="163"/>
      <c r="AN117" s="163"/>
      <c r="AO117" s="163"/>
      <c r="AP117" s="163"/>
      <c r="AQ117" s="163"/>
      <c r="AR117" s="163"/>
      <c r="AS117" s="163"/>
      <c r="AT117" s="163"/>
      <c r="AU117" s="163"/>
      <c r="AV117" s="163"/>
      <c r="AW117" s="163"/>
      <c r="AX117" s="163"/>
      <c r="AY117" s="163"/>
      <c r="AZ117" s="163"/>
      <c r="BA117" s="163"/>
      <c r="BB117" s="163"/>
    </row>
    <row r="118" spans="1:54" s="164" customFormat="1">
      <c r="A118" s="163"/>
      <c r="B118" s="195"/>
      <c r="C118" s="163"/>
      <c r="D118" s="163"/>
      <c r="E118" s="163"/>
      <c r="F118" s="163"/>
      <c r="G118" s="163"/>
      <c r="H118" s="163"/>
      <c r="I118" s="163"/>
      <c r="J118" s="163"/>
      <c r="K118" s="163"/>
      <c r="L118" s="163"/>
      <c r="M118" s="163"/>
      <c r="N118" s="163"/>
      <c r="O118" s="163"/>
      <c r="P118" s="163"/>
      <c r="R118" s="163"/>
      <c r="S118" s="163"/>
      <c r="T118" s="163"/>
      <c r="U118" s="163"/>
      <c r="V118" s="163"/>
      <c r="W118" s="163"/>
      <c r="X118" s="163"/>
      <c r="Y118" s="163"/>
      <c r="Z118" s="163"/>
      <c r="AA118" s="163"/>
      <c r="AB118" s="163"/>
      <c r="AC118" s="163"/>
      <c r="AD118" s="163"/>
      <c r="AE118" s="163"/>
      <c r="AF118" s="163"/>
      <c r="AG118" s="163"/>
      <c r="AH118" s="163"/>
      <c r="AI118" s="163"/>
      <c r="AJ118" s="163"/>
      <c r="AK118" s="163"/>
      <c r="AL118" s="163"/>
      <c r="AM118" s="163"/>
      <c r="AN118" s="163"/>
      <c r="AO118" s="163"/>
      <c r="AP118" s="163"/>
      <c r="AQ118" s="163"/>
      <c r="AR118" s="163"/>
      <c r="AS118" s="163"/>
      <c r="AT118" s="163"/>
      <c r="AU118" s="163"/>
      <c r="AV118" s="163"/>
      <c r="AW118" s="163"/>
      <c r="AX118" s="163"/>
      <c r="AY118" s="163"/>
      <c r="AZ118" s="163"/>
      <c r="BA118" s="163"/>
      <c r="BB118" s="163"/>
    </row>
    <row r="119" spans="1:54" s="164" customFormat="1">
      <c r="A119" s="163"/>
      <c r="B119" s="195"/>
      <c r="C119" s="163"/>
      <c r="D119" s="163"/>
      <c r="E119" s="163"/>
      <c r="F119" s="163"/>
      <c r="G119" s="163"/>
      <c r="H119" s="163"/>
      <c r="I119" s="163"/>
      <c r="J119" s="163"/>
      <c r="K119" s="163"/>
      <c r="L119" s="163"/>
      <c r="M119" s="163"/>
      <c r="N119" s="163"/>
      <c r="O119" s="163"/>
      <c r="P119" s="163"/>
      <c r="R119" s="163"/>
      <c r="S119" s="163"/>
      <c r="T119" s="163"/>
      <c r="U119" s="163"/>
      <c r="V119" s="163"/>
      <c r="W119" s="163"/>
      <c r="X119" s="163"/>
      <c r="Y119" s="163"/>
      <c r="Z119" s="163"/>
      <c r="AA119" s="163"/>
      <c r="AB119" s="163"/>
      <c r="AC119" s="163"/>
      <c r="AD119" s="163"/>
      <c r="AE119" s="163"/>
      <c r="AF119" s="163"/>
      <c r="AG119" s="163"/>
      <c r="AH119" s="163"/>
      <c r="AI119" s="163"/>
      <c r="AJ119" s="163"/>
      <c r="AK119" s="163"/>
      <c r="AL119" s="163"/>
      <c r="AM119" s="163"/>
      <c r="AN119" s="163"/>
      <c r="AO119" s="163"/>
      <c r="AP119" s="163"/>
      <c r="AQ119" s="163"/>
      <c r="AR119" s="163"/>
      <c r="AS119" s="163"/>
      <c r="AT119" s="163"/>
      <c r="AU119" s="163"/>
      <c r="AV119" s="163"/>
      <c r="AW119" s="163"/>
      <c r="AX119" s="163"/>
      <c r="AY119" s="163"/>
      <c r="AZ119" s="163"/>
      <c r="BA119" s="163"/>
      <c r="BB119" s="163"/>
    </row>
    <row r="120" spans="1:54" s="164" customFormat="1">
      <c r="A120" s="163"/>
      <c r="B120" s="195"/>
      <c r="C120" s="163"/>
      <c r="D120" s="163"/>
      <c r="E120" s="163"/>
      <c r="F120" s="163"/>
      <c r="G120" s="163"/>
      <c r="H120" s="163"/>
      <c r="I120" s="163"/>
      <c r="J120" s="163"/>
      <c r="K120" s="163"/>
      <c r="L120" s="163"/>
      <c r="M120" s="163"/>
      <c r="N120" s="163"/>
      <c r="O120" s="163"/>
      <c r="P120" s="163"/>
      <c r="R120" s="163"/>
      <c r="S120" s="163"/>
      <c r="T120" s="163"/>
      <c r="U120" s="163"/>
      <c r="V120" s="163"/>
      <c r="W120" s="163"/>
      <c r="X120" s="163"/>
      <c r="Y120" s="163"/>
      <c r="Z120" s="163"/>
      <c r="AA120" s="163"/>
      <c r="AB120" s="163"/>
      <c r="AC120" s="163"/>
      <c r="AD120" s="163"/>
      <c r="AE120" s="163"/>
      <c r="AF120" s="163"/>
      <c r="AG120" s="163"/>
      <c r="AH120" s="163"/>
      <c r="AI120" s="163"/>
      <c r="AJ120" s="163"/>
      <c r="AK120" s="163"/>
      <c r="AL120" s="163"/>
      <c r="AM120" s="163"/>
      <c r="AN120" s="163"/>
      <c r="AO120" s="163"/>
      <c r="AP120" s="163"/>
      <c r="AQ120" s="163"/>
      <c r="AR120" s="163"/>
      <c r="AS120" s="163"/>
      <c r="AT120" s="163"/>
      <c r="AU120" s="163"/>
      <c r="AV120" s="163"/>
      <c r="AW120" s="163"/>
      <c r="AX120" s="163"/>
      <c r="AY120" s="163"/>
      <c r="AZ120" s="163"/>
      <c r="BA120" s="163"/>
      <c r="BB120" s="163"/>
    </row>
    <row r="121" spans="1:54" s="164" customFormat="1">
      <c r="A121" s="163"/>
      <c r="B121" s="195"/>
      <c r="C121" s="163"/>
      <c r="D121" s="163"/>
      <c r="E121" s="163"/>
      <c r="F121" s="163"/>
      <c r="G121" s="163"/>
      <c r="H121" s="163"/>
      <c r="I121" s="163"/>
      <c r="J121" s="163"/>
      <c r="K121" s="163"/>
      <c r="L121" s="163"/>
      <c r="M121" s="163"/>
      <c r="N121" s="163"/>
      <c r="O121" s="163"/>
      <c r="P121" s="163"/>
      <c r="R121" s="163"/>
      <c r="S121" s="163"/>
      <c r="T121" s="163"/>
      <c r="U121" s="163"/>
      <c r="V121" s="163"/>
      <c r="W121" s="163"/>
      <c r="X121" s="163"/>
      <c r="Y121" s="163"/>
      <c r="Z121" s="163"/>
      <c r="AA121" s="163"/>
      <c r="AB121" s="163"/>
      <c r="AC121" s="163"/>
      <c r="AD121" s="163"/>
      <c r="AE121" s="163"/>
      <c r="AF121" s="163"/>
      <c r="AG121" s="163"/>
      <c r="AH121" s="163"/>
      <c r="AI121" s="163"/>
      <c r="AJ121" s="163"/>
      <c r="AK121" s="163"/>
      <c r="AL121" s="163"/>
      <c r="AM121" s="163"/>
      <c r="AN121" s="163"/>
      <c r="AO121" s="163"/>
      <c r="AP121" s="163"/>
      <c r="AQ121" s="163"/>
      <c r="AR121" s="163"/>
      <c r="AS121" s="163"/>
      <c r="AT121" s="163"/>
      <c r="AU121" s="163"/>
      <c r="AV121" s="163"/>
      <c r="AW121" s="163"/>
      <c r="AX121" s="163"/>
      <c r="AY121" s="163"/>
      <c r="AZ121" s="163"/>
      <c r="BA121" s="163"/>
      <c r="BB121" s="163"/>
    </row>
    <row r="122" spans="1:54" s="164" customFormat="1">
      <c r="A122" s="163"/>
      <c r="B122" s="195"/>
      <c r="C122" s="163"/>
      <c r="D122" s="163"/>
      <c r="E122" s="163"/>
      <c r="F122" s="163"/>
      <c r="G122" s="163"/>
      <c r="H122" s="163"/>
      <c r="I122" s="163"/>
      <c r="J122" s="163"/>
      <c r="K122" s="163"/>
      <c r="L122" s="163"/>
      <c r="M122" s="163"/>
      <c r="N122" s="163"/>
      <c r="O122" s="163"/>
      <c r="P122" s="163"/>
      <c r="R122" s="163"/>
      <c r="S122" s="163"/>
      <c r="T122" s="163"/>
      <c r="U122" s="163"/>
      <c r="V122" s="163"/>
      <c r="W122" s="163"/>
      <c r="X122" s="163"/>
      <c r="Y122" s="163"/>
      <c r="Z122" s="163"/>
      <c r="AA122" s="163"/>
      <c r="AB122" s="163"/>
      <c r="AC122" s="163"/>
      <c r="AD122" s="163"/>
      <c r="AE122" s="163"/>
      <c r="AF122" s="163"/>
      <c r="AG122" s="163"/>
      <c r="AH122" s="163"/>
      <c r="AI122" s="163"/>
      <c r="AJ122" s="163"/>
      <c r="AK122" s="163"/>
      <c r="AL122" s="163"/>
      <c r="AM122" s="163"/>
      <c r="AN122" s="163"/>
      <c r="AO122" s="163"/>
      <c r="AP122" s="163"/>
      <c r="AQ122" s="163"/>
      <c r="AR122" s="163"/>
      <c r="AS122" s="163"/>
      <c r="AT122" s="163"/>
      <c r="AU122" s="163"/>
      <c r="AV122" s="163"/>
      <c r="AW122" s="163"/>
      <c r="AX122" s="163"/>
      <c r="AY122" s="163"/>
      <c r="AZ122" s="163"/>
      <c r="BA122" s="163"/>
      <c r="BB122" s="163"/>
    </row>
    <row r="123" spans="1:54" s="164" customFormat="1">
      <c r="A123" s="163"/>
      <c r="B123" s="195"/>
      <c r="C123" s="163"/>
      <c r="D123" s="163"/>
      <c r="E123" s="163"/>
      <c r="F123" s="163"/>
      <c r="G123" s="163"/>
      <c r="H123" s="163"/>
      <c r="I123" s="163"/>
      <c r="J123" s="163"/>
      <c r="K123" s="163"/>
      <c r="L123" s="163"/>
      <c r="M123" s="163"/>
      <c r="N123" s="163"/>
      <c r="O123" s="163"/>
      <c r="P123" s="163"/>
      <c r="R123" s="163"/>
      <c r="S123" s="163"/>
      <c r="T123" s="163"/>
      <c r="U123" s="163"/>
      <c r="V123" s="163"/>
      <c r="W123" s="163"/>
      <c r="X123" s="163"/>
      <c r="Y123" s="163"/>
      <c r="Z123" s="163"/>
      <c r="AA123" s="163"/>
      <c r="AB123" s="163"/>
      <c r="AC123" s="163"/>
      <c r="AD123" s="163"/>
      <c r="AE123" s="163"/>
      <c r="AF123" s="163"/>
      <c r="AG123" s="163"/>
      <c r="AH123" s="163"/>
      <c r="AI123" s="163"/>
      <c r="AJ123" s="163"/>
      <c r="AK123" s="163"/>
      <c r="AL123" s="163"/>
      <c r="AM123" s="163"/>
      <c r="AN123" s="163"/>
      <c r="AO123" s="163"/>
      <c r="AP123" s="163"/>
      <c r="AQ123" s="163"/>
      <c r="AR123" s="163"/>
      <c r="AS123" s="163"/>
      <c r="AT123" s="163"/>
      <c r="AU123" s="163"/>
      <c r="AV123" s="163"/>
      <c r="AW123" s="163"/>
      <c r="AX123" s="163"/>
      <c r="AY123" s="163"/>
      <c r="AZ123" s="163"/>
      <c r="BA123" s="163"/>
      <c r="BB123" s="163"/>
    </row>
    <row r="124" spans="1:54" s="164" customFormat="1">
      <c r="A124" s="163"/>
      <c r="B124" s="195"/>
      <c r="C124" s="163"/>
      <c r="D124" s="163"/>
      <c r="E124" s="163"/>
      <c r="F124" s="163"/>
      <c r="G124" s="163"/>
      <c r="H124" s="163"/>
      <c r="I124" s="163"/>
      <c r="J124" s="163"/>
      <c r="K124" s="163"/>
      <c r="L124" s="163"/>
      <c r="M124" s="163"/>
      <c r="N124" s="163"/>
      <c r="O124" s="163"/>
      <c r="P124" s="163"/>
      <c r="R124" s="163"/>
      <c r="S124" s="163"/>
      <c r="T124" s="163"/>
      <c r="U124" s="163"/>
      <c r="V124" s="163"/>
      <c r="W124" s="163"/>
      <c r="X124" s="163"/>
      <c r="Y124" s="163"/>
      <c r="Z124" s="163"/>
      <c r="AA124" s="163"/>
      <c r="AB124" s="163"/>
      <c r="AC124" s="163"/>
      <c r="AD124" s="163"/>
      <c r="AE124" s="163"/>
      <c r="AF124" s="163"/>
      <c r="AG124" s="163"/>
      <c r="AH124" s="163"/>
      <c r="AI124" s="163"/>
      <c r="AJ124" s="163"/>
      <c r="AK124" s="163"/>
      <c r="AL124" s="163"/>
      <c r="AM124" s="163"/>
      <c r="AN124" s="163"/>
      <c r="AO124" s="163"/>
      <c r="AP124" s="163"/>
      <c r="AQ124" s="163"/>
      <c r="AR124" s="163"/>
      <c r="AS124" s="163"/>
      <c r="AT124" s="163"/>
      <c r="AU124" s="163"/>
      <c r="AV124" s="163"/>
      <c r="AW124" s="163"/>
      <c r="AX124" s="163"/>
      <c r="AY124" s="163"/>
      <c r="AZ124" s="163"/>
      <c r="BA124" s="163"/>
      <c r="BB124" s="163"/>
    </row>
    <row r="125" spans="1:54" s="164" customFormat="1">
      <c r="A125" s="163"/>
      <c r="B125" s="195"/>
      <c r="C125" s="163"/>
      <c r="D125" s="163"/>
      <c r="E125" s="163"/>
      <c r="F125" s="163"/>
      <c r="G125" s="163"/>
      <c r="H125" s="163"/>
      <c r="I125" s="163"/>
      <c r="J125" s="163"/>
      <c r="K125" s="163"/>
      <c r="L125" s="163"/>
      <c r="M125" s="163"/>
      <c r="N125" s="163"/>
      <c r="O125" s="163"/>
      <c r="P125" s="163"/>
      <c r="R125" s="163"/>
      <c r="S125" s="163"/>
      <c r="T125" s="163"/>
      <c r="U125" s="163"/>
      <c r="V125" s="163"/>
      <c r="W125" s="163"/>
      <c r="X125" s="163"/>
      <c r="Y125" s="163"/>
      <c r="Z125" s="163"/>
      <c r="AA125" s="163"/>
      <c r="AB125" s="163"/>
      <c r="AC125" s="163"/>
      <c r="AD125" s="163"/>
      <c r="AE125" s="163"/>
      <c r="AF125" s="163"/>
      <c r="AG125" s="163"/>
      <c r="AH125" s="163"/>
      <c r="AI125" s="163"/>
      <c r="AJ125" s="163"/>
      <c r="AK125" s="163"/>
      <c r="AL125" s="163"/>
      <c r="AM125" s="163"/>
      <c r="AN125" s="163"/>
      <c r="AO125" s="163"/>
      <c r="AP125" s="163"/>
      <c r="AQ125" s="163"/>
      <c r="AR125" s="163"/>
      <c r="AS125" s="163"/>
      <c r="AT125" s="163"/>
      <c r="AU125" s="163"/>
      <c r="AV125" s="163"/>
      <c r="AW125" s="163"/>
      <c r="AX125" s="163"/>
      <c r="AY125" s="163"/>
      <c r="AZ125" s="163"/>
      <c r="BA125" s="163"/>
      <c r="BB125" s="163"/>
    </row>
    <row r="126" spans="1:54" s="164" customFormat="1">
      <c r="A126" s="163"/>
      <c r="B126" s="195"/>
      <c r="C126" s="163"/>
      <c r="D126" s="163"/>
      <c r="E126" s="163"/>
      <c r="F126" s="163"/>
      <c r="G126" s="163"/>
      <c r="H126" s="163"/>
      <c r="I126" s="163"/>
      <c r="J126" s="163"/>
      <c r="K126" s="163"/>
      <c r="L126" s="163"/>
      <c r="M126" s="163"/>
      <c r="N126" s="163"/>
      <c r="O126" s="163"/>
      <c r="P126" s="163"/>
      <c r="R126" s="163"/>
      <c r="S126" s="163"/>
      <c r="T126" s="163"/>
      <c r="U126" s="163"/>
      <c r="V126" s="163"/>
      <c r="W126" s="163"/>
      <c r="X126" s="163"/>
      <c r="Y126" s="163"/>
      <c r="Z126" s="163"/>
      <c r="AA126" s="163"/>
      <c r="AB126" s="163"/>
      <c r="AC126" s="163"/>
      <c r="AD126" s="163"/>
      <c r="AE126" s="163"/>
      <c r="AF126" s="163"/>
      <c r="AG126" s="163"/>
      <c r="AH126" s="163"/>
      <c r="AI126" s="163"/>
      <c r="AJ126" s="163"/>
      <c r="AK126" s="163"/>
      <c r="AL126" s="163"/>
      <c r="AM126" s="163"/>
      <c r="AN126" s="163"/>
      <c r="AO126" s="163"/>
      <c r="AP126" s="163"/>
      <c r="AQ126" s="163"/>
      <c r="AR126" s="163"/>
      <c r="AS126" s="163"/>
      <c r="AT126" s="163"/>
      <c r="AU126" s="163"/>
      <c r="AV126" s="163"/>
      <c r="AW126" s="163"/>
      <c r="AX126" s="163"/>
      <c r="AY126" s="163"/>
      <c r="AZ126" s="163"/>
      <c r="BA126" s="163"/>
      <c r="BB126" s="163"/>
    </row>
    <row r="127" spans="1:54" s="164" customFormat="1">
      <c r="A127" s="163"/>
      <c r="B127" s="195"/>
      <c r="C127" s="163"/>
      <c r="D127" s="163"/>
      <c r="E127" s="163"/>
      <c r="F127" s="163"/>
      <c r="G127" s="163"/>
      <c r="H127" s="163"/>
      <c r="I127" s="163"/>
      <c r="J127" s="163"/>
      <c r="K127" s="163"/>
      <c r="L127" s="163"/>
      <c r="M127" s="163"/>
      <c r="N127" s="163"/>
      <c r="O127" s="163"/>
      <c r="P127" s="163"/>
      <c r="R127" s="163"/>
      <c r="S127" s="163"/>
      <c r="T127" s="163"/>
      <c r="U127" s="163"/>
      <c r="V127" s="163"/>
      <c r="W127" s="163"/>
      <c r="X127" s="163"/>
      <c r="Y127" s="163"/>
      <c r="Z127" s="163"/>
      <c r="AA127" s="163"/>
      <c r="AB127" s="163"/>
      <c r="AC127" s="163"/>
      <c r="AD127" s="163"/>
      <c r="AE127" s="163"/>
      <c r="AF127" s="163"/>
      <c r="AG127" s="163"/>
      <c r="AH127" s="163"/>
      <c r="AI127" s="163"/>
      <c r="AJ127" s="163"/>
      <c r="AK127" s="163"/>
      <c r="AL127" s="163"/>
      <c r="AM127" s="163"/>
      <c r="AN127" s="163"/>
      <c r="AO127" s="163"/>
      <c r="AP127" s="163"/>
      <c r="AQ127" s="163"/>
      <c r="AR127" s="163"/>
      <c r="AS127" s="163"/>
      <c r="AT127" s="163"/>
      <c r="AU127" s="163"/>
      <c r="AV127" s="163"/>
      <c r="AW127" s="163"/>
      <c r="AX127" s="163"/>
      <c r="AY127" s="163"/>
      <c r="AZ127" s="163"/>
      <c r="BA127" s="163"/>
      <c r="BB127" s="163"/>
    </row>
    <row r="128" spans="1:54" s="164" customFormat="1">
      <c r="A128" s="163"/>
      <c r="B128" s="195"/>
      <c r="C128" s="163"/>
      <c r="D128" s="163"/>
      <c r="E128" s="163"/>
      <c r="F128" s="163"/>
      <c r="G128" s="163"/>
      <c r="H128" s="163"/>
      <c r="I128" s="163"/>
      <c r="J128" s="163"/>
      <c r="K128" s="163"/>
      <c r="L128" s="163"/>
      <c r="M128" s="163"/>
      <c r="N128" s="163"/>
      <c r="O128" s="163"/>
      <c r="P128" s="163"/>
      <c r="R128" s="163"/>
      <c r="S128" s="163"/>
      <c r="T128" s="163"/>
      <c r="U128" s="163"/>
      <c r="V128" s="163"/>
      <c r="W128" s="163"/>
      <c r="X128" s="163"/>
      <c r="Y128" s="163"/>
      <c r="Z128" s="163"/>
      <c r="AA128" s="163"/>
      <c r="AB128" s="163"/>
      <c r="AC128" s="163"/>
      <c r="AD128" s="163"/>
      <c r="AE128" s="163"/>
      <c r="AF128" s="163"/>
      <c r="AG128" s="163"/>
      <c r="AH128" s="163"/>
      <c r="AI128" s="163"/>
      <c r="AJ128" s="163"/>
      <c r="AK128" s="163"/>
      <c r="AL128" s="163"/>
      <c r="AM128" s="163"/>
      <c r="AN128" s="163"/>
      <c r="AO128" s="163"/>
      <c r="AP128" s="163"/>
      <c r="AQ128" s="163"/>
      <c r="AR128" s="163"/>
      <c r="AS128" s="163"/>
      <c r="AT128" s="163"/>
      <c r="AU128" s="163"/>
      <c r="AV128" s="163"/>
      <c r="AW128" s="163"/>
      <c r="AX128" s="163"/>
      <c r="AY128" s="163"/>
      <c r="AZ128" s="163"/>
      <c r="BA128" s="163"/>
      <c r="BB128" s="163"/>
    </row>
    <row r="129" spans="2:2">
      <c r="B129" s="195"/>
    </row>
    <row r="130" spans="2:2">
      <c r="B130" s="195"/>
    </row>
    <row r="131" spans="2:2">
      <c r="B131" s="195"/>
    </row>
    <row r="132" spans="2:2">
      <c r="B132" s="195"/>
    </row>
    <row r="133" spans="2:2">
      <c r="B133" s="195"/>
    </row>
    <row r="134" spans="2:2">
      <c r="B134" s="195"/>
    </row>
    <row r="135" spans="2:2">
      <c r="B135" s="195"/>
    </row>
    <row r="136" spans="2:2">
      <c r="B136" s="195"/>
    </row>
    <row r="137" spans="2:2">
      <c r="B137" s="195"/>
    </row>
    <row r="138" spans="2:2">
      <c r="B138" s="195"/>
    </row>
    <row r="139" spans="2:2">
      <c r="B139" s="195"/>
    </row>
    <row r="140" spans="2:2">
      <c r="B140" s="195"/>
    </row>
    <row r="141" spans="2:2">
      <c r="B141" s="195"/>
    </row>
    <row r="142" spans="2:2">
      <c r="B142" s="195"/>
    </row>
    <row r="143" spans="2:2">
      <c r="B143" s="195"/>
    </row>
    <row r="144" spans="2:2">
      <c r="B144" s="195"/>
    </row>
    <row r="145" spans="1:54" s="164" customFormat="1">
      <c r="A145" s="163"/>
      <c r="B145" s="195"/>
      <c r="C145" s="163"/>
      <c r="D145" s="163"/>
      <c r="E145" s="163"/>
      <c r="F145" s="163"/>
      <c r="G145" s="163"/>
      <c r="H145" s="163"/>
      <c r="I145" s="163"/>
      <c r="J145" s="163"/>
      <c r="K145" s="163"/>
      <c r="L145" s="163"/>
      <c r="M145" s="163"/>
      <c r="N145" s="163"/>
      <c r="O145" s="163"/>
      <c r="P145" s="163"/>
      <c r="R145" s="163"/>
      <c r="S145" s="163"/>
      <c r="T145" s="163"/>
      <c r="U145" s="163"/>
      <c r="V145" s="163"/>
      <c r="W145" s="163"/>
      <c r="X145" s="163"/>
      <c r="Y145" s="163"/>
      <c r="Z145" s="163"/>
      <c r="AA145" s="163"/>
      <c r="AB145" s="163"/>
      <c r="AC145" s="163"/>
      <c r="AD145" s="163"/>
      <c r="AE145" s="163"/>
      <c r="AF145" s="163"/>
      <c r="AG145" s="163"/>
      <c r="AH145" s="163"/>
      <c r="AI145" s="163"/>
      <c r="AJ145" s="163"/>
      <c r="AK145" s="163"/>
      <c r="AL145" s="163"/>
      <c r="AM145" s="163"/>
      <c r="AN145" s="163"/>
      <c r="AO145" s="163"/>
      <c r="AP145" s="163"/>
      <c r="AQ145" s="163"/>
      <c r="AR145" s="163"/>
      <c r="AS145" s="163"/>
      <c r="AT145" s="163"/>
      <c r="AU145" s="163"/>
      <c r="AV145" s="163"/>
      <c r="AW145" s="163"/>
      <c r="AX145" s="163"/>
      <c r="AY145" s="163"/>
      <c r="AZ145" s="163"/>
      <c r="BA145" s="163"/>
      <c r="BB145" s="163"/>
    </row>
    <row r="146" spans="1:54" s="164" customFormat="1">
      <c r="A146" s="163"/>
      <c r="B146" s="195"/>
      <c r="C146" s="163"/>
      <c r="D146" s="163"/>
      <c r="E146" s="163"/>
      <c r="F146" s="163"/>
      <c r="G146" s="163"/>
      <c r="H146" s="163"/>
      <c r="I146" s="163"/>
      <c r="J146" s="163"/>
      <c r="K146" s="163"/>
      <c r="L146" s="163"/>
      <c r="M146" s="163"/>
      <c r="N146" s="163"/>
      <c r="O146" s="163"/>
      <c r="P146" s="163"/>
      <c r="R146" s="163"/>
      <c r="S146" s="163"/>
      <c r="T146" s="163"/>
      <c r="U146" s="163"/>
      <c r="V146" s="163"/>
      <c r="W146" s="163"/>
      <c r="X146" s="163"/>
      <c r="Y146" s="163"/>
      <c r="Z146" s="163"/>
      <c r="AA146" s="163"/>
      <c r="AB146" s="163"/>
      <c r="AC146" s="163"/>
      <c r="AD146" s="163"/>
      <c r="AE146" s="163"/>
      <c r="AF146" s="163"/>
      <c r="AG146" s="163"/>
      <c r="AH146" s="163"/>
      <c r="AI146" s="163"/>
      <c r="AJ146" s="163"/>
      <c r="AK146" s="163"/>
      <c r="AL146" s="163"/>
      <c r="AM146" s="163"/>
      <c r="AN146" s="163"/>
      <c r="AO146" s="163"/>
      <c r="AP146" s="163"/>
      <c r="AQ146" s="163"/>
      <c r="AR146" s="163"/>
      <c r="AS146" s="163"/>
      <c r="AT146" s="163"/>
      <c r="AU146" s="163"/>
      <c r="AV146" s="163"/>
      <c r="AW146" s="163"/>
      <c r="AX146" s="163"/>
      <c r="AY146" s="163"/>
      <c r="AZ146" s="163"/>
      <c r="BA146" s="163"/>
      <c r="BB146" s="163"/>
    </row>
    <row r="147" spans="1:54" s="164" customFormat="1">
      <c r="A147" s="163"/>
      <c r="B147" s="195"/>
      <c r="C147" s="163"/>
      <c r="D147" s="163"/>
      <c r="E147" s="163"/>
      <c r="F147" s="163"/>
      <c r="G147" s="163"/>
      <c r="H147" s="163"/>
      <c r="I147" s="163"/>
      <c r="J147" s="163"/>
      <c r="K147" s="163"/>
      <c r="L147" s="163"/>
      <c r="M147" s="163"/>
      <c r="N147" s="163"/>
      <c r="O147" s="163"/>
      <c r="P147" s="163"/>
      <c r="R147" s="163"/>
      <c r="S147" s="163"/>
      <c r="T147" s="163"/>
      <c r="U147" s="163"/>
      <c r="V147" s="163"/>
      <c r="W147" s="163"/>
      <c r="X147" s="163"/>
      <c r="Y147" s="163"/>
      <c r="Z147" s="163"/>
      <c r="AA147" s="163"/>
      <c r="AB147" s="163"/>
      <c r="AC147" s="163"/>
      <c r="AD147" s="163"/>
      <c r="AE147" s="163"/>
      <c r="AF147" s="163"/>
      <c r="AG147" s="163"/>
      <c r="AH147" s="163"/>
      <c r="AI147" s="163"/>
      <c r="AJ147" s="163"/>
      <c r="AK147" s="163"/>
      <c r="AL147" s="163"/>
      <c r="AM147" s="163"/>
      <c r="AN147" s="163"/>
      <c r="AO147" s="163"/>
      <c r="AP147" s="163"/>
      <c r="AQ147" s="163"/>
      <c r="AR147" s="163"/>
      <c r="AS147" s="163"/>
      <c r="AT147" s="163"/>
      <c r="AU147" s="163"/>
      <c r="AV147" s="163"/>
      <c r="AW147" s="163"/>
      <c r="AX147" s="163"/>
      <c r="AY147" s="163"/>
      <c r="AZ147" s="163"/>
      <c r="BA147" s="163"/>
      <c r="BB147" s="163"/>
    </row>
    <row r="148" spans="1:54" s="164" customFormat="1">
      <c r="A148" s="163"/>
      <c r="B148" s="195"/>
      <c r="C148" s="163"/>
      <c r="D148" s="163"/>
      <c r="E148" s="163"/>
      <c r="F148" s="163"/>
      <c r="G148" s="163"/>
      <c r="H148" s="163"/>
      <c r="I148" s="163"/>
      <c r="J148" s="163"/>
      <c r="K148" s="163"/>
      <c r="L148" s="163"/>
      <c r="M148" s="163"/>
      <c r="N148" s="163"/>
      <c r="O148" s="163"/>
      <c r="P148" s="163"/>
      <c r="R148" s="163"/>
      <c r="S148" s="163"/>
      <c r="T148" s="163"/>
      <c r="U148" s="163"/>
      <c r="V148" s="163"/>
      <c r="W148" s="163"/>
      <c r="X148" s="163"/>
      <c r="Y148" s="163"/>
      <c r="Z148" s="163"/>
      <c r="AA148" s="163"/>
      <c r="AB148" s="163"/>
      <c r="AC148" s="163"/>
      <c r="AD148" s="163"/>
      <c r="AE148" s="163"/>
      <c r="AF148" s="163"/>
      <c r="AG148" s="163"/>
      <c r="AH148" s="163"/>
      <c r="AI148" s="163"/>
      <c r="AJ148" s="163"/>
      <c r="AK148" s="163"/>
      <c r="AL148" s="163"/>
      <c r="AM148" s="163"/>
      <c r="AN148" s="163"/>
      <c r="AO148" s="163"/>
      <c r="AP148" s="163"/>
      <c r="AQ148" s="163"/>
      <c r="AR148" s="163"/>
      <c r="AS148" s="163"/>
      <c r="AT148" s="163"/>
      <c r="AU148" s="163"/>
      <c r="AV148" s="163"/>
      <c r="AW148" s="163"/>
      <c r="AX148" s="163"/>
      <c r="AY148" s="163"/>
      <c r="AZ148" s="163"/>
      <c r="BA148" s="163"/>
      <c r="BB148" s="163"/>
    </row>
    <row r="149" spans="1:54" s="164" customFormat="1">
      <c r="A149" s="163"/>
      <c r="B149" s="195"/>
      <c r="C149" s="163"/>
      <c r="D149" s="163"/>
      <c r="E149" s="163"/>
      <c r="F149" s="163"/>
      <c r="G149" s="163"/>
      <c r="H149" s="163"/>
      <c r="I149" s="163"/>
      <c r="J149" s="163"/>
      <c r="K149" s="163"/>
      <c r="L149" s="163"/>
      <c r="M149" s="163"/>
      <c r="N149" s="163"/>
      <c r="O149" s="163"/>
      <c r="P149" s="163"/>
      <c r="R149" s="163"/>
      <c r="S149" s="163"/>
      <c r="T149" s="163"/>
      <c r="U149" s="163"/>
      <c r="V149" s="163"/>
      <c r="W149" s="163"/>
      <c r="X149" s="163"/>
      <c r="Y149" s="163"/>
      <c r="Z149" s="163"/>
      <c r="AA149" s="163"/>
      <c r="AB149" s="163"/>
      <c r="AC149" s="163"/>
      <c r="AD149" s="163"/>
      <c r="AE149" s="163"/>
      <c r="AF149" s="163"/>
      <c r="AG149" s="163"/>
      <c r="AH149" s="163"/>
      <c r="AI149" s="163"/>
      <c r="AJ149" s="163"/>
      <c r="AK149" s="163"/>
      <c r="AL149" s="163"/>
      <c r="AM149" s="163"/>
      <c r="AN149" s="163"/>
      <c r="AO149" s="163"/>
      <c r="AP149" s="163"/>
      <c r="AQ149" s="163"/>
      <c r="AR149" s="163"/>
      <c r="AS149" s="163"/>
      <c r="AT149" s="163"/>
      <c r="AU149" s="163"/>
      <c r="AV149" s="163"/>
      <c r="AW149" s="163"/>
      <c r="AX149" s="163"/>
      <c r="AY149" s="163"/>
      <c r="AZ149" s="163"/>
      <c r="BA149" s="163"/>
      <c r="BB149" s="163"/>
    </row>
    <row r="150" spans="1:54" s="164" customFormat="1">
      <c r="A150" s="163"/>
      <c r="B150" s="195"/>
      <c r="C150" s="163"/>
      <c r="D150" s="163"/>
      <c r="E150" s="163"/>
      <c r="F150" s="163"/>
      <c r="G150" s="163"/>
      <c r="H150" s="163"/>
      <c r="I150" s="163"/>
      <c r="J150" s="163"/>
      <c r="K150" s="163"/>
      <c r="L150" s="163"/>
      <c r="M150" s="163"/>
      <c r="N150" s="163"/>
      <c r="O150" s="163"/>
      <c r="P150" s="163"/>
      <c r="R150" s="163"/>
      <c r="S150" s="163"/>
      <c r="T150" s="163"/>
      <c r="U150" s="163"/>
      <c r="V150" s="163"/>
      <c r="W150" s="163"/>
      <c r="X150" s="163"/>
      <c r="Y150" s="163"/>
      <c r="Z150" s="163"/>
      <c r="AA150" s="163"/>
      <c r="AB150" s="163"/>
      <c r="AC150" s="163"/>
      <c r="AD150" s="163"/>
      <c r="AE150" s="163"/>
      <c r="AF150" s="163"/>
      <c r="AG150" s="163"/>
      <c r="AH150" s="163"/>
      <c r="AI150" s="163"/>
      <c r="AJ150" s="163"/>
      <c r="AK150" s="163"/>
      <c r="AL150" s="163"/>
      <c r="AM150" s="163"/>
      <c r="AN150" s="163"/>
      <c r="AO150" s="163"/>
      <c r="AP150" s="163"/>
      <c r="AQ150" s="163"/>
      <c r="AR150" s="163"/>
      <c r="AS150" s="163"/>
      <c r="AT150" s="163"/>
      <c r="AU150" s="163"/>
      <c r="AV150" s="163"/>
      <c r="AW150" s="163"/>
      <c r="AX150" s="163"/>
      <c r="AY150" s="163"/>
      <c r="AZ150" s="163"/>
      <c r="BA150" s="163"/>
      <c r="BB150" s="163"/>
    </row>
    <row r="151" spans="1:54" s="164" customFormat="1">
      <c r="A151" s="163"/>
      <c r="B151" s="195"/>
      <c r="C151" s="163"/>
      <c r="D151" s="163"/>
      <c r="E151" s="163"/>
      <c r="F151" s="163"/>
      <c r="G151" s="163"/>
      <c r="H151" s="163"/>
      <c r="I151" s="163"/>
      <c r="J151" s="163"/>
      <c r="K151" s="163"/>
      <c r="L151" s="163"/>
      <c r="M151" s="163"/>
      <c r="N151" s="163"/>
      <c r="O151" s="163"/>
      <c r="P151" s="163"/>
      <c r="R151" s="163"/>
      <c r="S151" s="163"/>
      <c r="T151" s="163"/>
      <c r="U151" s="163"/>
      <c r="V151" s="163"/>
      <c r="W151" s="163"/>
      <c r="X151" s="163"/>
      <c r="Y151" s="163"/>
      <c r="Z151" s="163"/>
      <c r="AA151" s="163"/>
      <c r="AB151" s="163"/>
      <c r="AC151" s="163"/>
      <c r="AD151" s="163"/>
      <c r="AE151" s="163"/>
      <c r="AF151" s="163"/>
      <c r="AG151" s="163"/>
      <c r="AH151" s="163"/>
      <c r="AI151" s="163"/>
      <c r="AJ151" s="163"/>
      <c r="AK151" s="163"/>
      <c r="AL151" s="163"/>
      <c r="AM151" s="163"/>
      <c r="AN151" s="163"/>
      <c r="AO151" s="163"/>
      <c r="AP151" s="163"/>
      <c r="AQ151" s="163"/>
      <c r="AR151" s="163"/>
      <c r="AS151" s="163"/>
      <c r="AT151" s="163"/>
      <c r="AU151" s="163"/>
      <c r="AV151" s="163"/>
      <c r="AW151" s="163"/>
      <c r="AX151" s="163"/>
      <c r="AY151" s="163"/>
      <c r="AZ151" s="163"/>
      <c r="BA151" s="163"/>
      <c r="BB151" s="163"/>
    </row>
    <row r="152" spans="1:54" s="164" customFormat="1">
      <c r="A152" s="163"/>
      <c r="B152" s="195"/>
      <c r="C152" s="163"/>
      <c r="D152" s="163"/>
      <c r="E152" s="163"/>
      <c r="F152" s="163"/>
      <c r="G152" s="163"/>
      <c r="H152" s="163"/>
      <c r="I152" s="163"/>
      <c r="J152" s="163"/>
      <c r="K152" s="163"/>
      <c r="L152" s="163"/>
      <c r="M152" s="163"/>
      <c r="N152" s="163"/>
      <c r="O152" s="163"/>
      <c r="P152" s="163"/>
      <c r="R152" s="163"/>
      <c r="S152" s="163"/>
      <c r="T152" s="163"/>
      <c r="U152" s="163"/>
      <c r="V152" s="163"/>
      <c r="W152" s="163"/>
      <c r="X152" s="163"/>
      <c r="Y152" s="163"/>
      <c r="Z152" s="163"/>
      <c r="AA152" s="163"/>
      <c r="AB152" s="163"/>
      <c r="AC152" s="163"/>
      <c r="AD152" s="163"/>
      <c r="AE152" s="163"/>
      <c r="AF152" s="163"/>
      <c r="AG152" s="163"/>
      <c r="AH152" s="163"/>
      <c r="AI152" s="163"/>
      <c r="AJ152" s="163"/>
      <c r="AK152" s="163"/>
      <c r="AL152" s="163"/>
      <c r="AM152" s="163"/>
      <c r="AN152" s="163"/>
      <c r="AO152" s="163"/>
      <c r="AP152" s="163"/>
      <c r="AQ152" s="163"/>
      <c r="AR152" s="163"/>
      <c r="AS152" s="163"/>
      <c r="AT152" s="163"/>
      <c r="AU152" s="163"/>
      <c r="AV152" s="163"/>
      <c r="AW152" s="163"/>
      <c r="AX152" s="163"/>
      <c r="AY152" s="163"/>
      <c r="AZ152" s="163"/>
      <c r="BA152" s="163"/>
      <c r="BB152" s="163"/>
    </row>
    <row r="153" spans="1:54" s="164" customFormat="1">
      <c r="A153" s="163"/>
      <c r="B153" s="195"/>
      <c r="C153" s="163"/>
      <c r="D153" s="163"/>
      <c r="E153" s="163"/>
      <c r="F153" s="163"/>
      <c r="G153" s="163"/>
      <c r="H153" s="163"/>
      <c r="I153" s="163"/>
      <c r="J153" s="163"/>
      <c r="K153" s="163"/>
      <c r="L153" s="163"/>
      <c r="M153" s="163"/>
      <c r="N153" s="163"/>
      <c r="O153" s="163"/>
      <c r="P153" s="163"/>
      <c r="R153" s="163"/>
      <c r="S153" s="163"/>
      <c r="T153" s="163"/>
      <c r="U153" s="163"/>
      <c r="V153" s="163"/>
      <c r="W153" s="163"/>
      <c r="X153" s="163"/>
      <c r="Y153" s="163"/>
      <c r="Z153" s="163"/>
      <c r="AA153" s="163"/>
      <c r="AB153" s="163"/>
      <c r="AC153" s="163"/>
      <c r="AD153" s="163"/>
      <c r="AE153" s="163"/>
      <c r="AF153" s="163"/>
      <c r="AG153" s="163"/>
      <c r="AH153" s="163"/>
      <c r="AI153" s="163"/>
      <c r="AJ153" s="163"/>
      <c r="AK153" s="163"/>
      <c r="AL153" s="163"/>
      <c r="AM153" s="163"/>
      <c r="AN153" s="163"/>
      <c r="AO153" s="163"/>
      <c r="AP153" s="163"/>
      <c r="AQ153" s="163"/>
      <c r="AR153" s="163"/>
      <c r="AS153" s="163"/>
      <c r="AT153" s="163"/>
      <c r="AU153" s="163"/>
      <c r="AV153" s="163"/>
      <c r="AW153" s="163"/>
      <c r="AX153" s="163"/>
      <c r="AY153" s="163"/>
      <c r="AZ153" s="163"/>
      <c r="BA153" s="163"/>
      <c r="BB153" s="163"/>
    </row>
    <row r="154" spans="1:54" s="164" customFormat="1">
      <c r="A154" s="163"/>
      <c r="B154" s="195"/>
      <c r="C154" s="163"/>
      <c r="D154" s="163"/>
      <c r="E154" s="163"/>
      <c r="F154" s="163"/>
      <c r="G154" s="163"/>
      <c r="H154" s="163"/>
      <c r="I154" s="163"/>
      <c r="J154" s="163"/>
      <c r="K154" s="163"/>
      <c r="L154" s="163"/>
      <c r="M154" s="163"/>
      <c r="N154" s="163"/>
      <c r="O154" s="163"/>
      <c r="P154" s="163"/>
      <c r="R154" s="163"/>
      <c r="S154" s="163"/>
      <c r="T154" s="163"/>
      <c r="U154" s="163"/>
      <c r="V154" s="163"/>
      <c r="W154" s="163"/>
      <c r="X154" s="163"/>
      <c r="Y154" s="163"/>
      <c r="Z154" s="163"/>
      <c r="AA154" s="163"/>
      <c r="AB154" s="163"/>
      <c r="AC154" s="163"/>
      <c r="AD154" s="163"/>
      <c r="AE154" s="163"/>
      <c r="AF154" s="163"/>
      <c r="AG154" s="163"/>
      <c r="AH154" s="163"/>
      <c r="AI154" s="163"/>
      <c r="AJ154" s="163"/>
      <c r="AK154" s="163"/>
      <c r="AL154" s="163"/>
      <c r="AM154" s="163"/>
      <c r="AN154" s="163"/>
      <c r="AO154" s="163"/>
      <c r="AP154" s="163"/>
      <c r="AQ154" s="163"/>
      <c r="AR154" s="163"/>
      <c r="AS154" s="163"/>
      <c r="AT154" s="163"/>
      <c r="AU154" s="163"/>
      <c r="AV154" s="163"/>
      <c r="AW154" s="163"/>
      <c r="AX154" s="163"/>
      <c r="AY154" s="163"/>
      <c r="AZ154" s="163"/>
      <c r="BA154" s="163"/>
      <c r="BB154" s="163"/>
    </row>
    <row r="155" spans="1:54" s="164" customFormat="1">
      <c r="A155" s="163"/>
      <c r="B155" s="195"/>
      <c r="C155" s="163"/>
      <c r="D155" s="163"/>
      <c r="E155" s="163"/>
      <c r="F155" s="163"/>
      <c r="G155" s="163"/>
      <c r="H155" s="163"/>
      <c r="I155" s="163"/>
      <c r="J155" s="163"/>
      <c r="K155" s="163"/>
      <c r="L155" s="163"/>
      <c r="M155" s="163"/>
      <c r="N155" s="163"/>
      <c r="O155" s="163"/>
      <c r="P155" s="163"/>
      <c r="R155" s="163"/>
      <c r="S155" s="163"/>
      <c r="T155" s="163"/>
      <c r="U155" s="163"/>
      <c r="V155" s="163"/>
      <c r="W155" s="163"/>
      <c r="X155" s="163"/>
      <c r="Y155" s="163"/>
      <c r="Z155" s="163"/>
      <c r="AA155" s="163"/>
      <c r="AB155" s="163"/>
      <c r="AC155" s="163"/>
      <c r="AD155" s="163"/>
      <c r="AE155" s="163"/>
      <c r="AF155" s="163"/>
      <c r="AG155" s="163"/>
      <c r="AH155" s="163"/>
      <c r="AI155" s="163"/>
      <c r="AJ155" s="163"/>
      <c r="AK155" s="163"/>
      <c r="AL155" s="163"/>
      <c r="AM155" s="163"/>
      <c r="AN155" s="163"/>
      <c r="AO155" s="163"/>
      <c r="AP155" s="163"/>
      <c r="AQ155" s="163"/>
      <c r="AR155" s="163"/>
      <c r="AS155" s="163"/>
      <c r="AT155" s="163"/>
      <c r="AU155" s="163"/>
      <c r="AV155" s="163"/>
      <c r="AW155" s="163"/>
      <c r="AX155" s="163"/>
      <c r="AY155" s="163"/>
      <c r="AZ155" s="163"/>
      <c r="BA155" s="163"/>
      <c r="BB155" s="163"/>
    </row>
    <row r="156" spans="1:54" s="164" customFormat="1">
      <c r="A156" s="163"/>
      <c r="B156" s="195"/>
      <c r="C156" s="163"/>
      <c r="D156" s="163"/>
      <c r="E156" s="163"/>
      <c r="F156" s="163"/>
      <c r="G156" s="163"/>
      <c r="H156" s="163"/>
      <c r="I156" s="163"/>
      <c r="J156" s="163"/>
      <c r="K156" s="163"/>
      <c r="L156" s="163"/>
      <c r="M156" s="163"/>
      <c r="N156" s="163"/>
      <c r="O156" s="163"/>
      <c r="P156" s="163"/>
      <c r="R156" s="163"/>
      <c r="S156" s="163"/>
      <c r="T156" s="163"/>
      <c r="U156" s="163"/>
      <c r="V156" s="163"/>
      <c r="W156" s="163"/>
      <c r="X156" s="163"/>
      <c r="Y156" s="163"/>
      <c r="Z156" s="163"/>
      <c r="AA156" s="163"/>
      <c r="AB156" s="163"/>
      <c r="AC156" s="163"/>
      <c r="AD156" s="163"/>
      <c r="AE156" s="163"/>
      <c r="AF156" s="163"/>
      <c r="AG156" s="163"/>
      <c r="AH156" s="163"/>
      <c r="AI156" s="163"/>
      <c r="AJ156" s="163"/>
      <c r="AK156" s="163"/>
      <c r="AL156" s="163"/>
      <c r="AM156" s="163"/>
      <c r="AN156" s="163"/>
      <c r="AO156" s="163"/>
      <c r="AP156" s="163"/>
      <c r="AQ156" s="163"/>
      <c r="AR156" s="163"/>
      <c r="AS156" s="163"/>
      <c r="AT156" s="163"/>
      <c r="AU156" s="163"/>
      <c r="AV156" s="163"/>
      <c r="AW156" s="163"/>
      <c r="AX156" s="163"/>
      <c r="AY156" s="163"/>
      <c r="AZ156" s="163"/>
      <c r="BA156" s="163"/>
      <c r="BB156" s="163"/>
    </row>
    <row r="157" spans="1:54" s="164" customFormat="1">
      <c r="A157" s="163"/>
      <c r="B157" s="195"/>
      <c r="C157" s="163"/>
      <c r="D157" s="163"/>
      <c r="E157" s="163"/>
      <c r="F157" s="163"/>
      <c r="G157" s="163"/>
      <c r="H157" s="163"/>
      <c r="I157" s="163"/>
      <c r="J157" s="163"/>
      <c r="K157" s="163"/>
      <c r="L157" s="163"/>
      <c r="M157" s="163"/>
      <c r="N157" s="163"/>
      <c r="O157" s="163"/>
      <c r="P157" s="163"/>
      <c r="R157" s="163"/>
      <c r="S157" s="163"/>
      <c r="T157" s="163"/>
      <c r="U157" s="163"/>
      <c r="V157" s="163"/>
      <c r="W157" s="163"/>
      <c r="X157" s="163"/>
      <c r="Y157" s="163"/>
      <c r="Z157" s="163"/>
      <c r="AA157" s="163"/>
      <c r="AB157" s="163"/>
      <c r="AC157" s="163"/>
      <c r="AD157" s="163"/>
      <c r="AE157" s="163"/>
      <c r="AF157" s="163"/>
      <c r="AG157" s="163"/>
      <c r="AH157" s="163"/>
      <c r="AI157" s="163"/>
      <c r="AJ157" s="163"/>
      <c r="AK157" s="163"/>
      <c r="AL157" s="163"/>
      <c r="AM157" s="163"/>
      <c r="AN157" s="163"/>
      <c r="AO157" s="163"/>
      <c r="AP157" s="163"/>
      <c r="AQ157" s="163"/>
      <c r="AR157" s="163"/>
      <c r="AS157" s="163"/>
      <c r="AT157" s="163"/>
      <c r="AU157" s="163"/>
      <c r="AV157" s="163"/>
      <c r="AW157" s="163"/>
      <c r="AX157" s="163"/>
      <c r="AY157" s="163"/>
      <c r="AZ157" s="163"/>
      <c r="BA157" s="163"/>
      <c r="BB157" s="163"/>
    </row>
    <row r="158" spans="1:54" s="164" customFormat="1">
      <c r="A158" s="163"/>
      <c r="B158" s="195"/>
      <c r="C158" s="163"/>
      <c r="D158" s="163"/>
      <c r="E158" s="163"/>
      <c r="F158" s="163"/>
      <c r="G158" s="163"/>
      <c r="H158" s="163"/>
      <c r="I158" s="163"/>
      <c r="J158" s="163"/>
      <c r="K158" s="163"/>
      <c r="L158" s="163"/>
      <c r="M158" s="163"/>
      <c r="N158" s="163"/>
      <c r="O158" s="163"/>
      <c r="P158" s="163"/>
      <c r="R158" s="163"/>
      <c r="S158" s="163"/>
      <c r="T158" s="163"/>
      <c r="U158" s="163"/>
      <c r="V158" s="163"/>
      <c r="W158" s="163"/>
      <c r="X158" s="163"/>
      <c r="Y158" s="163"/>
      <c r="Z158" s="163"/>
      <c r="AA158" s="163"/>
      <c r="AB158" s="163"/>
      <c r="AC158" s="163"/>
      <c r="AD158" s="163"/>
      <c r="AE158" s="163"/>
      <c r="AF158" s="163"/>
      <c r="AG158" s="163"/>
      <c r="AH158" s="163"/>
      <c r="AI158" s="163"/>
      <c r="AJ158" s="163"/>
      <c r="AK158" s="163"/>
      <c r="AL158" s="163"/>
      <c r="AM158" s="163"/>
      <c r="AN158" s="163"/>
      <c r="AO158" s="163"/>
      <c r="AP158" s="163"/>
      <c r="AQ158" s="163"/>
      <c r="AR158" s="163"/>
      <c r="AS158" s="163"/>
      <c r="AT158" s="163"/>
      <c r="AU158" s="163"/>
      <c r="AV158" s="163"/>
      <c r="AW158" s="163"/>
      <c r="AX158" s="163"/>
      <c r="AY158" s="163"/>
      <c r="AZ158" s="163"/>
      <c r="BA158" s="163"/>
      <c r="BB158" s="163"/>
    </row>
    <row r="159" spans="1:54" s="164" customFormat="1">
      <c r="A159" s="163"/>
      <c r="B159" s="195"/>
      <c r="C159" s="163"/>
      <c r="D159" s="163"/>
      <c r="E159" s="163"/>
      <c r="F159" s="163"/>
      <c r="G159" s="163"/>
      <c r="H159" s="163"/>
      <c r="I159" s="163"/>
      <c r="J159" s="163"/>
      <c r="K159" s="163"/>
      <c r="L159" s="163"/>
      <c r="M159" s="163"/>
      <c r="N159" s="163"/>
      <c r="O159" s="163"/>
      <c r="P159" s="163"/>
      <c r="R159" s="163"/>
      <c r="S159" s="163"/>
      <c r="T159" s="163"/>
      <c r="U159" s="163"/>
      <c r="V159" s="163"/>
      <c r="W159" s="163"/>
      <c r="X159" s="163"/>
      <c r="Y159" s="163"/>
      <c r="Z159" s="163"/>
      <c r="AA159" s="163"/>
      <c r="AB159" s="163"/>
      <c r="AC159" s="163"/>
      <c r="AD159" s="163"/>
      <c r="AE159" s="163"/>
      <c r="AF159" s="163"/>
      <c r="AG159" s="163"/>
      <c r="AH159" s="163"/>
      <c r="AI159" s="163"/>
      <c r="AJ159" s="163"/>
      <c r="AK159" s="163"/>
      <c r="AL159" s="163"/>
      <c r="AM159" s="163"/>
      <c r="AN159" s="163"/>
      <c r="AO159" s="163"/>
      <c r="AP159" s="163"/>
      <c r="AQ159" s="163"/>
      <c r="AR159" s="163"/>
      <c r="AS159" s="163"/>
      <c r="AT159" s="163"/>
      <c r="AU159" s="163"/>
      <c r="AV159" s="163"/>
      <c r="AW159" s="163"/>
      <c r="AX159" s="163"/>
      <c r="AY159" s="163"/>
      <c r="AZ159" s="163"/>
      <c r="BA159" s="163"/>
      <c r="BB159" s="163"/>
    </row>
    <row r="160" spans="1:54" s="164" customFormat="1">
      <c r="A160" s="163"/>
      <c r="B160" s="195"/>
      <c r="C160" s="163"/>
      <c r="D160" s="163"/>
      <c r="E160" s="163"/>
      <c r="F160" s="163"/>
      <c r="G160" s="163"/>
      <c r="H160" s="163"/>
      <c r="I160" s="163"/>
      <c r="J160" s="163"/>
      <c r="K160" s="163"/>
      <c r="L160" s="163"/>
      <c r="M160" s="163"/>
      <c r="N160" s="163"/>
      <c r="O160" s="163"/>
      <c r="P160" s="163"/>
      <c r="R160" s="163"/>
      <c r="S160" s="163"/>
      <c r="T160" s="163"/>
      <c r="U160" s="163"/>
      <c r="V160" s="163"/>
      <c r="W160" s="163"/>
      <c r="X160" s="163"/>
      <c r="Y160" s="163"/>
      <c r="Z160" s="163"/>
      <c r="AA160" s="163"/>
      <c r="AB160" s="163"/>
      <c r="AC160" s="163"/>
      <c r="AD160" s="163"/>
      <c r="AE160" s="163"/>
      <c r="AF160" s="163"/>
      <c r="AG160" s="163"/>
      <c r="AH160" s="163"/>
      <c r="AI160" s="163"/>
      <c r="AJ160" s="163"/>
      <c r="AK160" s="163"/>
      <c r="AL160" s="163"/>
      <c r="AM160" s="163"/>
      <c r="AN160" s="163"/>
      <c r="AO160" s="163"/>
      <c r="AP160" s="163"/>
      <c r="AQ160" s="163"/>
      <c r="AR160" s="163"/>
      <c r="AS160" s="163"/>
      <c r="AT160" s="163"/>
      <c r="AU160" s="163"/>
      <c r="AV160" s="163"/>
      <c r="AW160" s="163"/>
      <c r="AX160" s="163"/>
      <c r="AY160" s="163"/>
      <c r="AZ160" s="163"/>
      <c r="BA160" s="163"/>
      <c r="BB160" s="163"/>
    </row>
    <row r="161" spans="1:54" s="164" customFormat="1">
      <c r="A161" s="163"/>
      <c r="B161" s="195"/>
      <c r="C161" s="163"/>
      <c r="D161" s="163"/>
      <c r="E161" s="163"/>
      <c r="F161" s="163"/>
      <c r="G161" s="163"/>
      <c r="H161" s="163"/>
      <c r="I161" s="163"/>
      <c r="J161" s="163"/>
      <c r="K161" s="163"/>
      <c r="L161" s="163"/>
      <c r="M161" s="163"/>
      <c r="N161" s="163"/>
      <c r="O161" s="163"/>
      <c r="P161" s="163"/>
      <c r="R161" s="163"/>
      <c r="S161" s="163"/>
      <c r="T161" s="163"/>
      <c r="U161" s="163"/>
      <c r="V161" s="163"/>
      <c r="W161" s="163"/>
      <c r="X161" s="163"/>
      <c r="Y161" s="163"/>
      <c r="Z161" s="163"/>
      <c r="AA161" s="163"/>
      <c r="AB161" s="163"/>
      <c r="AC161" s="163"/>
      <c r="AD161" s="163"/>
      <c r="AE161" s="163"/>
      <c r="AF161" s="163"/>
      <c r="AG161" s="163"/>
      <c r="AH161" s="163"/>
      <c r="AI161" s="163"/>
      <c r="AJ161" s="163"/>
      <c r="AK161" s="163"/>
      <c r="AL161" s="163"/>
      <c r="AM161" s="163"/>
      <c r="AN161" s="163"/>
      <c r="AO161" s="163"/>
      <c r="AP161" s="163"/>
      <c r="AQ161" s="163"/>
      <c r="AR161" s="163"/>
      <c r="AS161" s="163"/>
      <c r="AT161" s="163"/>
      <c r="AU161" s="163"/>
      <c r="AV161" s="163"/>
      <c r="AW161" s="163"/>
      <c r="AX161" s="163"/>
      <c r="AY161" s="163"/>
      <c r="AZ161" s="163"/>
      <c r="BA161" s="163"/>
      <c r="BB161" s="163"/>
    </row>
    <row r="162" spans="1:54" s="164" customFormat="1">
      <c r="A162" s="163"/>
      <c r="B162" s="195"/>
      <c r="C162" s="163"/>
      <c r="D162" s="163"/>
      <c r="E162" s="163"/>
      <c r="F162" s="163"/>
      <c r="G162" s="163"/>
      <c r="H162" s="163"/>
      <c r="I162" s="163"/>
      <c r="J162" s="163"/>
      <c r="K162" s="163"/>
      <c r="L162" s="163"/>
      <c r="M162" s="163"/>
      <c r="N162" s="163"/>
      <c r="O162" s="163"/>
      <c r="P162" s="163"/>
      <c r="R162" s="163"/>
      <c r="S162" s="163"/>
      <c r="T162" s="163"/>
      <c r="U162" s="163"/>
      <c r="V162" s="163"/>
      <c r="W162" s="163"/>
      <c r="X162" s="163"/>
      <c r="Y162" s="163"/>
      <c r="Z162" s="163"/>
      <c r="AA162" s="163"/>
      <c r="AB162" s="163"/>
      <c r="AC162" s="163"/>
      <c r="AD162" s="163"/>
      <c r="AE162" s="163"/>
      <c r="AF162" s="163"/>
      <c r="AG162" s="163"/>
      <c r="AH162" s="163"/>
      <c r="AI162" s="163"/>
      <c r="AJ162" s="163"/>
      <c r="AK162" s="163"/>
      <c r="AL162" s="163"/>
      <c r="AM162" s="163"/>
      <c r="AN162" s="163"/>
      <c r="AO162" s="163"/>
      <c r="AP162" s="163"/>
      <c r="AQ162" s="163"/>
      <c r="AR162" s="163"/>
      <c r="AS162" s="163"/>
      <c r="AT162" s="163"/>
      <c r="AU162" s="163"/>
      <c r="AV162" s="163"/>
      <c r="AW162" s="163"/>
      <c r="AX162" s="163"/>
      <c r="AY162" s="163"/>
      <c r="AZ162" s="163"/>
      <c r="BA162" s="163"/>
      <c r="BB162" s="163"/>
    </row>
    <row r="163" spans="1:54" s="164" customFormat="1">
      <c r="A163" s="163"/>
      <c r="B163" s="195"/>
      <c r="C163" s="163"/>
      <c r="D163" s="163"/>
      <c r="E163" s="163"/>
      <c r="F163" s="163"/>
      <c r="G163" s="163"/>
      <c r="H163" s="163"/>
      <c r="I163" s="163"/>
      <c r="J163" s="163"/>
      <c r="K163" s="163"/>
      <c r="L163" s="163"/>
      <c r="M163" s="163"/>
      <c r="N163" s="163"/>
      <c r="O163" s="163"/>
      <c r="P163" s="163"/>
      <c r="R163" s="163"/>
      <c r="S163" s="163"/>
      <c r="T163" s="163"/>
      <c r="U163" s="163"/>
      <c r="V163" s="163"/>
      <c r="W163" s="163"/>
      <c r="X163" s="163"/>
      <c r="Y163" s="163"/>
      <c r="Z163" s="163"/>
      <c r="AA163" s="163"/>
      <c r="AB163" s="163"/>
      <c r="AC163" s="163"/>
      <c r="AD163" s="163"/>
      <c r="AE163" s="163"/>
      <c r="AF163" s="163"/>
      <c r="AG163" s="163"/>
      <c r="AH163" s="163"/>
      <c r="AI163" s="163"/>
      <c r="AJ163" s="163"/>
      <c r="AK163" s="163"/>
      <c r="AL163" s="163"/>
      <c r="AM163" s="163"/>
      <c r="AN163" s="163"/>
      <c r="AO163" s="163"/>
      <c r="AP163" s="163"/>
      <c r="AQ163" s="163"/>
      <c r="AR163" s="163"/>
      <c r="AS163" s="163"/>
      <c r="AT163" s="163"/>
      <c r="AU163" s="163"/>
      <c r="AV163" s="163"/>
      <c r="AW163" s="163"/>
      <c r="AX163" s="163"/>
      <c r="AY163" s="163"/>
      <c r="AZ163" s="163"/>
      <c r="BA163" s="163"/>
      <c r="BB163" s="163"/>
    </row>
    <row r="164" spans="1:54" s="164" customFormat="1">
      <c r="A164" s="163"/>
      <c r="B164" s="195"/>
      <c r="C164" s="163"/>
      <c r="D164" s="163"/>
      <c r="E164" s="163"/>
      <c r="F164" s="163"/>
      <c r="G164" s="163"/>
      <c r="H164" s="163"/>
      <c r="I164" s="163"/>
      <c r="J164" s="163"/>
      <c r="K164" s="163"/>
      <c r="L164" s="163"/>
      <c r="M164" s="163"/>
      <c r="N164" s="163"/>
      <c r="O164" s="163"/>
      <c r="P164" s="163"/>
      <c r="R164" s="163"/>
      <c r="S164" s="163"/>
      <c r="T164" s="163"/>
      <c r="U164" s="163"/>
      <c r="V164" s="163"/>
      <c r="W164" s="163"/>
      <c r="X164" s="163"/>
      <c r="Y164" s="163"/>
      <c r="Z164" s="163"/>
      <c r="AA164" s="163"/>
      <c r="AB164" s="163"/>
      <c r="AC164" s="163"/>
      <c r="AD164" s="163"/>
      <c r="AE164" s="163"/>
      <c r="AF164" s="163"/>
      <c r="AG164" s="163"/>
      <c r="AH164" s="163"/>
      <c r="AI164" s="163"/>
      <c r="AJ164" s="163"/>
      <c r="AK164" s="163"/>
      <c r="AL164" s="163"/>
      <c r="AM164" s="163"/>
      <c r="AN164" s="163"/>
      <c r="AO164" s="163"/>
      <c r="AP164" s="163"/>
      <c r="AQ164" s="163"/>
      <c r="AR164" s="163"/>
      <c r="AS164" s="163"/>
      <c r="AT164" s="163"/>
      <c r="AU164" s="163"/>
      <c r="AV164" s="163"/>
      <c r="AW164" s="163"/>
      <c r="AX164" s="163"/>
      <c r="AY164" s="163"/>
      <c r="AZ164" s="163"/>
      <c r="BA164" s="163"/>
      <c r="BB164" s="163"/>
    </row>
    <row r="165" spans="1:54" s="164" customFormat="1">
      <c r="A165" s="163"/>
      <c r="B165" s="195"/>
      <c r="C165" s="163"/>
      <c r="D165" s="163"/>
      <c r="E165" s="163"/>
      <c r="F165" s="163"/>
      <c r="G165" s="163"/>
      <c r="H165" s="163"/>
      <c r="I165" s="163"/>
      <c r="J165" s="163"/>
      <c r="K165" s="163"/>
      <c r="L165" s="163"/>
      <c r="M165" s="163"/>
      <c r="N165" s="163"/>
      <c r="O165" s="163"/>
      <c r="P165" s="163"/>
      <c r="R165" s="163"/>
      <c r="S165" s="163"/>
      <c r="T165" s="163"/>
      <c r="U165" s="163"/>
      <c r="V165" s="163"/>
      <c r="W165" s="163"/>
      <c r="X165" s="163"/>
      <c r="Y165" s="163"/>
      <c r="Z165" s="163"/>
      <c r="AA165" s="163"/>
      <c r="AB165" s="163"/>
      <c r="AC165" s="163"/>
      <c r="AD165" s="163"/>
      <c r="AE165" s="163"/>
      <c r="AF165" s="163"/>
      <c r="AG165" s="163"/>
      <c r="AH165" s="163"/>
      <c r="AI165" s="163"/>
      <c r="AJ165" s="163"/>
      <c r="AK165" s="163"/>
      <c r="AL165" s="163"/>
      <c r="AM165" s="163"/>
      <c r="AN165" s="163"/>
      <c r="AO165" s="163"/>
      <c r="AP165" s="163"/>
      <c r="AQ165" s="163"/>
      <c r="AR165" s="163"/>
      <c r="AS165" s="163"/>
      <c r="AT165" s="163"/>
      <c r="AU165" s="163"/>
      <c r="AV165" s="163"/>
      <c r="AW165" s="163"/>
      <c r="AX165" s="163"/>
      <c r="AY165" s="163"/>
      <c r="AZ165" s="163"/>
      <c r="BA165" s="163"/>
      <c r="BB165" s="163"/>
    </row>
    <row r="166" spans="1:54" s="164" customFormat="1">
      <c r="A166" s="163"/>
      <c r="B166" s="195"/>
      <c r="C166" s="163"/>
      <c r="D166" s="163"/>
      <c r="E166" s="163"/>
      <c r="F166" s="163"/>
      <c r="G166" s="163"/>
      <c r="H166" s="163"/>
      <c r="I166" s="163"/>
      <c r="J166" s="163"/>
      <c r="K166" s="163"/>
      <c r="L166" s="163"/>
      <c r="M166" s="163"/>
      <c r="N166" s="163"/>
      <c r="O166" s="163"/>
      <c r="P166" s="163"/>
      <c r="R166" s="163"/>
      <c r="S166" s="163"/>
      <c r="T166" s="163"/>
      <c r="U166" s="163"/>
      <c r="V166" s="163"/>
      <c r="W166" s="163"/>
      <c r="X166" s="163"/>
      <c r="Y166" s="163"/>
      <c r="Z166" s="163"/>
      <c r="AA166" s="163"/>
      <c r="AB166" s="163"/>
      <c r="AC166" s="163"/>
      <c r="AD166" s="163"/>
      <c r="AE166" s="163"/>
      <c r="AF166" s="163"/>
      <c r="AG166" s="163"/>
      <c r="AH166" s="163"/>
      <c r="AI166" s="163"/>
      <c r="AJ166" s="163"/>
      <c r="AK166" s="163"/>
      <c r="AL166" s="163"/>
      <c r="AM166" s="163"/>
      <c r="AN166" s="163"/>
      <c r="AO166" s="163"/>
      <c r="AP166" s="163"/>
      <c r="AQ166" s="163"/>
      <c r="AR166" s="163"/>
      <c r="AS166" s="163"/>
      <c r="AT166" s="163"/>
      <c r="AU166" s="163"/>
      <c r="AV166" s="163"/>
      <c r="AW166" s="163"/>
      <c r="AX166" s="163"/>
      <c r="AY166" s="163"/>
      <c r="AZ166" s="163"/>
      <c r="BA166" s="163"/>
      <c r="BB166" s="163"/>
    </row>
    <row r="167" spans="1:54" s="164" customFormat="1">
      <c r="A167" s="163"/>
      <c r="B167" s="195"/>
      <c r="C167" s="163"/>
      <c r="D167" s="163"/>
      <c r="E167" s="163"/>
      <c r="F167" s="163"/>
      <c r="G167" s="163"/>
      <c r="H167" s="163"/>
      <c r="I167" s="163"/>
      <c r="J167" s="163"/>
      <c r="K167" s="163"/>
      <c r="L167" s="163"/>
      <c r="M167" s="163"/>
      <c r="N167" s="163"/>
      <c r="O167" s="163"/>
      <c r="P167" s="163"/>
      <c r="R167" s="163"/>
      <c r="S167" s="163"/>
      <c r="T167" s="163"/>
      <c r="U167" s="163"/>
      <c r="V167" s="163"/>
      <c r="W167" s="163"/>
      <c r="X167" s="163"/>
      <c r="Y167" s="163"/>
      <c r="Z167" s="163"/>
      <c r="AA167" s="163"/>
      <c r="AB167" s="163"/>
      <c r="AC167" s="163"/>
      <c r="AD167" s="163"/>
      <c r="AE167" s="163"/>
      <c r="AF167" s="163"/>
      <c r="AG167" s="163"/>
      <c r="AH167" s="163"/>
      <c r="AI167" s="163"/>
      <c r="AJ167" s="163"/>
      <c r="AK167" s="163"/>
      <c r="AL167" s="163"/>
      <c r="AM167" s="163"/>
      <c r="AN167" s="163"/>
      <c r="AO167" s="163"/>
      <c r="AP167" s="163"/>
      <c r="AQ167" s="163"/>
      <c r="AR167" s="163"/>
      <c r="AS167" s="163"/>
      <c r="AT167" s="163"/>
      <c r="AU167" s="163"/>
      <c r="AV167" s="163"/>
      <c r="AW167" s="163"/>
      <c r="AX167" s="163"/>
      <c r="AY167" s="163"/>
      <c r="AZ167" s="163"/>
      <c r="BA167" s="163"/>
      <c r="BB167" s="163"/>
    </row>
    <row r="168" spans="1:54" s="164" customFormat="1">
      <c r="A168" s="163"/>
      <c r="B168" s="195"/>
      <c r="C168" s="163"/>
      <c r="D168" s="163"/>
      <c r="E168" s="163"/>
      <c r="F168" s="163"/>
      <c r="G168" s="163"/>
      <c r="H168" s="163"/>
      <c r="I168" s="163"/>
      <c r="J168" s="163"/>
      <c r="K168" s="163"/>
      <c r="L168" s="163"/>
      <c r="M168" s="163"/>
      <c r="N168" s="163"/>
      <c r="O168" s="163"/>
      <c r="P168" s="163"/>
      <c r="R168" s="163"/>
      <c r="S168" s="163"/>
      <c r="T168" s="163"/>
      <c r="U168" s="163"/>
      <c r="V168" s="163"/>
      <c r="W168" s="163"/>
      <c r="X168" s="163"/>
      <c r="Y168" s="163"/>
      <c r="Z168" s="163"/>
      <c r="AA168" s="163"/>
      <c r="AB168" s="163"/>
      <c r="AC168" s="163"/>
      <c r="AD168" s="163"/>
      <c r="AE168" s="163"/>
      <c r="AF168" s="163"/>
      <c r="AG168" s="163"/>
      <c r="AH168" s="163"/>
      <c r="AI168" s="163"/>
      <c r="AJ168" s="163"/>
      <c r="AK168" s="163"/>
      <c r="AL168" s="163"/>
      <c r="AM168" s="163"/>
      <c r="AN168" s="163"/>
      <c r="AO168" s="163"/>
      <c r="AP168" s="163"/>
      <c r="AQ168" s="163"/>
      <c r="AR168" s="163"/>
      <c r="AS168" s="163"/>
      <c r="AT168" s="163"/>
      <c r="AU168" s="163"/>
      <c r="AV168" s="163"/>
      <c r="AW168" s="163"/>
      <c r="AX168" s="163"/>
      <c r="AY168" s="163"/>
      <c r="AZ168" s="163"/>
      <c r="BA168" s="163"/>
      <c r="BB168" s="163"/>
    </row>
    <row r="169" spans="1:54" s="164" customFormat="1">
      <c r="A169" s="163"/>
      <c r="B169" s="195"/>
      <c r="C169" s="163"/>
      <c r="D169" s="163"/>
      <c r="E169" s="163"/>
      <c r="F169" s="163"/>
      <c r="G169" s="163"/>
      <c r="H169" s="163"/>
      <c r="I169" s="163"/>
      <c r="J169" s="163"/>
      <c r="K169" s="163"/>
      <c r="L169" s="163"/>
      <c r="M169" s="163"/>
      <c r="N169" s="163"/>
      <c r="O169" s="163"/>
      <c r="P169" s="163"/>
      <c r="R169" s="163"/>
      <c r="S169" s="163"/>
      <c r="T169" s="163"/>
      <c r="U169" s="163"/>
      <c r="V169" s="163"/>
      <c r="W169" s="163"/>
      <c r="X169" s="163"/>
      <c r="Y169" s="163"/>
      <c r="Z169" s="163"/>
      <c r="AA169" s="163"/>
      <c r="AB169" s="163"/>
      <c r="AC169" s="163"/>
      <c r="AD169" s="163"/>
      <c r="AE169" s="163"/>
      <c r="AF169" s="163"/>
      <c r="AG169" s="163"/>
      <c r="AH169" s="163"/>
      <c r="AI169" s="163"/>
      <c r="AJ169" s="163"/>
      <c r="AK169" s="163"/>
      <c r="AL169" s="163"/>
      <c r="AM169" s="163"/>
      <c r="AN169" s="163"/>
      <c r="AO169" s="163"/>
      <c r="AP169" s="163"/>
      <c r="AQ169" s="163"/>
      <c r="AR169" s="163"/>
      <c r="AS169" s="163"/>
      <c r="AT169" s="163"/>
      <c r="AU169" s="163"/>
      <c r="AV169" s="163"/>
      <c r="AW169" s="163"/>
      <c r="AX169" s="163"/>
      <c r="AY169" s="163"/>
      <c r="AZ169" s="163"/>
      <c r="BA169" s="163"/>
      <c r="BB169" s="163"/>
    </row>
    <row r="170" spans="1:54" s="164" customFormat="1">
      <c r="A170" s="163"/>
      <c r="B170" s="195"/>
      <c r="C170" s="163"/>
      <c r="D170" s="163"/>
      <c r="E170" s="163"/>
      <c r="F170" s="163"/>
      <c r="G170" s="163"/>
      <c r="H170" s="163"/>
      <c r="I170" s="163"/>
      <c r="J170" s="163"/>
      <c r="K170" s="163"/>
      <c r="L170" s="163"/>
      <c r="M170" s="163"/>
      <c r="N170" s="163"/>
      <c r="O170" s="163"/>
      <c r="P170" s="163"/>
      <c r="R170" s="163"/>
      <c r="S170" s="163"/>
      <c r="T170" s="163"/>
      <c r="U170" s="163"/>
      <c r="V170" s="163"/>
      <c r="W170" s="163"/>
      <c r="X170" s="163"/>
      <c r="Y170" s="163"/>
      <c r="Z170" s="163"/>
      <c r="AA170" s="163"/>
      <c r="AB170" s="163"/>
      <c r="AC170" s="163"/>
      <c r="AD170" s="163"/>
      <c r="AE170" s="163"/>
      <c r="AF170" s="163"/>
      <c r="AG170" s="163"/>
      <c r="AH170" s="163"/>
      <c r="AI170" s="163"/>
      <c r="AJ170" s="163"/>
      <c r="AK170" s="163"/>
      <c r="AL170" s="163"/>
      <c r="AM170" s="163"/>
      <c r="AN170" s="163"/>
      <c r="AO170" s="163"/>
      <c r="AP170" s="163"/>
      <c r="AQ170" s="163"/>
      <c r="AR170" s="163"/>
      <c r="AS170" s="163"/>
      <c r="AT170" s="163"/>
      <c r="AU170" s="163"/>
      <c r="AV170" s="163"/>
      <c r="AW170" s="163"/>
      <c r="AX170" s="163"/>
      <c r="AY170" s="163"/>
      <c r="AZ170" s="163"/>
      <c r="BA170" s="163"/>
      <c r="BB170" s="163"/>
    </row>
    <row r="171" spans="1:54" s="164" customFormat="1">
      <c r="A171" s="163"/>
      <c r="B171" s="195"/>
      <c r="C171" s="163"/>
      <c r="D171" s="163"/>
      <c r="E171" s="163"/>
      <c r="F171" s="163"/>
      <c r="G171" s="163"/>
      <c r="H171" s="163"/>
      <c r="I171" s="163"/>
      <c r="J171" s="163"/>
      <c r="K171" s="163"/>
      <c r="L171" s="163"/>
      <c r="M171" s="163"/>
      <c r="N171" s="163"/>
      <c r="O171" s="163"/>
      <c r="P171" s="163"/>
      <c r="R171" s="163"/>
      <c r="S171" s="163"/>
      <c r="T171" s="163"/>
      <c r="U171" s="163"/>
      <c r="V171" s="163"/>
      <c r="W171" s="163"/>
      <c r="X171" s="163"/>
      <c r="Y171" s="163"/>
      <c r="Z171" s="163"/>
      <c r="AA171" s="163"/>
      <c r="AB171" s="163"/>
      <c r="AC171" s="163"/>
      <c r="AD171" s="163"/>
      <c r="AE171" s="163"/>
      <c r="AF171" s="163"/>
      <c r="AG171" s="163"/>
      <c r="AH171" s="163"/>
      <c r="AI171" s="163"/>
      <c r="AJ171" s="163"/>
      <c r="AK171" s="163"/>
      <c r="AL171" s="163"/>
      <c r="AM171" s="163"/>
      <c r="AN171" s="163"/>
      <c r="AO171" s="163"/>
      <c r="AP171" s="163"/>
      <c r="AQ171" s="163"/>
      <c r="AR171" s="163"/>
      <c r="AS171" s="163"/>
      <c r="AT171" s="163"/>
      <c r="AU171" s="163"/>
      <c r="AV171" s="163"/>
      <c r="AW171" s="163"/>
      <c r="AX171" s="163"/>
      <c r="AY171" s="163"/>
      <c r="AZ171" s="163"/>
      <c r="BA171" s="163"/>
      <c r="BB171" s="163"/>
    </row>
    <row r="172" spans="1:54" s="164" customFormat="1">
      <c r="A172" s="163"/>
      <c r="B172" s="195"/>
      <c r="C172" s="163"/>
      <c r="D172" s="163"/>
      <c r="E172" s="163"/>
      <c r="F172" s="163"/>
      <c r="G172" s="163"/>
      <c r="H172" s="163"/>
      <c r="I172" s="163"/>
      <c r="J172" s="163"/>
      <c r="K172" s="163"/>
      <c r="L172" s="163"/>
      <c r="M172" s="163"/>
      <c r="N172" s="163"/>
      <c r="O172" s="163"/>
      <c r="P172" s="163"/>
      <c r="R172" s="163"/>
      <c r="S172" s="163"/>
      <c r="T172" s="163"/>
      <c r="U172" s="163"/>
      <c r="V172" s="163"/>
      <c r="W172" s="163"/>
      <c r="X172" s="163"/>
      <c r="Y172" s="163"/>
      <c r="Z172" s="163"/>
      <c r="AA172" s="163"/>
      <c r="AB172" s="163"/>
      <c r="AC172" s="163"/>
      <c r="AD172" s="163"/>
      <c r="AE172" s="163"/>
      <c r="AF172" s="163"/>
      <c r="AG172" s="163"/>
      <c r="AH172" s="163"/>
      <c r="AI172" s="163"/>
      <c r="AJ172" s="163"/>
      <c r="AK172" s="163"/>
      <c r="AL172" s="163"/>
      <c r="AM172" s="163"/>
      <c r="AN172" s="163"/>
      <c r="AO172" s="163"/>
      <c r="AP172" s="163"/>
      <c r="AQ172" s="163"/>
      <c r="AR172" s="163"/>
      <c r="AS172" s="163"/>
      <c r="AT172" s="163"/>
      <c r="AU172" s="163"/>
      <c r="AV172" s="163"/>
      <c r="AW172" s="163"/>
      <c r="AX172" s="163"/>
      <c r="AY172" s="163"/>
      <c r="AZ172" s="163"/>
      <c r="BA172" s="163"/>
      <c r="BB172" s="163"/>
    </row>
    <row r="173" spans="1:54" s="164" customFormat="1">
      <c r="A173" s="163"/>
      <c r="B173" s="195"/>
      <c r="C173" s="163"/>
      <c r="D173" s="163"/>
      <c r="E173" s="163"/>
      <c r="F173" s="163"/>
      <c r="G173" s="163"/>
      <c r="H173" s="163"/>
      <c r="I173" s="163"/>
      <c r="J173" s="163"/>
      <c r="K173" s="163"/>
      <c r="L173" s="163"/>
      <c r="M173" s="163"/>
      <c r="N173" s="163"/>
      <c r="O173" s="163"/>
      <c r="P173" s="163"/>
      <c r="R173" s="163"/>
      <c r="S173" s="163"/>
      <c r="T173" s="163"/>
      <c r="U173" s="163"/>
      <c r="V173" s="163"/>
      <c r="W173" s="163"/>
      <c r="X173" s="163"/>
      <c r="Y173" s="163"/>
      <c r="Z173" s="163"/>
      <c r="AA173" s="163"/>
      <c r="AB173" s="163"/>
      <c r="AC173" s="163"/>
      <c r="AD173" s="163"/>
      <c r="AE173" s="163"/>
      <c r="AF173" s="163"/>
      <c r="AG173" s="163"/>
      <c r="AH173" s="163"/>
      <c r="AI173" s="163"/>
      <c r="AJ173" s="163"/>
      <c r="AK173" s="163"/>
      <c r="AL173" s="163"/>
      <c r="AM173" s="163"/>
      <c r="AN173" s="163"/>
      <c r="AO173" s="163"/>
      <c r="AP173" s="163"/>
      <c r="AQ173" s="163"/>
      <c r="AR173" s="163"/>
      <c r="AS173" s="163"/>
      <c r="AT173" s="163"/>
      <c r="AU173" s="163"/>
      <c r="AV173" s="163"/>
      <c r="AW173" s="163"/>
      <c r="AX173" s="163"/>
      <c r="AY173" s="163"/>
      <c r="AZ173" s="163"/>
      <c r="BA173" s="163"/>
      <c r="BB173" s="163"/>
    </row>
    <row r="174" spans="1:54" s="164" customFormat="1">
      <c r="A174" s="163"/>
      <c r="B174" s="195"/>
      <c r="C174" s="163"/>
      <c r="D174" s="163"/>
      <c r="E174" s="163"/>
      <c r="F174" s="163"/>
      <c r="G174" s="163"/>
      <c r="H174" s="163"/>
      <c r="I174" s="163"/>
      <c r="J174" s="163"/>
      <c r="K174" s="163"/>
      <c r="L174" s="163"/>
      <c r="M174" s="163"/>
      <c r="N174" s="163"/>
      <c r="O174" s="163"/>
      <c r="P174" s="163"/>
      <c r="R174" s="163"/>
      <c r="S174" s="163"/>
      <c r="T174" s="163"/>
      <c r="U174" s="163"/>
      <c r="V174" s="163"/>
      <c r="W174" s="163"/>
      <c r="X174" s="163"/>
      <c r="Y174" s="163"/>
      <c r="Z174" s="163"/>
      <c r="AA174" s="163"/>
      <c r="AB174" s="163"/>
      <c r="AC174" s="163"/>
      <c r="AD174" s="163"/>
      <c r="AE174" s="163"/>
      <c r="AF174" s="163"/>
      <c r="AG174" s="163"/>
      <c r="AH174" s="163"/>
      <c r="AI174" s="163"/>
      <c r="AJ174" s="163"/>
      <c r="AK174" s="163"/>
      <c r="AL174" s="163"/>
      <c r="AM174" s="163"/>
      <c r="AN174" s="163"/>
      <c r="AO174" s="163"/>
      <c r="AP174" s="163"/>
      <c r="AQ174" s="163"/>
      <c r="AR174" s="163"/>
      <c r="AS174" s="163"/>
      <c r="AT174" s="163"/>
      <c r="AU174" s="163"/>
      <c r="AV174" s="163"/>
      <c r="AW174" s="163"/>
      <c r="AX174" s="163"/>
      <c r="AY174" s="163"/>
      <c r="AZ174" s="163"/>
      <c r="BA174" s="163"/>
      <c r="BB174" s="163"/>
    </row>
    <row r="175" spans="1:54" s="164" customFormat="1">
      <c r="A175" s="163"/>
      <c r="B175" s="195"/>
      <c r="C175" s="163"/>
      <c r="D175" s="163"/>
      <c r="E175" s="163"/>
      <c r="F175" s="163"/>
      <c r="G175" s="163"/>
      <c r="H175" s="163"/>
      <c r="I175" s="163"/>
      <c r="J175" s="163"/>
      <c r="K175" s="163"/>
      <c r="L175" s="163"/>
      <c r="M175" s="163"/>
      <c r="N175" s="163"/>
      <c r="O175" s="163"/>
      <c r="P175" s="163"/>
      <c r="R175" s="163"/>
      <c r="S175" s="163"/>
      <c r="T175" s="163"/>
      <c r="U175" s="163"/>
      <c r="V175" s="163"/>
      <c r="W175" s="163"/>
      <c r="X175" s="163"/>
      <c r="Y175" s="163"/>
      <c r="Z175" s="163"/>
      <c r="AA175" s="163"/>
      <c r="AB175" s="163"/>
      <c r="AC175" s="163"/>
      <c r="AD175" s="163"/>
      <c r="AE175" s="163"/>
      <c r="AF175" s="163"/>
      <c r="AG175" s="163"/>
      <c r="AH175" s="163"/>
      <c r="AI175" s="163"/>
      <c r="AJ175" s="163"/>
      <c r="AK175" s="163"/>
      <c r="AL175" s="163"/>
      <c r="AM175" s="163"/>
      <c r="AN175" s="163"/>
      <c r="AO175" s="163"/>
      <c r="AP175" s="163"/>
      <c r="AQ175" s="163"/>
      <c r="AR175" s="163"/>
      <c r="AS175" s="163"/>
      <c r="AT175" s="163"/>
      <c r="AU175" s="163"/>
      <c r="AV175" s="163"/>
      <c r="AW175" s="163"/>
      <c r="AX175" s="163"/>
      <c r="AY175" s="163"/>
      <c r="AZ175" s="163"/>
      <c r="BA175" s="163"/>
      <c r="BB175" s="163"/>
    </row>
    <row r="176" spans="1:54" s="164" customFormat="1">
      <c r="A176" s="163"/>
      <c r="B176" s="195"/>
      <c r="C176" s="163"/>
      <c r="D176" s="163"/>
      <c r="E176" s="163"/>
      <c r="F176" s="163"/>
      <c r="G176" s="163"/>
      <c r="H176" s="163"/>
      <c r="I176" s="163"/>
      <c r="J176" s="163"/>
      <c r="K176" s="163"/>
      <c r="L176" s="163"/>
      <c r="M176" s="163"/>
      <c r="N176" s="163"/>
      <c r="O176" s="163"/>
      <c r="P176" s="163"/>
      <c r="R176" s="163"/>
      <c r="S176" s="163"/>
      <c r="T176" s="163"/>
      <c r="U176" s="163"/>
      <c r="V176" s="163"/>
      <c r="W176" s="163"/>
      <c r="X176" s="163"/>
      <c r="Y176" s="163"/>
      <c r="Z176" s="163"/>
      <c r="AA176" s="163"/>
      <c r="AB176" s="163"/>
      <c r="AC176" s="163"/>
      <c r="AD176" s="163"/>
      <c r="AE176" s="163"/>
      <c r="AF176" s="163"/>
      <c r="AG176" s="163"/>
      <c r="AH176" s="163"/>
      <c r="AI176" s="163"/>
      <c r="AJ176" s="163"/>
      <c r="AK176" s="163"/>
      <c r="AL176" s="163"/>
      <c r="AM176" s="163"/>
      <c r="AN176" s="163"/>
      <c r="AO176" s="163"/>
      <c r="AP176" s="163"/>
      <c r="AQ176" s="163"/>
      <c r="AR176" s="163"/>
      <c r="AS176" s="163"/>
      <c r="AT176" s="163"/>
      <c r="AU176" s="163"/>
      <c r="AV176" s="163"/>
      <c r="AW176" s="163"/>
      <c r="AX176" s="163"/>
      <c r="AY176" s="163"/>
      <c r="AZ176" s="163"/>
      <c r="BA176" s="163"/>
      <c r="BB176" s="163"/>
    </row>
    <row r="177" spans="1:54" s="164" customFormat="1">
      <c r="A177" s="163"/>
      <c r="B177" s="195"/>
      <c r="C177" s="163"/>
      <c r="D177" s="163"/>
      <c r="E177" s="163"/>
      <c r="F177" s="163"/>
      <c r="G177" s="163"/>
      <c r="H177" s="163"/>
      <c r="I177" s="163"/>
      <c r="J177" s="163"/>
      <c r="K177" s="163"/>
      <c r="L177" s="163"/>
      <c r="M177" s="163"/>
      <c r="N177" s="163"/>
      <c r="O177" s="163"/>
      <c r="P177" s="163"/>
      <c r="R177" s="163"/>
      <c r="S177" s="163"/>
      <c r="T177" s="163"/>
      <c r="U177" s="163"/>
      <c r="V177" s="163"/>
      <c r="W177" s="163"/>
      <c r="X177" s="163"/>
      <c r="Y177" s="163"/>
      <c r="Z177" s="163"/>
      <c r="AA177" s="163"/>
      <c r="AB177" s="163"/>
      <c r="AC177" s="163"/>
      <c r="AD177" s="163"/>
      <c r="AE177" s="163"/>
      <c r="AF177" s="163"/>
      <c r="AG177" s="163"/>
      <c r="AH177" s="163"/>
      <c r="AI177" s="163"/>
      <c r="AJ177" s="163"/>
      <c r="AK177" s="163"/>
      <c r="AL177" s="163"/>
      <c r="AM177" s="163"/>
      <c r="AN177" s="163"/>
      <c r="AO177" s="163"/>
      <c r="AP177" s="163"/>
      <c r="AQ177" s="163"/>
      <c r="AR177" s="163"/>
      <c r="AS177" s="163"/>
      <c r="AT177" s="163"/>
      <c r="AU177" s="163"/>
      <c r="AV177" s="163"/>
      <c r="AW177" s="163"/>
      <c r="AX177" s="163"/>
      <c r="AY177" s="163"/>
      <c r="AZ177" s="163"/>
      <c r="BA177" s="163"/>
      <c r="BB177" s="163"/>
    </row>
    <row r="178" spans="1:54" s="164" customFormat="1">
      <c r="A178" s="163"/>
      <c r="B178" s="195"/>
      <c r="C178" s="163"/>
      <c r="D178" s="163"/>
      <c r="E178" s="163"/>
      <c r="F178" s="163"/>
      <c r="G178" s="163"/>
      <c r="H178" s="163"/>
      <c r="I178" s="163"/>
      <c r="J178" s="163"/>
      <c r="K178" s="163"/>
      <c r="L178" s="163"/>
      <c r="M178" s="163"/>
      <c r="N178" s="163"/>
      <c r="O178" s="163"/>
      <c r="P178" s="163"/>
      <c r="R178" s="163"/>
      <c r="S178" s="163"/>
      <c r="T178" s="163"/>
      <c r="U178" s="163"/>
      <c r="V178" s="163"/>
      <c r="W178" s="163"/>
      <c r="X178" s="163"/>
      <c r="Y178" s="163"/>
      <c r="Z178" s="163"/>
      <c r="AA178" s="163"/>
      <c r="AB178" s="163"/>
      <c r="AC178" s="163"/>
      <c r="AD178" s="163"/>
      <c r="AE178" s="163"/>
      <c r="AF178" s="163"/>
      <c r="AG178" s="163"/>
      <c r="AH178" s="163"/>
      <c r="AI178" s="163"/>
      <c r="AJ178" s="163"/>
      <c r="AK178" s="163"/>
      <c r="AL178" s="163"/>
      <c r="AM178" s="163"/>
      <c r="AN178" s="163"/>
      <c r="AO178" s="163"/>
      <c r="AP178" s="163"/>
      <c r="AQ178" s="163"/>
      <c r="AR178" s="163"/>
      <c r="AS178" s="163"/>
      <c r="AT178" s="163"/>
      <c r="AU178" s="163"/>
      <c r="AV178" s="163"/>
      <c r="AW178" s="163"/>
      <c r="AX178" s="163"/>
      <c r="AY178" s="163"/>
      <c r="AZ178" s="163"/>
      <c r="BA178" s="163"/>
      <c r="BB178" s="163"/>
    </row>
    <row r="179" spans="1:54" s="164" customFormat="1">
      <c r="A179" s="163"/>
      <c r="B179" s="195"/>
      <c r="C179" s="163"/>
      <c r="D179" s="163"/>
      <c r="E179" s="163"/>
      <c r="F179" s="163"/>
      <c r="G179" s="163"/>
      <c r="H179" s="163"/>
      <c r="I179" s="163"/>
      <c r="J179" s="163"/>
      <c r="K179" s="163"/>
      <c r="L179" s="163"/>
      <c r="M179" s="163"/>
      <c r="N179" s="163"/>
      <c r="O179" s="163"/>
      <c r="P179" s="163"/>
      <c r="R179" s="163"/>
      <c r="S179" s="163"/>
      <c r="T179" s="163"/>
      <c r="U179" s="163"/>
      <c r="V179" s="163"/>
      <c r="W179" s="163"/>
      <c r="X179" s="163"/>
      <c r="Y179" s="163"/>
      <c r="Z179" s="163"/>
      <c r="AA179" s="163"/>
      <c r="AB179" s="163"/>
      <c r="AC179" s="163"/>
      <c r="AD179" s="163"/>
      <c r="AE179" s="163"/>
      <c r="AF179" s="163"/>
      <c r="AG179" s="163"/>
      <c r="AH179" s="163"/>
      <c r="AI179" s="163"/>
      <c r="AJ179" s="163"/>
      <c r="AK179" s="163"/>
      <c r="AL179" s="163"/>
      <c r="AM179" s="163"/>
      <c r="AN179" s="163"/>
      <c r="AO179" s="163"/>
      <c r="AP179" s="163"/>
      <c r="AQ179" s="163"/>
      <c r="AR179" s="163"/>
      <c r="AS179" s="163"/>
      <c r="AT179" s="163"/>
      <c r="AU179" s="163"/>
      <c r="AV179" s="163"/>
      <c r="AW179" s="163"/>
      <c r="AX179" s="163"/>
      <c r="AY179" s="163"/>
      <c r="AZ179" s="163"/>
      <c r="BA179" s="163"/>
      <c r="BB179" s="163"/>
    </row>
    <row r="180" spans="1:54" s="164" customFormat="1">
      <c r="A180" s="163"/>
      <c r="B180" s="195"/>
      <c r="C180" s="163"/>
      <c r="D180" s="163"/>
      <c r="E180" s="163"/>
      <c r="F180" s="163"/>
      <c r="G180" s="163"/>
      <c r="H180" s="163"/>
      <c r="I180" s="163"/>
      <c r="J180" s="163"/>
      <c r="K180" s="163"/>
      <c r="L180" s="163"/>
      <c r="M180" s="163"/>
      <c r="N180" s="163"/>
      <c r="O180" s="163"/>
      <c r="P180" s="163"/>
      <c r="R180" s="163"/>
      <c r="S180" s="163"/>
      <c r="T180" s="163"/>
      <c r="U180" s="163"/>
      <c r="V180" s="163"/>
      <c r="W180" s="163"/>
      <c r="X180" s="163"/>
      <c r="Y180" s="163"/>
      <c r="Z180" s="163"/>
      <c r="AA180" s="163"/>
      <c r="AB180" s="163"/>
      <c r="AC180" s="163"/>
      <c r="AD180" s="163"/>
      <c r="AE180" s="163"/>
      <c r="AF180" s="163"/>
      <c r="AG180" s="163"/>
      <c r="AH180" s="163"/>
      <c r="AI180" s="163"/>
      <c r="AJ180" s="163"/>
      <c r="AK180" s="163"/>
      <c r="AL180" s="163"/>
      <c r="AM180" s="163"/>
      <c r="AN180" s="163"/>
      <c r="AO180" s="163"/>
      <c r="AP180" s="163"/>
      <c r="AQ180" s="163"/>
      <c r="AR180" s="163"/>
      <c r="AS180" s="163"/>
      <c r="AT180" s="163"/>
      <c r="AU180" s="163"/>
      <c r="AV180" s="163"/>
      <c r="AW180" s="163"/>
      <c r="AX180" s="163"/>
      <c r="AY180" s="163"/>
      <c r="AZ180" s="163"/>
      <c r="BA180" s="163"/>
      <c r="BB180" s="163"/>
    </row>
    <row r="181" spans="1:54" s="164" customFormat="1">
      <c r="A181" s="163"/>
      <c r="B181" s="195"/>
      <c r="C181" s="163"/>
      <c r="D181" s="163"/>
      <c r="E181" s="163"/>
      <c r="F181" s="163"/>
      <c r="G181" s="163"/>
      <c r="H181" s="163"/>
      <c r="I181" s="163"/>
      <c r="J181" s="163"/>
      <c r="K181" s="163"/>
      <c r="L181" s="163"/>
      <c r="M181" s="163"/>
      <c r="N181" s="163"/>
      <c r="O181" s="163"/>
      <c r="P181" s="163"/>
      <c r="R181" s="163"/>
      <c r="S181" s="163"/>
      <c r="T181" s="163"/>
      <c r="U181" s="163"/>
      <c r="V181" s="163"/>
      <c r="W181" s="163"/>
      <c r="X181" s="163"/>
      <c r="Y181" s="163"/>
      <c r="Z181" s="163"/>
      <c r="AA181" s="163"/>
      <c r="AB181" s="163"/>
      <c r="AC181" s="163"/>
      <c r="AD181" s="163"/>
      <c r="AE181" s="163"/>
      <c r="AF181" s="163"/>
      <c r="AG181" s="163"/>
      <c r="AH181" s="163"/>
      <c r="AI181" s="163"/>
      <c r="AJ181" s="163"/>
      <c r="AK181" s="163"/>
      <c r="AL181" s="163"/>
      <c r="AM181" s="163"/>
      <c r="AN181" s="163"/>
      <c r="AO181" s="163"/>
      <c r="AP181" s="163"/>
      <c r="AQ181" s="163"/>
      <c r="AR181" s="163"/>
      <c r="AS181" s="163"/>
      <c r="AT181" s="163"/>
      <c r="AU181" s="163"/>
      <c r="AV181" s="163"/>
      <c r="AW181" s="163"/>
      <c r="AX181" s="163"/>
      <c r="AY181" s="163"/>
      <c r="AZ181" s="163"/>
      <c r="BA181" s="163"/>
      <c r="BB181" s="163"/>
    </row>
    <row r="182" spans="1:54" s="164" customFormat="1">
      <c r="A182" s="163"/>
      <c r="B182" s="195"/>
      <c r="C182" s="163"/>
      <c r="D182" s="163"/>
      <c r="E182" s="163"/>
      <c r="F182" s="163"/>
      <c r="G182" s="163"/>
      <c r="H182" s="163"/>
      <c r="I182" s="163"/>
      <c r="J182" s="163"/>
      <c r="K182" s="163"/>
      <c r="L182" s="163"/>
      <c r="M182" s="163"/>
      <c r="N182" s="163"/>
      <c r="O182" s="163"/>
      <c r="P182" s="163"/>
      <c r="R182" s="163"/>
      <c r="S182" s="163"/>
      <c r="T182" s="163"/>
      <c r="U182" s="163"/>
      <c r="V182" s="163"/>
      <c r="W182" s="163"/>
      <c r="X182" s="163"/>
      <c r="Y182" s="163"/>
      <c r="Z182" s="163"/>
      <c r="AA182" s="163"/>
      <c r="AB182" s="163"/>
      <c r="AC182" s="163"/>
      <c r="AD182" s="163"/>
      <c r="AE182" s="163"/>
      <c r="AF182" s="163"/>
      <c r="AG182" s="163"/>
      <c r="AH182" s="163"/>
      <c r="AI182" s="163"/>
      <c r="AJ182" s="163"/>
      <c r="AK182" s="163"/>
      <c r="AL182" s="163"/>
      <c r="AM182" s="163"/>
      <c r="AN182" s="163"/>
      <c r="AO182" s="163"/>
      <c r="AP182" s="163"/>
      <c r="AQ182" s="163"/>
      <c r="AR182" s="163"/>
      <c r="AS182" s="163"/>
      <c r="AT182" s="163"/>
      <c r="AU182" s="163"/>
      <c r="AV182" s="163"/>
      <c r="AW182" s="163"/>
      <c r="AX182" s="163"/>
      <c r="AY182" s="163"/>
      <c r="AZ182" s="163"/>
      <c r="BA182" s="163"/>
      <c r="BB182" s="163"/>
    </row>
    <row r="183" spans="1:54" s="164" customFormat="1">
      <c r="A183" s="163"/>
      <c r="B183" s="195"/>
      <c r="C183" s="163"/>
      <c r="D183" s="163"/>
      <c r="E183" s="163"/>
      <c r="F183" s="163"/>
      <c r="G183" s="163"/>
      <c r="H183" s="163"/>
      <c r="I183" s="163"/>
      <c r="J183" s="163"/>
      <c r="K183" s="163"/>
      <c r="L183" s="163"/>
      <c r="M183" s="163"/>
      <c r="N183" s="163"/>
      <c r="O183" s="163"/>
      <c r="P183" s="163"/>
      <c r="R183" s="163"/>
      <c r="S183" s="163"/>
      <c r="T183" s="163"/>
      <c r="U183" s="163"/>
      <c r="V183" s="163"/>
      <c r="W183" s="163"/>
      <c r="X183" s="163"/>
      <c r="Y183" s="163"/>
      <c r="Z183" s="163"/>
      <c r="AA183" s="163"/>
      <c r="AB183" s="163"/>
      <c r="AC183" s="163"/>
      <c r="AD183" s="163"/>
      <c r="AE183" s="163"/>
      <c r="AF183" s="163"/>
      <c r="AG183" s="163"/>
      <c r="AH183" s="163"/>
      <c r="AI183" s="163"/>
      <c r="AJ183" s="163"/>
      <c r="AK183" s="163"/>
      <c r="AL183" s="163"/>
      <c r="AM183" s="163"/>
      <c r="AN183" s="163"/>
      <c r="AO183" s="163"/>
      <c r="AP183" s="163"/>
      <c r="AQ183" s="163"/>
      <c r="AR183" s="163"/>
      <c r="AS183" s="163"/>
      <c r="AT183" s="163"/>
      <c r="AU183" s="163"/>
      <c r="AV183" s="163"/>
      <c r="AW183" s="163"/>
      <c r="AX183" s="163"/>
      <c r="AY183" s="163"/>
      <c r="AZ183" s="163"/>
      <c r="BA183" s="163"/>
      <c r="BB183" s="163"/>
    </row>
    <row r="184" spans="1:54" s="164" customFormat="1">
      <c r="A184" s="163"/>
      <c r="B184" s="195"/>
      <c r="C184" s="163"/>
      <c r="D184" s="163"/>
      <c r="E184" s="163"/>
      <c r="F184" s="163"/>
      <c r="G184" s="163"/>
      <c r="H184" s="163"/>
      <c r="I184" s="163"/>
      <c r="J184" s="163"/>
      <c r="K184" s="163"/>
      <c r="L184" s="163"/>
      <c r="M184" s="163"/>
      <c r="N184" s="163"/>
      <c r="O184" s="163"/>
      <c r="P184" s="163"/>
      <c r="R184" s="163"/>
      <c r="S184" s="163"/>
      <c r="T184" s="163"/>
      <c r="U184" s="163"/>
      <c r="V184" s="163"/>
      <c r="W184" s="163"/>
      <c r="X184" s="163"/>
      <c r="Y184" s="163"/>
      <c r="Z184" s="163"/>
      <c r="AA184" s="163"/>
      <c r="AB184" s="163"/>
      <c r="AC184" s="163"/>
      <c r="AD184" s="163"/>
      <c r="AE184" s="163"/>
      <c r="AF184" s="163"/>
      <c r="AG184" s="163"/>
      <c r="AH184" s="163"/>
      <c r="AI184" s="163"/>
      <c r="AJ184" s="163"/>
      <c r="AK184" s="163"/>
      <c r="AL184" s="163"/>
      <c r="AM184" s="163"/>
      <c r="AN184" s="163"/>
      <c r="AO184" s="163"/>
      <c r="AP184" s="163"/>
      <c r="AQ184" s="163"/>
      <c r="AR184" s="163"/>
      <c r="AS184" s="163"/>
      <c r="AT184" s="163"/>
      <c r="AU184" s="163"/>
      <c r="AV184" s="163"/>
      <c r="AW184" s="163"/>
      <c r="AX184" s="163"/>
      <c r="AY184" s="163"/>
      <c r="AZ184" s="163"/>
      <c r="BA184" s="163"/>
      <c r="BB184" s="163"/>
    </row>
    <row r="185" spans="1:54" s="164" customFormat="1">
      <c r="A185" s="163"/>
      <c r="B185" s="195"/>
      <c r="C185" s="163"/>
      <c r="D185" s="163"/>
      <c r="E185" s="163"/>
      <c r="F185" s="163"/>
      <c r="G185" s="163"/>
      <c r="H185" s="163"/>
      <c r="I185" s="163"/>
      <c r="J185" s="163"/>
      <c r="K185" s="163"/>
      <c r="L185" s="163"/>
      <c r="M185" s="163"/>
      <c r="N185" s="163"/>
      <c r="O185" s="163"/>
      <c r="P185" s="163"/>
      <c r="R185" s="163"/>
      <c r="S185" s="163"/>
      <c r="T185" s="163"/>
      <c r="U185" s="163"/>
      <c r="V185" s="163"/>
      <c r="W185" s="163"/>
      <c r="X185" s="163"/>
      <c r="Y185" s="163"/>
      <c r="Z185" s="163"/>
      <c r="AA185" s="163"/>
      <c r="AB185" s="163"/>
      <c r="AC185" s="163"/>
      <c r="AD185" s="163"/>
      <c r="AE185" s="163"/>
      <c r="AF185" s="163"/>
      <c r="AG185" s="163"/>
      <c r="AH185" s="163"/>
      <c r="AI185" s="163"/>
      <c r="AJ185" s="163"/>
      <c r="AK185" s="163"/>
      <c r="AL185" s="163"/>
      <c r="AM185" s="163"/>
      <c r="AN185" s="163"/>
      <c r="AO185" s="163"/>
      <c r="AP185" s="163"/>
      <c r="AQ185" s="163"/>
      <c r="AR185" s="163"/>
      <c r="AS185" s="163"/>
      <c r="AT185" s="163"/>
      <c r="AU185" s="163"/>
      <c r="AV185" s="163"/>
      <c r="AW185" s="163"/>
      <c r="AX185" s="163"/>
      <c r="AY185" s="163"/>
      <c r="AZ185" s="163"/>
      <c r="BA185" s="163"/>
      <c r="BB185" s="163"/>
    </row>
    <row r="186" spans="1:54" s="164" customFormat="1">
      <c r="A186" s="163"/>
      <c r="B186" s="195"/>
      <c r="C186" s="163"/>
      <c r="D186" s="163"/>
      <c r="E186" s="163"/>
      <c r="F186" s="163"/>
      <c r="G186" s="163"/>
      <c r="H186" s="163"/>
      <c r="I186" s="163"/>
      <c r="J186" s="163"/>
      <c r="K186" s="163"/>
      <c r="L186" s="163"/>
      <c r="M186" s="163"/>
      <c r="N186" s="163"/>
      <c r="O186" s="163"/>
      <c r="P186" s="163"/>
      <c r="R186" s="163"/>
      <c r="S186" s="163"/>
      <c r="T186" s="163"/>
      <c r="U186" s="163"/>
      <c r="V186" s="163"/>
      <c r="W186" s="163"/>
      <c r="X186" s="163"/>
      <c r="Y186" s="163"/>
      <c r="Z186" s="163"/>
      <c r="AA186" s="163"/>
      <c r="AB186" s="163"/>
      <c r="AC186" s="163"/>
      <c r="AD186" s="163"/>
      <c r="AE186" s="163"/>
      <c r="AF186" s="163"/>
      <c r="AG186" s="163"/>
      <c r="AH186" s="163"/>
      <c r="AI186" s="163"/>
      <c r="AJ186" s="163"/>
      <c r="AK186" s="163"/>
      <c r="AL186" s="163"/>
      <c r="AM186" s="163"/>
      <c r="AN186" s="163"/>
      <c r="AO186" s="163"/>
      <c r="AP186" s="163"/>
      <c r="AQ186" s="163"/>
      <c r="AR186" s="163"/>
      <c r="AS186" s="163"/>
      <c r="AT186" s="163"/>
      <c r="AU186" s="163"/>
      <c r="AV186" s="163"/>
      <c r="AW186" s="163"/>
      <c r="AX186" s="163"/>
      <c r="AY186" s="163"/>
      <c r="AZ186" s="163"/>
      <c r="BA186" s="163"/>
      <c r="BB186" s="163"/>
    </row>
    <row r="187" spans="1:54" s="164" customFormat="1">
      <c r="A187" s="163"/>
      <c r="B187" s="195"/>
      <c r="C187" s="163"/>
      <c r="D187" s="163"/>
      <c r="E187" s="163"/>
      <c r="F187" s="163"/>
      <c r="G187" s="163"/>
      <c r="H187" s="163"/>
      <c r="I187" s="163"/>
      <c r="J187" s="163"/>
      <c r="K187" s="163"/>
      <c r="L187" s="163"/>
      <c r="M187" s="163"/>
      <c r="N187" s="163"/>
      <c r="O187" s="163"/>
      <c r="P187" s="163"/>
      <c r="R187" s="163"/>
      <c r="S187" s="163"/>
      <c r="T187" s="163"/>
      <c r="U187" s="163"/>
      <c r="V187" s="163"/>
      <c r="W187" s="163"/>
      <c r="X187" s="163"/>
      <c r="Y187" s="163"/>
      <c r="Z187" s="163"/>
      <c r="AA187" s="163"/>
      <c r="AB187" s="163"/>
      <c r="AC187" s="163"/>
      <c r="AD187" s="163"/>
      <c r="AE187" s="163"/>
      <c r="AF187" s="163"/>
      <c r="AG187" s="163"/>
      <c r="AH187" s="163"/>
      <c r="AI187" s="163"/>
      <c r="AJ187" s="163"/>
      <c r="AK187" s="163"/>
      <c r="AL187" s="163"/>
      <c r="AM187" s="163"/>
      <c r="AN187" s="163"/>
      <c r="AO187" s="163"/>
      <c r="AP187" s="163"/>
      <c r="AQ187" s="163"/>
      <c r="AR187" s="163"/>
      <c r="AS187" s="163"/>
      <c r="AT187" s="163"/>
      <c r="AU187" s="163"/>
      <c r="AV187" s="163"/>
      <c r="AW187" s="163"/>
      <c r="AX187" s="163"/>
      <c r="AY187" s="163"/>
      <c r="AZ187" s="163"/>
      <c r="BA187" s="163"/>
      <c r="BB187" s="163"/>
    </row>
    <row r="188" spans="1:54" s="164" customFormat="1">
      <c r="A188" s="163"/>
      <c r="B188" s="195"/>
      <c r="C188" s="163"/>
      <c r="D188" s="163"/>
      <c r="E188" s="163"/>
      <c r="F188" s="163"/>
      <c r="G188" s="163"/>
      <c r="H188" s="163"/>
      <c r="I188" s="163"/>
      <c r="J188" s="163"/>
      <c r="K188" s="163"/>
      <c r="L188" s="163"/>
      <c r="M188" s="163"/>
      <c r="N188" s="163"/>
      <c r="O188" s="163"/>
      <c r="P188" s="163"/>
      <c r="R188" s="163"/>
      <c r="S188" s="163"/>
      <c r="T188" s="163"/>
      <c r="U188" s="163"/>
      <c r="V188" s="163"/>
      <c r="W188" s="163"/>
      <c r="X188" s="163"/>
      <c r="Y188" s="163"/>
      <c r="Z188" s="163"/>
      <c r="AA188" s="163"/>
      <c r="AB188" s="163"/>
      <c r="AC188" s="163"/>
      <c r="AD188" s="163"/>
      <c r="AE188" s="163"/>
      <c r="AF188" s="163"/>
      <c r="AG188" s="163"/>
      <c r="AH188" s="163"/>
      <c r="AI188" s="163"/>
      <c r="AJ188" s="163"/>
      <c r="AK188" s="163"/>
      <c r="AL188" s="163"/>
      <c r="AM188" s="163"/>
      <c r="AN188" s="163"/>
      <c r="AO188" s="163"/>
      <c r="AP188" s="163"/>
      <c r="AQ188" s="163"/>
      <c r="AR188" s="163"/>
      <c r="AS188" s="163"/>
      <c r="AT188" s="163"/>
      <c r="AU188" s="163"/>
      <c r="AV188" s="163"/>
      <c r="AW188" s="163"/>
      <c r="AX188" s="163"/>
      <c r="AY188" s="163"/>
      <c r="AZ188" s="163"/>
      <c r="BA188" s="163"/>
      <c r="BB188" s="163"/>
    </row>
    <row r="189" spans="1:54" s="164" customFormat="1">
      <c r="A189" s="163"/>
      <c r="B189" s="195"/>
      <c r="C189" s="163"/>
      <c r="D189" s="163"/>
      <c r="E189" s="163"/>
      <c r="F189" s="163"/>
      <c r="G189" s="163"/>
      <c r="H189" s="163"/>
      <c r="I189" s="163"/>
      <c r="J189" s="163"/>
      <c r="K189" s="163"/>
      <c r="L189" s="163"/>
      <c r="M189" s="163"/>
      <c r="N189" s="163"/>
      <c r="O189" s="163"/>
      <c r="P189" s="163"/>
      <c r="R189" s="163"/>
      <c r="S189" s="163"/>
      <c r="T189" s="163"/>
      <c r="U189" s="163"/>
      <c r="V189" s="163"/>
      <c r="W189" s="163"/>
      <c r="X189" s="163"/>
      <c r="Y189" s="163"/>
      <c r="Z189" s="163"/>
      <c r="AA189" s="163"/>
      <c r="AB189" s="163"/>
      <c r="AC189" s="163"/>
      <c r="AD189" s="163"/>
      <c r="AE189" s="163"/>
      <c r="AF189" s="163"/>
      <c r="AG189" s="163"/>
      <c r="AH189" s="163"/>
      <c r="AI189" s="163"/>
      <c r="AJ189" s="163"/>
      <c r="AK189" s="163"/>
      <c r="AL189" s="163"/>
      <c r="AM189" s="163"/>
      <c r="AN189" s="163"/>
      <c r="AO189" s="163"/>
      <c r="AP189" s="163"/>
      <c r="AQ189" s="163"/>
      <c r="AR189" s="163"/>
      <c r="AS189" s="163"/>
      <c r="AT189" s="163"/>
      <c r="AU189" s="163"/>
      <c r="AV189" s="163"/>
      <c r="AW189" s="163"/>
      <c r="AX189" s="163"/>
      <c r="AY189" s="163"/>
      <c r="AZ189" s="163"/>
      <c r="BA189" s="163"/>
      <c r="BB189" s="163"/>
    </row>
    <row r="190" spans="1:54" s="164" customFormat="1">
      <c r="A190" s="163"/>
      <c r="B190" s="195"/>
      <c r="C190" s="163"/>
      <c r="D190" s="163"/>
      <c r="E190" s="163"/>
      <c r="F190" s="163"/>
      <c r="G190" s="163"/>
      <c r="H190" s="163"/>
      <c r="I190" s="163"/>
      <c r="J190" s="163"/>
      <c r="K190" s="163"/>
      <c r="L190" s="163"/>
      <c r="M190" s="163"/>
      <c r="N190" s="163"/>
      <c r="O190" s="163"/>
      <c r="P190" s="163"/>
      <c r="R190" s="163"/>
      <c r="S190" s="163"/>
      <c r="T190" s="163"/>
      <c r="U190" s="163"/>
      <c r="V190" s="163"/>
      <c r="W190" s="163"/>
      <c r="X190" s="163"/>
      <c r="Y190" s="163"/>
      <c r="Z190" s="163"/>
      <c r="AA190" s="163"/>
      <c r="AB190" s="163"/>
      <c r="AC190" s="163"/>
      <c r="AD190" s="163"/>
      <c r="AE190" s="163"/>
      <c r="AF190" s="163"/>
      <c r="AG190" s="163"/>
      <c r="AH190" s="163"/>
      <c r="AI190" s="163"/>
      <c r="AJ190" s="163"/>
      <c r="AK190" s="163"/>
      <c r="AL190" s="163"/>
      <c r="AM190" s="163"/>
      <c r="AN190" s="163"/>
      <c r="AO190" s="163"/>
      <c r="AP190" s="163"/>
      <c r="AQ190" s="163"/>
      <c r="AR190" s="163"/>
      <c r="AS190" s="163"/>
      <c r="AT190" s="163"/>
      <c r="AU190" s="163"/>
      <c r="AV190" s="163"/>
      <c r="AW190" s="163"/>
      <c r="AX190" s="163"/>
      <c r="AY190" s="163"/>
      <c r="AZ190" s="163"/>
      <c r="BA190" s="163"/>
      <c r="BB190" s="163"/>
    </row>
    <row r="191" spans="1:54" s="164" customFormat="1">
      <c r="A191" s="163"/>
      <c r="B191" s="195"/>
      <c r="C191" s="163"/>
      <c r="D191" s="163"/>
      <c r="E191" s="163"/>
      <c r="F191" s="163"/>
      <c r="G191" s="163"/>
      <c r="H191" s="163"/>
      <c r="I191" s="163"/>
      <c r="J191" s="163"/>
      <c r="K191" s="163"/>
      <c r="L191" s="163"/>
      <c r="M191" s="163"/>
      <c r="N191" s="163"/>
      <c r="O191" s="163"/>
      <c r="P191" s="163"/>
      <c r="R191" s="163"/>
      <c r="S191" s="163"/>
      <c r="T191" s="163"/>
      <c r="U191" s="163"/>
      <c r="V191" s="163"/>
      <c r="W191" s="163"/>
      <c r="X191" s="163"/>
      <c r="Y191" s="163"/>
      <c r="Z191" s="163"/>
      <c r="AA191" s="163"/>
      <c r="AB191" s="163"/>
      <c r="AC191" s="163"/>
      <c r="AD191" s="163"/>
      <c r="AE191" s="163"/>
      <c r="AF191" s="163"/>
      <c r="AG191" s="163"/>
      <c r="AH191" s="163"/>
      <c r="AI191" s="163"/>
      <c r="AJ191" s="163"/>
      <c r="AK191" s="163"/>
      <c r="AL191" s="163"/>
      <c r="AM191" s="163"/>
      <c r="AN191" s="163"/>
      <c r="AO191" s="163"/>
      <c r="AP191" s="163"/>
      <c r="AQ191" s="163"/>
      <c r="AR191" s="163"/>
      <c r="AS191" s="163"/>
      <c r="AT191" s="163"/>
      <c r="AU191" s="163"/>
      <c r="AV191" s="163"/>
      <c r="AW191" s="163"/>
      <c r="AX191" s="163"/>
      <c r="AY191" s="163"/>
      <c r="AZ191" s="163"/>
      <c r="BA191" s="163"/>
      <c r="BB191" s="163"/>
    </row>
    <row r="192" spans="1:54" s="164" customFormat="1">
      <c r="A192" s="163"/>
      <c r="B192" s="195"/>
      <c r="C192" s="163"/>
      <c r="D192" s="163"/>
      <c r="E192" s="163"/>
      <c r="F192" s="163"/>
      <c r="G192" s="163"/>
      <c r="H192" s="163"/>
      <c r="I192" s="163"/>
      <c r="J192" s="163"/>
      <c r="K192" s="163"/>
      <c r="L192" s="163"/>
      <c r="M192" s="163"/>
      <c r="N192" s="163"/>
      <c r="O192" s="163"/>
      <c r="P192" s="163"/>
      <c r="R192" s="163"/>
      <c r="S192" s="163"/>
      <c r="T192" s="163"/>
      <c r="U192" s="163"/>
      <c r="V192" s="163"/>
      <c r="W192" s="163"/>
      <c r="X192" s="163"/>
      <c r="Y192" s="163"/>
      <c r="Z192" s="163"/>
      <c r="AA192" s="163"/>
      <c r="AB192" s="163"/>
      <c r="AC192" s="163"/>
      <c r="AD192" s="163"/>
      <c r="AE192" s="163"/>
      <c r="AF192" s="163"/>
      <c r="AG192" s="163"/>
      <c r="AH192" s="163"/>
      <c r="AI192" s="163"/>
      <c r="AJ192" s="163"/>
      <c r="AK192" s="163"/>
      <c r="AL192" s="163"/>
      <c r="AM192" s="163"/>
      <c r="AN192" s="163"/>
      <c r="AO192" s="163"/>
      <c r="AP192" s="163"/>
      <c r="AQ192" s="163"/>
      <c r="AR192" s="163"/>
      <c r="AS192" s="163"/>
      <c r="AT192" s="163"/>
      <c r="AU192" s="163"/>
      <c r="AV192" s="163"/>
      <c r="AW192" s="163"/>
      <c r="AX192" s="163"/>
      <c r="AY192" s="163"/>
      <c r="AZ192" s="163"/>
      <c r="BA192" s="163"/>
      <c r="BB192" s="163"/>
    </row>
    <row r="193" spans="1:54" s="164" customFormat="1">
      <c r="A193" s="163"/>
      <c r="B193" s="195"/>
      <c r="C193" s="163"/>
      <c r="D193" s="163"/>
      <c r="E193" s="163"/>
      <c r="F193" s="163"/>
      <c r="G193" s="163"/>
      <c r="H193" s="163"/>
      <c r="I193" s="163"/>
      <c r="J193" s="163"/>
      <c r="K193" s="163"/>
      <c r="L193" s="163"/>
      <c r="M193" s="163"/>
      <c r="N193" s="163"/>
      <c r="O193" s="163"/>
      <c r="P193" s="163"/>
      <c r="R193" s="163"/>
      <c r="S193" s="163"/>
      <c r="T193" s="163"/>
      <c r="U193" s="163"/>
      <c r="V193" s="163"/>
      <c r="W193" s="163"/>
      <c r="X193" s="163"/>
      <c r="Y193" s="163"/>
      <c r="Z193" s="163"/>
      <c r="AA193" s="163"/>
      <c r="AB193" s="163"/>
      <c r="AC193" s="163"/>
      <c r="AD193" s="163"/>
      <c r="AE193" s="163"/>
      <c r="AF193" s="163"/>
      <c r="AG193" s="163"/>
      <c r="AH193" s="163"/>
      <c r="AI193" s="163"/>
      <c r="AJ193" s="163"/>
      <c r="AK193" s="163"/>
      <c r="AL193" s="163"/>
      <c r="AM193" s="163"/>
      <c r="AN193" s="163"/>
      <c r="AO193" s="163"/>
      <c r="AP193" s="163"/>
      <c r="AQ193" s="163"/>
      <c r="AR193" s="163"/>
      <c r="AS193" s="163"/>
      <c r="AT193" s="163"/>
      <c r="AU193" s="163"/>
      <c r="AV193" s="163"/>
      <c r="AW193" s="163"/>
      <c r="AX193" s="163"/>
      <c r="AY193" s="163"/>
      <c r="AZ193" s="163"/>
      <c r="BA193" s="163"/>
      <c r="BB193" s="163"/>
    </row>
    <row r="194" spans="1:54" s="164" customFormat="1">
      <c r="A194" s="163"/>
      <c r="B194" s="195"/>
      <c r="C194" s="163"/>
      <c r="D194" s="163"/>
      <c r="E194" s="163"/>
      <c r="F194" s="163"/>
      <c r="G194" s="163"/>
      <c r="H194" s="163"/>
      <c r="I194" s="163"/>
      <c r="J194" s="163"/>
      <c r="K194" s="163"/>
      <c r="L194" s="163"/>
      <c r="M194" s="163"/>
      <c r="N194" s="163"/>
      <c r="O194" s="163"/>
      <c r="P194" s="163"/>
      <c r="R194" s="163"/>
      <c r="S194" s="163"/>
      <c r="T194" s="163"/>
      <c r="U194" s="163"/>
      <c r="V194" s="163"/>
      <c r="W194" s="163"/>
      <c r="X194" s="163"/>
      <c r="Y194" s="163"/>
      <c r="Z194" s="163"/>
      <c r="AA194" s="163"/>
      <c r="AB194" s="163"/>
      <c r="AC194" s="163"/>
      <c r="AD194" s="163"/>
      <c r="AE194" s="163"/>
      <c r="AF194" s="163"/>
      <c r="AG194" s="163"/>
      <c r="AH194" s="163"/>
      <c r="AI194" s="163"/>
      <c r="AJ194" s="163"/>
      <c r="AK194" s="163"/>
      <c r="AL194" s="163"/>
      <c r="AM194" s="163"/>
      <c r="AN194" s="163"/>
      <c r="AO194" s="163"/>
      <c r="AP194" s="163"/>
      <c r="AQ194" s="163"/>
      <c r="AR194" s="163"/>
      <c r="AS194" s="163"/>
      <c r="AT194" s="163"/>
      <c r="AU194" s="163"/>
      <c r="AV194" s="163"/>
      <c r="AW194" s="163"/>
      <c r="AX194" s="163"/>
      <c r="AY194" s="163"/>
      <c r="AZ194" s="163"/>
      <c r="BA194" s="163"/>
      <c r="BB194" s="163"/>
    </row>
    <row r="195" spans="1:54" s="164" customFormat="1">
      <c r="A195" s="163"/>
      <c r="B195" s="195"/>
      <c r="C195" s="163"/>
      <c r="D195" s="163"/>
      <c r="E195" s="163"/>
      <c r="F195" s="163"/>
      <c r="G195" s="163"/>
      <c r="H195" s="163"/>
      <c r="I195" s="163"/>
      <c r="J195" s="163"/>
      <c r="K195" s="163"/>
      <c r="L195" s="163"/>
      <c r="M195" s="163"/>
      <c r="N195" s="163"/>
      <c r="O195" s="163"/>
      <c r="P195" s="163"/>
      <c r="R195" s="163"/>
      <c r="S195" s="163"/>
      <c r="T195" s="163"/>
      <c r="U195" s="163"/>
      <c r="V195" s="163"/>
      <c r="W195" s="163"/>
      <c r="X195" s="163"/>
      <c r="Y195" s="163"/>
      <c r="Z195" s="163"/>
      <c r="AA195" s="163"/>
      <c r="AB195" s="163"/>
      <c r="AC195" s="163"/>
      <c r="AD195" s="163"/>
      <c r="AE195" s="163"/>
      <c r="AF195" s="163"/>
      <c r="AG195" s="163"/>
      <c r="AH195" s="163"/>
      <c r="AI195" s="163"/>
      <c r="AJ195" s="163"/>
      <c r="AK195" s="163"/>
      <c r="AL195" s="163"/>
      <c r="AM195" s="163"/>
      <c r="AN195" s="163"/>
      <c r="AO195" s="163"/>
      <c r="AP195" s="163"/>
      <c r="AQ195" s="163"/>
      <c r="AR195" s="163"/>
      <c r="AS195" s="163"/>
      <c r="AT195" s="163"/>
      <c r="AU195" s="163"/>
      <c r="AV195" s="163"/>
      <c r="AW195" s="163"/>
      <c r="AX195" s="163"/>
      <c r="AY195" s="163"/>
      <c r="AZ195" s="163"/>
      <c r="BA195" s="163"/>
      <c r="BB195" s="163"/>
    </row>
    <row r="196" spans="1:54" s="164" customFormat="1">
      <c r="A196" s="163"/>
      <c r="B196" s="195"/>
      <c r="C196" s="163"/>
      <c r="D196" s="163"/>
      <c r="E196" s="163"/>
      <c r="F196" s="163"/>
      <c r="G196" s="163"/>
      <c r="H196" s="163"/>
      <c r="I196" s="163"/>
      <c r="J196" s="163"/>
      <c r="K196" s="163"/>
      <c r="L196" s="163"/>
      <c r="M196" s="163"/>
      <c r="N196" s="163"/>
      <c r="O196" s="163"/>
      <c r="P196" s="163"/>
      <c r="R196" s="163"/>
      <c r="S196" s="163"/>
      <c r="T196" s="163"/>
      <c r="U196" s="163"/>
      <c r="V196" s="163"/>
      <c r="W196" s="163"/>
      <c r="X196" s="163"/>
      <c r="Y196" s="163"/>
      <c r="Z196" s="163"/>
      <c r="AA196" s="163"/>
      <c r="AB196" s="163"/>
      <c r="AC196" s="163"/>
      <c r="AD196" s="163"/>
      <c r="AE196" s="163"/>
      <c r="AF196" s="163"/>
      <c r="AG196" s="163"/>
      <c r="AH196" s="163"/>
      <c r="AI196" s="163"/>
      <c r="AJ196" s="163"/>
      <c r="AK196" s="163"/>
      <c r="AL196" s="163"/>
      <c r="AM196" s="163"/>
      <c r="AN196" s="163"/>
      <c r="AO196" s="163"/>
      <c r="AP196" s="163"/>
      <c r="AQ196" s="163"/>
      <c r="AR196" s="163"/>
      <c r="AS196" s="163"/>
      <c r="AT196" s="163"/>
      <c r="AU196" s="163"/>
      <c r="AV196" s="163"/>
      <c r="AW196" s="163"/>
      <c r="AX196" s="163"/>
      <c r="AY196" s="163"/>
      <c r="AZ196" s="163"/>
      <c r="BA196" s="163"/>
      <c r="BB196" s="163"/>
    </row>
    <row r="197" spans="1:54" s="164" customFormat="1">
      <c r="A197" s="163"/>
      <c r="B197" s="195"/>
      <c r="C197" s="163"/>
      <c r="D197" s="163"/>
      <c r="E197" s="163"/>
      <c r="F197" s="163"/>
      <c r="G197" s="163"/>
      <c r="H197" s="163"/>
      <c r="I197" s="163"/>
      <c r="J197" s="163"/>
      <c r="K197" s="163"/>
      <c r="L197" s="163"/>
      <c r="M197" s="163"/>
      <c r="N197" s="163"/>
      <c r="O197" s="163"/>
      <c r="P197" s="163"/>
      <c r="R197" s="163"/>
      <c r="S197" s="163"/>
      <c r="T197" s="163"/>
      <c r="U197" s="163"/>
      <c r="V197" s="163"/>
      <c r="W197" s="163"/>
      <c r="X197" s="163"/>
      <c r="Y197" s="163"/>
      <c r="Z197" s="163"/>
      <c r="AA197" s="163"/>
      <c r="AB197" s="163"/>
      <c r="AC197" s="163"/>
      <c r="AD197" s="163"/>
      <c r="AE197" s="163"/>
      <c r="AF197" s="163"/>
      <c r="AG197" s="163"/>
      <c r="AH197" s="163"/>
      <c r="AI197" s="163"/>
      <c r="AJ197" s="163"/>
      <c r="AK197" s="163"/>
      <c r="AL197" s="163"/>
      <c r="AM197" s="163"/>
      <c r="AN197" s="163"/>
      <c r="AO197" s="163"/>
      <c r="AP197" s="163"/>
      <c r="AQ197" s="163"/>
      <c r="AR197" s="163"/>
      <c r="AS197" s="163"/>
      <c r="AT197" s="163"/>
      <c r="AU197" s="163"/>
      <c r="AV197" s="163"/>
      <c r="AW197" s="163"/>
      <c r="AX197" s="163"/>
      <c r="AY197" s="163"/>
      <c r="AZ197" s="163"/>
      <c r="BA197" s="163"/>
      <c r="BB197" s="163"/>
    </row>
    <row r="198" spans="1:54" s="164" customFormat="1">
      <c r="A198" s="163"/>
      <c r="B198" s="195"/>
      <c r="C198" s="163"/>
      <c r="D198" s="163"/>
      <c r="E198" s="163"/>
      <c r="F198" s="163"/>
      <c r="G198" s="163"/>
      <c r="H198" s="163"/>
      <c r="I198" s="163"/>
      <c r="J198" s="163"/>
      <c r="K198" s="163"/>
      <c r="L198" s="163"/>
      <c r="M198" s="163"/>
      <c r="N198" s="163"/>
      <c r="O198" s="163"/>
      <c r="P198" s="163"/>
      <c r="R198" s="163"/>
      <c r="S198" s="163"/>
      <c r="T198" s="163"/>
      <c r="U198" s="163"/>
      <c r="V198" s="163"/>
      <c r="W198" s="163"/>
      <c r="X198" s="163"/>
      <c r="Y198" s="163"/>
      <c r="Z198" s="163"/>
      <c r="AA198" s="163"/>
      <c r="AB198" s="163"/>
      <c r="AC198" s="163"/>
      <c r="AD198" s="163"/>
      <c r="AE198" s="163"/>
      <c r="AF198" s="163"/>
      <c r="AG198" s="163"/>
      <c r="AH198" s="163"/>
      <c r="AI198" s="163"/>
      <c r="AJ198" s="163"/>
      <c r="AK198" s="163"/>
      <c r="AL198" s="163"/>
      <c r="AM198" s="163"/>
      <c r="AN198" s="163"/>
      <c r="AO198" s="163"/>
      <c r="AP198" s="163"/>
      <c r="AQ198" s="163"/>
      <c r="AR198" s="163"/>
      <c r="AS198" s="163"/>
      <c r="AT198" s="163"/>
      <c r="AU198" s="163"/>
      <c r="AV198" s="163"/>
      <c r="AW198" s="163"/>
      <c r="AX198" s="163"/>
      <c r="AY198" s="163"/>
      <c r="AZ198" s="163"/>
      <c r="BA198" s="163"/>
      <c r="BB198" s="163"/>
    </row>
    <row r="199" spans="1:54" s="164" customFormat="1">
      <c r="A199" s="163"/>
      <c r="B199" s="195"/>
      <c r="C199" s="163"/>
      <c r="D199" s="163"/>
      <c r="E199" s="163"/>
      <c r="F199" s="163"/>
      <c r="G199" s="163"/>
      <c r="H199" s="163"/>
      <c r="I199" s="163"/>
      <c r="J199" s="163"/>
      <c r="K199" s="163"/>
      <c r="L199" s="163"/>
      <c r="M199" s="163"/>
      <c r="N199" s="163"/>
      <c r="O199" s="163"/>
      <c r="P199" s="163"/>
      <c r="R199" s="163"/>
      <c r="S199" s="163"/>
      <c r="T199" s="163"/>
      <c r="U199" s="163"/>
      <c r="V199" s="163"/>
      <c r="W199" s="163"/>
      <c r="X199" s="163"/>
      <c r="Y199" s="163"/>
      <c r="Z199" s="163"/>
      <c r="AA199" s="163"/>
      <c r="AB199" s="163"/>
      <c r="AC199" s="163"/>
      <c r="AD199" s="163"/>
      <c r="AE199" s="163"/>
      <c r="AF199" s="163"/>
      <c r="AG199" s="163"/>
      <c r="AH199" s="163"/>
      <c r="AI199" s="163"/>
      <c r="AJ199" s="163"/>
      <c r="AK199" s="163"/>
      <c r="AL199" s="163"/>
      <c r="AM199" s="163"/>
      <c r="AN199" s="163"/>
      <c r="AO199" s="163"/>
      <c r="AP199" s="163"/>
      <c r="AQ199" s="163"/>
      <c r="AR199" s="163"/>
      <c r="AS199" s="163"/>
      <c r="AT199" s="163"/>
      <c r="AU199" s="163"/>
      <c r="AV199" s="163"/>
      <c r="AW199" s="163"/>
      <c r="AX199" s="163"/>
      <c r="AY199" s="163"/>
      <c r="AZ199" s="163"/>
      <c r="BA199" s="163"/>
      <c r="BB199" s="163"/>
    </row>
    <row r="200" spans="1:54" s="164" customFormat="1">
      <c r="A200" s="163"/>
      <c r="B200" s="195"/>
      <c r="C200" s="163"/>
      <c r="D200" s="163"/>
      <c r="E200" s="163"/>
      <c r="F200" s="163"/>
      <c r="G200" s="163"/>
      <c r="H200" s="163"/>
      <c r="I200" s="163"/>
      <c r="J200" s="163"/>
      <c r="K200" s="163"/>
      <c r="L200" s="163"/>
      <c r="M200" s="163"/>
      <c r="N200" s="163"/>
      <c r="O200" s="163"/>
      <c r="P200" s="163"/>
      <c r="R200" s="163"/>
      <c r="S200" s="163"/>
      <c r="T200" s="163"/>
      <c r="U200" s="163"/>
      <c r="V200" s="163"/>
      <c r="W200" s="163"/>
      <c r="X200" s="163"/>
      <c r="Y200" s="163"/>
      <c r="Z200" s="163"/>
      <c r="AA200" s="163"/>
      <c r="AB200" s="163"/>
      <c r="AC200" s="163"/>
      <c r="AD200" s="163"/>
      <c r="AE200" s="163"/>
      <c r="AF200" s="163"/>
      <c r="AG200" s="163"/>
      <c r="AH200" s="163"/>
      <c r="AI200" s="163"/>
      <c r="AJ200" s="163"/>
      <c r="AK200" s="163"/>
      <c r="AL200" s="163"/>
      <c r="AM200" s="163"/>
      <c r="AN200" s="163"/>
      <c r="AO200" s="163"/>
      <c r="AP200" s="163"/>
      <c r="AQ200" s="163"/>
      <c r="AR200" s="163"/>
      <c r="AS200" s="163"/>
      <c r="AT200" s="163"/>
      <c r="AU200" s="163"/>
      <c r="AV200" s="163"/>
      <c r="AW200" s="163"/>
      <c r="AX200" s="163"/>
      <c r="AY200" s="163"/>
      <c r="AZ200" s="163"/>
      <c r="BA200" s="163"/>
      <c r="BB200" s="163"/>
    </row>
    <row r="201" spans="1:54" s="164" customFormat="1">
      <c r="A201" s="163"/>
      <c r="B201" s="195"/>
      <c r="C201" s="163"/>
      <c r="D201" s="163"/>
      <c r="E201" s="163"/>
      <c r="F201" s="163"/>
      <c r="G201" s="163"/>
      <c r="H201" s="163"/>
      <c r="I201" s="163"/>
      <c r="J201" s="163"/>
      <c r="K201" s="163"/>
      <c r="L201" s="163"/>
      <c r="M201" s="163"/>
      <c r="N201" s="163"/>
      <c r="O201" s="163"/>
      <c r="P201" s="163"/>
      <c r="R201" s="163"/>
      <c r="S201" s="163"/>
      <c r="T201" s="163"/>
      <c r="U201" s="163"/>
      <c r="V201" s="163"/>
      <c r="W201" s="163"/>
      <c r="X201" s="163"/>
      <c r="Y201" s="163"/>
      <c r="Z201" s="163"/>
      <c r="AA201" s="163"/>
      <c r="AB201" s="163"/>
      <c r="AC201" s="163"/>
      <c r="AD201" s="163"/>
      <c r="AE201" s="163"/>
      <c r="AF201" s="163"/>
      <c r="AG201" s="163"/>
      <c r="AH201" s="163"/>
      <c r="AI201" s="163"/>
      <c r="AJ201" s="163"/>
      <c r="AK201" s="163"/>
      <c r="AL201" s="163"/>
      <c r="AM201" s="163"/>
      <c r="AN201" s="163"/>
      <c r="AO201" s="163"/>
      <c r="AP201" s="163"/>
      <c r="AQ201" s="163"/>
      <c r="AR201" s="163"/>
      <c r="AS201" s="163"/>
      <c r="AT201" s="163"/>
      <c r="AU201" s="163"/>
      <c r="AV201" s="163"/>
      <c r="AW201" s="163"/>
      <c r="AX201" s="163"/>
      <c r="AY201" s="163"/>
      <c r="AZ201" s="163"/>
      <c r="BA201" s="163"/>
      <c r="BB201" s="163"/>
    </row>
    <row r="202" spans="1:54" s="164" customFormat="1">
      <c r="A202" s="163"/>
      <c r="B202" s="195"/>
      <c r="C202" s="163"/>
      <c r="D202" s="163"/>
      <c r="E202" s="163"/>
      <c r="F202" s="163"/>
      <c r="G202" s="163"/>
      <c r="H202" s="163"/>
      <c r="I202" s="163"/>
      <c r="J202" s="163"/>
      <c r="K202" s="163"/>
      <c r="L202" s="163"/>
      <c r="M202" s="163"/>
      <c r="N202" s="163"/>
      <c r="O202" s="163"/>
      <c r="P202" s="163"/>
      <c r="R202" s="163"/>
      <c r="S202" s="163"/>
      <c r="T202" s="163"/>
      <c r="U202" s="163"/>
      <c r="V202" s="163"/>
      <c r="W202" s="163"/>
      <c r="X202" s="163"/>
      <c r="Y202" s="163"/>
      <c r="Z202" s="163"/>
      <c r="AA202" s="163"/>
      <c r="AB202" s="163"/>
      <c r="AC202" s="163"/>
      <c r="AD202" s="163"/>
      <c r="AE202" s="163"/>
      <c r="AF202" s="163"/>
      <c r="AG202" s="163"/>
      <c r="AH202" s="163"/>
      <c r="AI202" s="163"/>
      <c r="AJ202" s="163"/>
      <c r="AK202" s="163"/>
      <c r="AL202" s="163"/>
      <c r="AM202" s="163"/>
      <c r="AN202" s="163"/>
      <c r="AO202" s="163"/>
      <c r="AP202" s="163"/>
      <c r="AQ202" s="163"/>
      <c r="AR202" s="163"/>
      <c r="AS202" s="163"/>
      <c r="AT202" s="163"/>
      <c r="AU202" s="163"/>
      <c r="AV202" s="163"/>
      <c r="AW202" s="163"/>
      <c r="AX202" s="163"/>
      <c r="AY202" s="163"/>
      <c r="AZ202" s="163"/>
      <c r="BA202" s="163"/>
      <c r="BB202" s="163"/>
    </row>
    <row r="203" spans="1:54" s="164" customFormat="1">
      <c r="A203" s="163"/>
      <c r="B203" s="195"/>
      <c r="C203" s="163"/>
      <c r="D203" s="163"/>
      <c r="E203" s="163"/>
      <c r="F203" s="163"/>
      <c r="G203" s="163"/>
      <c r="H203" s="163"/>
      <c r="I203" s="163"/>
      <c r="J203" s="163"/>
      <c r="K203" s="163"/>
      <c r="L203" s="163"/>
      <c r="M203" s="163"/>
      <c r="N203" s="163"/>
      <c r="O203" s="163"/>
      <c r="P203" s="163"/>
      <c r="R203" s="163"/>
      <c r="S203" s="163"/>
      <c r="T203" s="163"/>
      <c r="U203" s="163"/>
      <c r="V203" s="163"/>
      <c r="W203" s="163"/>
      <c r="X203" s="163"/>
      <c r="Y203" s="163"/>
      <c r="Z203" s="163"/>
      <c r="AA203" s="163"/>
      <c r="AB203" s="163"/>
      <c r="AC203" s="163"/>
      <c r="AD203" s="163"/>
      <c r="AE203" s="163"/>
      <c r="AF203" s="163"/>
      <c r="AG203" s="163"/>
      <c r="AH203" s="163"/>
      <c r="AI203" s="163"/>
      <c r="AJ203" s="163"/>
      <c r="AK203" s="163"/>
      <c r="AL203" s="163"/>
      <c r="AM203" s="163"/>
      <c r="AN203" s="163"/>
      <c r="AO203" s="163"/>
      <c r="AP203" s="163"/>
      <c r="AQ203" s="163"/>
      <c r="AR203" s="163"/>
      <c r="AS203" s="163"/>
      <c r="AT203" s="163"/>
      <c r="AU203" s="163"/>
      <c r="AV203" s="163"/>
      <c r="AW203" s="163"/>
      <c r="AX203" s="163"/>
      <c r="AY203" s="163"/>
      <c r="AZ203" s="163"/>
      <c r="BA203" s="163"/>
      <c r="BB203" s="163"/>
    </row>
    <row r="204" spans="1:54" s="164" customFormat="1">
      <c r="A204" s="163"/>
      <c r="B204" s="195"/>
      <c r="C204" s="163"/>
      <c r="D204" s="163"/>
      <c r="E204" s="163"/>
      <c r="F204" s="163"/>
      <c r="G204" s="163"/>
      <c r="H204" s="163"/>
      <c r="I204" s="163"/>
      <c r="J204" s="163"/>
      <c r="K204" s="163"/>
      <c r="L204" s="163"/>
      <c r="M204" s="163"/>
      <c r="N204" s="163"/>
      <c r="O204" s="163"/>
      <c r="P204" s="163"/>
      <c r="R204" s="163"/>
      <c r="S204" s="163"/>
      <c r="T204" s="163"/>
      <c r="U204" s="163"/>
      <c r="V204" s="163"/>
      <c r="W204" s="163"/>
      <c r="X204" s="163"/>
      <c r="Y204" s="163"/>
      <c r="Z204" s="163"/>
      <c r="AA204" s="163"/>
      <c r="AB204" s="163"/>
      <c r="AC204" s="163"/>
      <c r="AD204" s="163"/>
      <c r="AE204" s="163"/>
      <c r="AF204" s="163"/>
      <c r="AG204" s="163"/>
      <c r="AH204" s="163"/>
      <c r="AI204" s="163"/>
      <c r="AJ204" s="163"/>
      <c r="AK204" s="163"/>
      <c r="AL204" s="163"/>
      <c r="AM204" s="163"/>
      <c r="AN204" s="163"/>
      <c r="AO204" s="163"/>
      <c r="AP204" s="163"/>
      <c r="AQ204" s="163"/>
      <c r="AR204" s="163"/>
      <c r="AS204" s="163"/>
      <c r="AT204" s="163"/>
      <c r="AU204" s="163"/>
      <c r="AV204" s="163"/>
      <c r="AW204" s="163"/>
      <c r="AX204" s="163"/>
      <c r="AY204" s="163"/>
      <c r="AZ204" s="163"/>
      <c r="BA204" s="163"/>
      <c r="BB204" s="163"/>
    </row>
    <row r="205" spans="1:54" s="164" customFormat="1">
      <c r="A205" s="163"/>
      <c r="B205" s="195"/>
      <c r="C205" s="163"/>
      <c r="D205" s="163"/>
      <c r="E205" s="163"/>
      <c r="F205" s="163"/>
      <c r="G205" s="163"/>
      <c r="H205" s="163"/>
      <c r="I205" s="163"/>
      <c r="J205" s="163"/>
      <c r="K205" s="163"/>
      <c r="L205" s="163"/>
      <c r="M205" s="163"/>
      <c r="N205" s="163"/>
      <c r="O205" s="163"/>
      <c r="P205" s="163"/>
      <c r="R205" s="163"/>
      <c r="S205" s="163"/>
      <c r="T205" s="163"/>
      <c r="U205" s="163"/>
      <c r="V205" s="163"/>
      <c r="W205" s="163"/>
      <c r="X205" s="163"/>
      <c r="Y205" s="163"/>
      <c r="Z205" s="163"/>
      <c r="AA205" s="163"/>
      <c r="AB205" s="163"/>
      <c r="AC205" s="163"/>
      <c r="AD205" s="163"/>
      <c r="AE205" s="163"/>
      <c r="AF205" s="163"/>
      <c r="AG205" s="163"/>
      <c r="AH205" s="163"/>
      <c r="AI205" s="163"/>
      <c r="AJ205" s="163"/>
      <c r="AK205" s="163"/>
      <c r="AL205" s="163"/>
      <c r="AM205" s="163"/>
      <c r="AN205" s="163"/>
      <c r="AO205" s="163"/>
      <c r="AP205" s="163"/>
      <c r="AQ205" s="163"/>
      <c r="AR205" s="163"/>
      <c r="AS205" s="163"/>
      <c r="AT205" s="163"/>
      <c r="AU205" s="163"/>
      <c r="AV205" s="163"/>
      <c r="AW205" s="163"/>
      <c r="AX205" s="163"/>
      <c r="AY205" s="163"/>
      <c r="AZ205" s="163"/>
      <c r="BA205" s="163"/>
      <c r="BB205" s="163"/>
    </row>
    <row r="206" spans="1:54" s="164" customFormat="1">
      <c r="A206" s="163"/>
      <c r="B206" s="195"/>
      <c r="C206" s="163"/>
      <c r="D206" s="163"/>
      <c r="E206" s="163"/>
      <c r="F206" s="163"/>
      <c r="G206" s="163"/>
      <c r="H206" s="163"/>
      <c r="I206" s="163"/>
      <c r="J206" s="163"/>
      <c r="K206" s="163"/>
      <c r="L206" s="163"/>
      <c r="M206" s="163"/>
      <c r="N206" s="163"/>
      <c r="O206" s="163"/>
      <c r="P206" s="163"/>
      <c r="R206" s="163"/>
      <c r="S206" s="163"/>
      <c r="T206" s="163"/>
      <c r="U206" s="163"/>
      <c r="V206" s="163"/>
      <c r="W206" s="163"/>
      <c r="X206" s="163"/>
      <c r="Y206" s="163"/>
      <c r="Z206" s="163"/>
      <c r="AA206" s="163"/>
      <c r="AB206" s="163"/>
      <c r="AC206" s="163"/>
      <c r="AD206" s="163"/>
      <c r="AE206" s="163"/>
      <c r="AF206" s="163"/>
      <c r="AG206" s="163"/>
      <c r="AH206" s="163"/>
      <c r="AI206" s="163"/>
      <c r="AJ206" s="163"/>
      <c r="AK206" s="163"/>
      <c r="AL206" s="163"/>
      <c r="AM206" s="163"/>
      <c r="AN206" s="163"/>
      <c r="AO206" s="163"/>
      <c r="AP206" s="163"/>
      <c r="AQ206" s="163"/>
      <c r="AR206" s="163"/>
      <c r="AS206" s="163"/>
      <c r="AT206" s="163"/>
      <c r="AU206" s="163"/>
      <c r="AV206" s="163"/>
      <c r="AW206" s="163"/>
      <c r="AX206" s="163"/>
      <c r="AY206" s="163"/>
      <c r="AZ206" s="163"/>
      <c r="BA206" s="163"/>
      <c r="BB206" s="163"/>
    </row>
    <row r="207" spans="1:54" s="164" customFormat="1">
      <c r="A207" s="163"/>
      <c r="B207" s="195"/>
      <c r="C207" s="163"/>
      <c r="D207" s="163"/>
      <c r="E207" s="163"/>
      <c r="F207" s="163"/>
      <c r="G207" s="163"/>
      <c r="H207" s="163"/>
      <c r="I207" s="163"/>
      <c r="J207" s="163"/>
      <c r="K207" s="163"/>
      <c r="L207" s="163"/>
      <c r="M207" s="163"/>
      <c r="N207" s="163"/>
      <c r="O207" s="163"/>
      <c r="P207" s="163"/>
      <c r="R207" s="163"/>
      <c r="S207" s="163"/>
      <c r="T207" s="163"/>
      <c r="U207" s="163"/>
      <c r="V207" s="163"/>
      <c r="W207" s="163"/>
      <c r="X207" s="163"/>
      <c r="Y207" s="163"/>
      <c r="Z207" s="163"/>
      <c r="AA207" s="163"/>
      <c r="AB207" s="163"/>
      <c r="AC207" s="163"/>
      <c r="AD207" s="163"/>
      <c r="AE207" s="163"/>
      <c r="AF207" s="163"/>
      <c r="AG207" s="163"/>
      <c r="AH207" s="163"/>
      <c r="AI207" s="163"/>
      <c r="AJ207" s="163"/>
      <c r="AK207" s="163"/>
      <c r="AL207" s="163"/>
      <c r="AM207" s="163"/>
      <c r="AN207" s="163"/>
      <c r="AO207" s="163"/>
      <c r="AP207" s="163"/>
      <c r="AQ207" s="163"/>
      <c r="AR207" s="163"/>
      <c r="AS207" s="163"/>
      <c r="AT207" s="163"/>
      <c r="AU207" s="163"/>
      <c r="AV207" s="163"/>
      <c r="AW207" s="163"/>
      <c r="AX207" s="163"/>
      <c r="AY207" s="163"/>
      <c r="AZ207" s="163"/>
      <c r="BA207" s="163"/>
      <c r="BB207" s="163"/>
    </row>
    <row r="208" spans="1:54" s="164" customFormat="1">
      <c r="A208" s="163"/>
      <c r="B208" s="195"/>
      <c r="C208" s="163"/>
      <c r="D208" s="163"/>
      <c r="E208" s="163"/>
      <c r="F208" s="163"/>
      <c r="G208" s="163"/>
      <c r="H208" s="163"/>
      <c r="I208" s="163"/>
      <c r="J208" s="163"/>
      <c r="K208" s="163"/>
      <c r="L208" s="163"/>
      <c r="M208" s="163"/>
      <c r="N208" s="163"/>
      <c r="O208" s="163"/>
      <c r="P208" s="163"/>
      <c r="R208" s="163"/>
      <c r="S208" s="163"/>
      <c r="T208" s="163"/>
      <c r="U208" s="163"/>
      <c r="V208" s="163"/>
      <c r="W208" s="163"/>
      <c r="X208" s="163"/>
      <c r="Y208" s="163"/>
      <c r="Z208" s="163"/>
      <c r="AA208" s="163"/>
      <c r="AB208" s="163"/>
      <c r="AC208" s="163"/>
      <c r="AD208" s="163"/>
      <c r="AE208" s="163"/>
      <c r="AF208" s="163"/>
      <c r="AG208" s="163"/>
      <c r="AH208" s="163"/>
      <c r="AI208" s="163"/>
      <c r="AJ208" s="163"/>
      <c r="AK208" s="163"/>
      <c r="AL208" s="163"/>
      <c r="AM208" s="163"/>
      <c r="AN208" s="163"/>
      <c r="AO208" s="163"/>
      <c r="AP208" s="163"/>
      <c r="AQ208" s="163"/>
      <c r="AR208" s="163"/>
      <c r="AS208" s="163"/>
      <c r="AT208" s="163"/>
      <c r="AU208" s="163"/>
      <c r="AV208" s="163"/>
      <c r="AW208" s="163"/>
      <c r="AX208" s="163"/>
      <c r="AY208" s="163"/>
      <c r="AZ208" s="163"/>
      <c r="BA208" s="163"/>
      <c r="BB208" s="163"/>
    </row>
    <row r="209" spans="1:54" s="164" customFormat="1">
      <c r="A209" s="163"/>
      <c r="B209" s="195"/>
      <c r="C209" s="163"/>
      <c r="D209" s="163"/>
      <c r="E209" s="163"/>
      <c r="F209" s="163"/>
      <c r="G209" s="163"/>
      <c r="H209" s="163"/>
      <c r="I209" s="163"/>
      <c r="J209" s="163"/>
      <c r="K209" s="163"/>
      <c r="L209" s="163"/>
      <c r="M209" s="163"/>
      <c r="N209" s="163"/>
      <c r="O209" s="163"/>
      <c r="P209" s="163"/>
      <c r="R209" s="163"/>
      <c r="S209" s="163"/>
      <c r="T209" s="163"/>
      <c r="U209" s="163"/>
      <c r="V209" s="163"/>
      <c r="W209" s="163"/>
      <c r="X209" s="163"/>
      <c r="Y209" s="163"/>
      <c r="Z209" s="163"/>
      <c r="AA209" s="163"/>
      <c r="AB209" s="163"/>
      <c r="AC209" s="163"/>
      <c r="AD209" s="163"/>
      <c r="AE209" s="163"/>
      <c r="AF209" s="163"/>
      <c r="AG209" s="163"/>
      <c r="AH209" s="163"/>
      <c r="AI209" s="163"/>
      <c r="AJ209" s="163"/>
      <c r="AK209" s="163"/>
      <c r="AL209" s="163"/>
      <c r="AM209" s="163"/>
      <c r="AN209" s="163"/>
      <c r="AO209" s="163"/>
      <c r="AP209" s="163"/>
      <c r="AQ209" s="163"/>
      <c r="AR209" s="163"/>
      <c r="AS209" s="163"/>
      <c r="AT209" s="163"/>
      <c r="AU209" s="163"/>
      <c r="AV209" s="163"/>
      <c r="AW209" s="163"/>
      <c r="AX209" s="163"/>
      <c r="AY209" s="163"/>
      <c r="AZ209" s="163"/>
      <c r="BA209" s="163"/>
      <c r="BB209" s="163"/>
    </row>
    <row r="210" spans="1:54" s="164" customFormat="1">
      <c r="A210" s="163"/>
      <c r="B210" s="195"/>
      <c r="C210" s="163"/>
      <c r="D210" s="163"/>
      <c r="E210" s="163"/>
      <c r="F210" s="163"/>
      <c r="G210" s="163"/>
      <c r="H210" s="163"/>
      <c r="I210" s="163"/>
      <c r="J210" s="163"/>
      <c r="K210" s="163"/>
      <c r="L210" s="163"/>
      <c r="M210" s="163"/>
      <c r="N210" s="163"/>
      <c r="O210" s="163"/>
      <c r="P210" s="163"/>
      <c r="R210" s="163"/>
      <c r="S210" s="163"/>
      <c r="T210" s="163"/>
      <c r="U210" s="163"/>
      <c r="V210" s="163"/>
      <c r="W210" s="163"/>
      <c r="X210" s="163"/>
      <c r="Y210" s="163"/>
      <c r="Z210" s="163"/>
      <c r="AA210" s="163"/>
      <c r="AB210" s="163"/>
      <c r="AC210" s="163"/>
      <c r="AD210" s="163"/>
      <c r="AE210" s="163"/>
      <c r="AF210" s="163"/>
      <c r="AG210" s="163"/>
      <c r="AH210" s="163"/>
      <c r="AI210" s="163"/>
      <c r="AJ210" s="163"/>
      <c r="AK210" s="163"/>
      <c r="AL210" s="163"/>
      <c r="AM210" s="163"/>
      <c r="AN210" s="163"/>
      <c r="AO210" s="163"/>
      <c r="AP210" s="163"/>
      <c r="AQ210" s="163"/>
      <c r="AR210" s="163"/>
      <c r="AS210" s="163"/>
      <c r="AT210" s="163"/>
      <c r="AU210" s="163"/>
      <c r="AV210" s="163"/>
      <c r="AW210" s="163"/>
      <c r="AX210" s="163"/>
      <c r="AY210" s="163"/>
      <c r="AZ210" s="163"/>
      <c r="BA210" s="163"/>
      <c r="BB210" s="163"/>
    </row>
    <row r="211" spans="1:54" s="164" customFormat="1">
      <c r="A211" s="163"/>
      <c r="B211" s="195"/>
      <c r="C211" s="163"/>
      <c r="D211" s="163"/>
      <c r="E211" s="163"/>
      <c r="F211" s="163"/>
      <c r="G211" s="163"/>
      <c r="H211" s="163"/>
      <c r="I211" s="163"/>
      <c r="J211" s="163"/>
      <c r="K211" s="163"/>
      <c r="L211" s="163"/>
      <c r="M211" s="163"/>
      <c r="N211" s="163"/>
      <c r="O211" s="163"/>
      <c r="P211" s="163"/>
      <c r="R211" s="163"/>
      <c r="S211" s="163"/>
      <c r="T211" s="163"/>
      <c r="U211" s="163"/>
      <c r="V211" s="163"/>
      <c r="W211" s="163"/>
      <c r="X211" s="163"/>
      <c r="Y211" s="163"/>
      <c r="Z211" s="163"/>
      <c r="AA211" s="163"/>
      <c r="AB211" s="163"/>
      <c r="AC211" s="163"/>
      <c r="AD211" s="163"/>
      <c r="AE211" s="163"/>
      <c r="AF211" s="163"/>
      <c r="AG211" s="163"/>
      <c r="AH211" s="163"/>
      <c r="AI211" s="163"/>
      <c r="AJ211" s="163"/>
      <c r="AK211" s="163"/>
      <c r="AL211" s="163"/>
      <c r="AM211" s="163"/>
      <c r="AN211" s="163"/>
      <c r="AO211" s="163"/>
      <c r="AP211" s="163"/>
      <c r="AQ211" s="163"/>
      <c r="AR211" s="163"/>
      <c r="AS211" s="163"/>
      <c r="AT211" s="163"/>
      <c r="AU211" s="163"/>
      <c r="AV211" s="163"/>
      <c r="AW211" s="163"/>
      <c r="AX211" s="163"/>
      <c r="AY211" s="163"/>
      <c r="AZ211" s="163"/>
      <c r="BA211" s="163"/>
      <c r="BB211" s="163"/>
    </row>
    <row r="212" spans="1:54" s="164" customFormat="1">
      <c r="A212" s="163"/>
      <c r="B212" s="195"/>
      <c r="C212" s="163"/>
      <c r="D212" s="163"/>
      <c r="E212" s="163"/>
      <c r="F212" s="163"/>
      <c r="G212" s="163"/>
      <c r="H212" s="163"/>
      <c r="I212" s="163"/>
      <c r="J212" s="163"/>
      <c r="K212" s="163"/>
      <c r="L212" s="163"/>
      <c r="M212" s="163"/>
      <c r="N212" s="163"/>
      <c r="O212" s="163"/>
      <c r="P212" s="163"/>
      <c r="R212" s="163"/>
      <c r="S212" s="163"/>
      <c r="T212" s="163"/>
      <c r="U212" s="163"/>
      <c r="V212" s="163"/>
      <c r="W212" s="163"/>
      <c r="X212" s="163"/>
      <c r="Y212" s="163"/>
      <c r="Z212" s="163"/>
      <c r="AA212" s="163"/>
      <c r="AB212" s="163"/>
      <c r="AC212" s="163"/>
      <c r="AD212" s="163"/>
      <c r="AE212" s="163"/>
      <c r="AF212" s="163"/>
      <c r="AG212" s="163"/>
      <c r="AH212" s="163"/>
      <c r="AI212" s="163"/>
      <c r="AJ212" s="163"/>
      <c r="AK212" s="163"/>
      <c r="AL212" s="163"/>
      <c r="AM212" s="163"/>
      <c r="AN212" s="163"/>
      <c r="AO212" s="163"/>
      <c r="AP212" s="163"/>
      <c r="AQ212" s="163"/>
      <c r="AR212" s="163"/>
      <c r="AS212" s="163"/>
      <c r="AT212" s="163"/>
      <c r="AU212" s="163"/>
      <c r="AV212" s="163"/>
      <c r="AW212" s="163"/>
      <c r="AX212" s="163"/>
      <c r="AY212" s="163"/>
      <c r="AZ212" s="163"/>
      <c r="BA212" s="163"/>
      <c r="BB212" s="163"/>
    </row>
    <row r="213" spans="1:54" s="164" customFormat="1">
      <c r="A213" s="163"/>
      <c r="B213" s="195"/>
      <c r="C213" s="163"/>
      <c r="D213" s="163"/>
      <c r="E213" s="163"/>
      <c r="F213" s="163"/>
      <c r="G213" s="163"/>
      <c r="H213" s="163"/>
      <c r="I213" s="163"/>
      <c r="J213" s="163"/>
      <c r="K213" s="163"/>
      <c r="L213" s="163"/>
      <c r="M213" s="163"/>
      <c r="N213" s="163"/>
      <c r="O213" s="163"/>
      <c r="P213" s="163"/>
      <c r="R213" s="163"/>
      <c r="S213" s="163"/>
      <c r="T213" s="163"/>
      <c r="U213" s="163"/>
      <c r="V213" s="163"/>
      <c r="W213" s="163"/>
      <c r="X213" s="163"/>
      <c r="Y213" s="163"/>
      <c r="Z213" s="163"/>
      <c r="AA213" s="163"/>
      <c r="AB213" s="163"/>
      <c r="AC213" s="163"/>
      <c r="AD213" s="163"/>
      <c r="AE213" s="163"/>
      <c r="AF213" s="163"/>
      <c r="AG213" s="163"/>
      <c r="AH213" s="163"/>
      <c r="AI213" s="163"/>
      <c r="AJ213" s="163"/>
      <c r="AK213" s="163"/>
      <c r="AL213" s="163"/>
      <c r="AM213" s="163"/>
      <c r="AN213" s="163"/>
      <c r="AO213" s="163"/>
      <c r="AP213" s="163"/>
      <c r="AQ213" s="163"/>
      <c r="AR213" s="163"/>
      <c r="AS213" s="163"/>
      <c r="AT213" s="163"/>
      <c r="AU213" s="163"/>
      <c r="AV213" s="163"/>
      <c r="AW213" s="163"/>
      <c r="AX213" s="163"/>
      <c r="AY213" s="163"/>
      <c r="AZ213" s="163"/>
      <c r="BA213" s="163"/>
      <c r="BB213" s="163"/>
    </row>
    <row r="214" spans="1:54" s="164" customFormat="1">
      <c r="A214" s="163"/>
      <c r="B214" s="195"/>
      <c r="C214" s="163"/>
      <c r="D214" s="163"/>
      <c r="E214" s="163"/>
      <c r="F214" s="163"/>
      <c r="G214" s="163"/>
      <c r="H214" s="163"/>
      <c r="I214" s="163"/>
      <c r="J214" s="163"/>
      <c r="K214" s="163"/>
      <c r="L214" s="163"/>
      <c r="M214" s="163"/>
      <c r="N214" s="163"/>
      <c r="O214" s="163"/>
      <c r="P214" s="163"/>
      <c r="R214" s="163"/>
      <c r="S214" s="163"/>
      <c r="T214" s="163"/>
      <c r="U214" s="163"/>
      <c r="V214" s="163"/>
      <c r="W214" s="163"/>
      <c r="X214" s="163"/>
      <c r="Y214" s="163"/>
      <c r="Z214" s="163"/>
      <c r="AA214" s="163"/>
      <c r="AB214" s="163"/>
      <c r="AC214" s="163"/>
      <c r="AD214" s="163"/>
      <c r="AE214" s="163"/>
      <c r="AF214" s="163"/>
      <c r="AG214" s="163"/>
      <c r="AH214" s="163"/>
      <c r="AI214" s="163"/>
      <c r="AJ214" s="163"/>
      <c r="AK214" s="163"/>
      <c r="AL214" s="163"/>
      <c r="AM214" s="163"/>
      <c r="AN214" s="163"/>
      <c r="AO214" s="163"/>
      <c r="AP214" s="163"/>
      <c r="AQ214" s="163"/>
      <c r="AR214" s="163"/>
      <c r="AS214" s="163"/>
      <c r="AT214" s="163"/>
      <c r="AU214" s="163"/>
      <c r="AV214" s="163"/>
      <c r="AW214" s="163"/>
      <c r="AX214" s="163"/>
      <c r="AY214" s="163"/>
      <c r="AZ214" s="163"/>
      <c r="BA214" s="163"/>
      <c r="BB214" s="163"/>
    </row>
    <row r="215" spans="1:54" s="164" customFormat="1">
      <c r="A215" s="163"/>
      <c r="B215" s="195"/>
      <c r="C215" s="163"/>
      <c r="D215" s="163"/>
      <c r="E215" s="163"/>
      <c r="F215" s="163"/>
      <c r="G215" s="163"/>
      <c r="H215" s="163"/>
      <c r="I215" s="163"/>
      <c r="J215" s="163"/>
      <c r="K215" s="163"/>
      <c r="L215" s="163"/>
      <c r="M215" s="163"/>
      <c r="N215" s="163"/>
      <c r="O215" s="163"/>
      <c r="P215" s="163"/>
      <c r="R215" s="163"/>
      <c r="S215" s="163"/>
      <c r="T215" s="163"/>
      <c r="U215" s="163"/>
      <c r="V215" s="163"/>
      <c r="W215" s="163"/>
      <c r="X215" s="163"/>
      <c r="Y215" s="163"/>
      <c r="Z215" s="163"/>
      <c r="AA215" s="163"/>
      <c r="AB215" s="163"/>
      <c r="AC215" s="163"/>
      <c r="AD215" s="163"/>
      <c r="AE215" s="163"/>
      <c r="AF215" s="163"/>
      <c r="AG215" s="163"/>
      <c r="AH215" s="163"/>
      <c r="AI215" s="163"/>
      <c r="AJ215" s="163"/>
      <c r="AK215" s="163"/>
      <c r="AL215" s="163"/>
      <c r="AM215" s="163"/>
      <c r="AN215" s="163"/>
      <c r="AO215" s="163"/>
      <c r="AP215" s="163"/>
      <c r="AQ215" s="163"/>
      <c r="AR215" s="163"/>
      <c r="AS215" s="163"/>
      <c r="AT215" s="163"/>
      <c r="AU215" s="163"/>
      <c r="AV215" s="163"/>
      <c r="AW215" s="163"/>
      <c r="AX215" s="163"/>
      <c r="AY215" s="163"/>
      <c r="AZ215" s="163"/>
      <c r="BA215" s="163"/>
      <c r="BB215" s="163"/>
    </row>
    <row r="216" spans="1:54" s="164" customFormat="1">
      <c r="A216" s="163"/>
      <c r="B216" s="195"/>
      <c r="C216" s="163"/>
      <c r="D216" s="163"/>
      <c r="E216" s="163"/>
      <c r="F216" s="163"/>
      <c r="G216" s="163"/>
      <c r="H216" s="163"/>
      <c r="I216" s="163"/>
      <c r="J216" s="163"/>
      <c r="K216" s="163"/>
      <c r="L216" s="163"/>
      <c r="M216" s="163"/>
      <c r="N216" s="163"/>
      <c r="O216" s="163"/>
      <c r="P216" s="163"/>
      <c r="R216" s="163"/>
      <c r="S216" s="163"/>
      <c r="T216" s="163"/>
      <c r="U216" s="163"/>
      <c r="V216" s="163"/>
      <c r="W216" s="163"/>
      <c r="X216" s="163"/>
      <c r="Y216" s="163"/>
      <c r="Z216" s="163"/>
      <c r="AA216" s="163"/>
      <c r="AB216" s="163"/>
      <c r="AC216" s="163"/>
      <c r="AD216" s="163"/>
      <c r="AE216" s="163"/>
      <c r="AF216" s="163"/>
      <c r="AG216" s="163"/>
      <c r="AH216" s="163"/>
      <c r="AI216" s="163"/>
      <c r="AJ216" s="163"/>
      <c r="AK216" s="163"/>
      <c r="AL216" s="163"/>
      <c r="AM216" s="163"/>
      <c r="AN216" s="163"/>
      <c r="AO216" s="163"/>
      <c r="AP216" s="163"/>
      <c r="AQ216" s="163"/>
      <c r="AR216" s="163"/>
      <c r="AS216" s="163"/>
      <c r="AT216" s="163"/>
      <c r="AU216" s="163"/>
      <c r="AV216" s="163"/>
      <c r="AW216" s="163"/>
      <c r="AX216" s="163"/>
      <c r="AY216" s="163"/>
      <c r="AZ216" s="163"/>
      <c r="BA216" s="163"/>
      <c r="BB216" s="163"/>
    </row>
    <row r="217" spans="1:54" s="164" customFormat="1">
      <c r="A217" s="163"/>
      <c r="B217" s="195"/>
      <c r="C217" s="163"/>
      <c r="D217" s="163"/>
      <c r="E217" s="163"/>
      <c r="F217" s="163"/>
      <c r="G217" s="163"/>
      <c r="H217" s="163"/>
      <c r="I217" s="163"/>
      <c r="J217" s="163"/>
      <c r="K217" s="163"/>
      <c r="L217" s="163"/>
      <c r="M217" s="163"/>
      <c r="N217" s="163"/>
      <c r="O217" s="163"/>
      <c r="P217" s="163"/>
      <c r="R217" s="163"/>
      <c r="S217" s="163"/>
      <c r="T217" s="163"/>
      <c r="U217" s="163"/>
      <c r="V217" s="163"/>
      <c r="W217" s="163"/>
      <c r="X217" s="163"/>
      <c r="Y217" s="163"/>
      <c r="Z217" s="163"/>
      <c r="AA217" s="163"/>
      <c r="AB217" s="163"/>
      <c r="AC217" s="163"/>
      <c r="AD217" s="163"/>
      <c r="AE217" s="163"/>
      <c r="AF217" s="163"/>
      <c r="AG217" s="163"/>
      <c r="AH217" s="163"/>
      <c r="AI217" s="163"/>
      <c r="AJ217" s="163"/>
      <c r="AK217" s="163"/>
      <c r="AL217" s="163"/>
      <c r="AM217" s="163"/>
      <c r="AN217" s="163"/>
      <c r="AO217" s="163"/>
      <c r="AP217" s="163"/>
      <c r="AQ217" s="163"/>
      <c r="AR217" s="163"/>
      <c r="AS217" s="163"/>
      <c r="AT217" s="163"/>
      <c r="AU217" s="163"/>
      <c r="AV217" s="163"/>
      <c r="AW217" s="163"/>
      <c r="AX217" s="163"/>
      <c r="AY217" s="163"/>
      <c r="AZ217" s="163"/>
      <c r="BA217" s="163"/>
      <c r="BB217" s="163"/>
    </row>
    <row r="218" spans="1:54" s="164" customFormat="1">
      <c r="A218" s="163"/>
      <c r="B218" s="195"/>
      <c r="C218" s="163"/>
      <c r="D218" s="163"/>
      <c r="E218" s="163"/>
      <c r="F218" s="163"/>
      <c r="G218" s="163"/>
      <c r="H218" s="163"/>
      <c r="I218" s="163"/>
      <c r="J218" s="163"/>
      <c r="K218" s="163"/>
      <c r="L218" s="163"/>
      <c r="M218" s="163"/>
      <c r="N218" s="163"/>
      <c r="O218" s="163"/>
      <c r="P218" s="163"/>
      <c r="R218" s="163"/>
      <c r="S218" s="163"/>
      <c r="T218" s="163"/>
      <c r="U218" s="163"/>
      <c r="V218" s="163"/>
      <c r="W218" s="163"/>
      <c r="X218" s="163"/>
      <c r="Y218" s="163"/>
      <c r="Z218" s="163"/>
      <c r="AA218" s="163"/>
      <c r="AB218" s="163"/>
      <c r="AC218" s="163"/>
      <c r="AD218" s="163"/>
      <c r="AE218" s="163"/>
      <c r="AF218" s="163"/>
      <c r="AG218" s="163"/>
      <c r="AH218" s="163"/>
      <c r="AI218" s="163"/>
      <c r="AJ218" s="163"/>
      <c r="AK218" s="163"/>
      <c r="AL218" s="163"/>
      <c r="AM218" s="163"/>
      <c r="AN218" s="163"/>
      <c r="AO218" s="163"/>
      <c r="AP218" s="163"/>
      <c r="AQ218" s="163"/>
      <c r="AR218" s="163"/>
      <c r="AS218" s="163"/>
      <c r="AT218" s="163"/>
      <c r="AU218" s="163"/>
      <c r="AV218" s="163"/>
      <c r="AW218" s="163"/>
      <c r="AX218" s="163"/>
      <c r="AY218" s="163"/>
      <c r="AZ218" s="163"/>
      <c r="BA218" s="163"/>
      <c r="BB218" s="163"/>
    </row>
    <row r="219" spans="1:54" s="164" customFormat="1">
      <c r="A219" s="163"/>
      <c r="B219" s="195"/>
      <c r="C219" s="163"/>
      <c r="D219" s="163"/>
      <c r="E219" s="163"/>
      <c r="F219" s="163"/>
      <c r="G219" s="163"/>
      <c r="H219" s="163"/>
      <c r="I219" s="163"/>
      <c r="J219" s="163"/>
      <c r="K219" s="163"/>
      <c r="L219" s="163"/>
      <c r="M219" s="163"/>
      <c r="N219" s="163"/>
      <c r="O219" s="163"/>
      <c r="P219" s="163"/>
      <c r="R219" s="163"/>
      <c r="S219" s="163"/>
      <c r="T219" s="163"/>
      <c r="U219" s="163"/>
      <c r="V219" s="163"/>
      <c r="W219" s="163"/>
      <c r="X219" s="163"/>
      <c r="Y219" s="163"/>
      <c r="Z219" s="163"/>
      <c r="AA219" s="163"/>
      <c r="AB219" s="163"/>
      <c r="AC219" s="163"/>
      <c r="AD219" s="163"/>
      <c r="AE219" s="163"/>
      <c r="AF219" s="163"/>
      <c r="AG219" s="163"/>
      <c r="AH219" s="163"/>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row>
    <row r="220" spans="1:54" s="164" customFormat="1">
      <c r="A220" s="163"/>
      <c r="B220" s="195"/>
      <c r="C220" s="163"/>
      <c r="D220" s="163"/>
      <c r="E220" s="163"/>
      <c r="F220" s="163"/>
      <c r="G220" s="163"/>
      <c r="H220" s="163"/>
      <c r="I220" s="163"/>
      <c r="J220" s="163"/>
      <c r="K220" s="163"/>
      <c r="L220" s="163"/>
      <c r="M220" s="163"/>
      <c r="N220" s="163"/>
      <c r="O220" s="163"/>
      <c r="P220" s="163"/>
      <c r="R220" s="163"/>
      <c r="S220" s="163"/>
      <c r="T220" s="163"/>
      <c r="U220" s="163"/>
      <c r="V220" s="163"/>
      <c r="W220" s="163"/>
      <c r="X220" s="163"/>
      <c r="Y220" s="163"/>
      <c r="Z220" s="163"/>
      <c r="AA220" s="163"/>
      <c r="AB220" s="163"/>
      <c r="AC220" s="163"/>
      <c r="AD220" s="163"/>
      <c r="AE220" s="163"/>
      <c r="AF220" s="163"/>
      <c r="AG220" s="163"/>
      <c r="AH220" s="163"/>
      <c r="AI220" s="163"/>
      <c r="AJ220" s="163"/>
      <c r="AK220" s="163"/>
      <c r="AL220" s="163"/>
      <c r="AM220" s="163"/>
      <c r="AN220" s="163"/>
      <c r="AO220" s="163"/>
      <c r="AP220" s="163"/>
      <c r="AQ220" s="163"/>
      <c r="AR220" s="163"/>
      <c r="AS220" s="163"/>
      <c r="AT220" s="163"/>
      <c r="AU220" s="163"/>
      <c r="AV220" s="163"/>
      <c r="AW220" s="163"/>
      <c r="AX220" s="163"/>
      <c r="AY220" s="163"/>
      <c r="AZ220" s="163"/>
      <c r="BA220" s="163"/>
      <c r="BB220" s="163"/>
    </row>
    <row r="221" spans="1:54" s="164" customFormat="1">
      <c r="A221" s="163"/>
      <c r="B221" s="195"/>
      <c r="C221" s="163"/>
      <c r="D221" s="163"/>
      <c r="E221" s="163"/>
      <c r="F221" s="163"/>
      <c r="G221" s="163"/>
      <c r="H221" s="163"/>
      <c r="I221" s="163"/>
      <c r="J221" s="163"/>
      <c r="K221" s="163"/>
      <c r="L221" s="163"/>
      <c r="M221" s="163"/>
      <c r="N221" s="163"/>
      <c r="O221" s="163"/>
      <c r="P221" s="163"/>
      <c r="R221" s="163"/>
      <c r="S221" s="163"/>
      <c r="T221" s="163"/>
      <c r="U221" s="163"/>
      <c r="V221" s="163"/>
      <c r="W221" s="163"/>
      <c r="X221" s="163"/>
      <c r="Y221" s="163"/>
      <c r="Z221" s="163"/>
      <c r="AA221" s="163"/>
      <c r="AB221" s="163"/>
      <c r="AC221" s="163"/>
      <c r="AD221" s="163"/>
      <c r="AE221" s="163"/>
      <c r="AF221" s="163"/>
      <c r="AG221" s="163"/>
      <c r="AH221" s="163"/>
      <c r="AI221" s="163"/>
      <c r="AJ221" s="163"/>
      <c r="AK221" s="163"/>
      <c r="AL221" s="163"/>
      <c r="AM221" s="163"/>
      <c r="AN221" s="163"/>
      <c r="AO221" s="163"/>
      <c r="AP221" s="163"/>
      <c r="AQ221" s="163"/>
      <c r="AR221" s="163"/>
      <c r="AS221" s="163"/>
      <c r="AT221" s="163"/>
      <c r="AU221" s="163"/>
      <c r="AV221" s="163"/>
      <c r="AW221" s="163"/>
      <c r="AX221" s="163"/>
      <c r="AY221" s="163"/>
      <c r="AZ221" s="163"/>
      <c r="BA221" s="163"/>
      <c r="BB221" s="163"/>
    </row>
    <row r="222" spans="1:54" s="164" customFormat="1">
      <c r="A222" s="163"/>
      <c r="B222" s="195"/>
      <c r="C222" s="163"/>
      <c r="D222" s="163"/>
      <c r="E222" s="163"/>
      <c r="F222" s="163"/>
      <c r="G222" s="163"/>
      <c r="H222" s="163"/>
      <c r="I222" s="163"/>
      <c r="J222" s="163"/>
      <c r="K222" s="163"/>
      <c r="L222" s="163"/>
      <c r="M222" s="163"/>
      <c r="N222" s="163"/>
      <c r="O222" s="163"/>
      <c r="P222" s="163"/>
      <c r="R222" s="163"/>
      <c r="S222" s="163"/>
      <c r="T222" s="163"/>
      <c r="U222" s="163"/>
      <c r="V222" s="163"/>
      <c r="W222" s="163"/>
      <c r="X222" s="163"/>
      <c r="Y222" s="163"/>
      <c r="Z222" s="163"/>
      <c r="AA222" s="163"/>
      <c r="AB222" s="163"/>
      <c r="AC222" s="163"/>
      <c r="AD222" s="163"/>
      <c r="AE222" s="163"/>
      <c r="AF222" s="163"/>
      <c r="AG222" s="163"/>
      <c r="AH222" s="163"/>
      <c r="AI222" s="163"/>
      <c r="AJ222" s="163"/>
      <c r="AK222" s="163"/>
      <c r="AL222" s="163"/>
      <c r="AM222" s="163"/>
      <c r="AN222" s="163"/>
      <c r="AO222" s="163"/>
      <c r="AP222" s="163"/>
      <c r="AQ222" s="163"/>
      <c r="AR222" s="163"/>
      <c r="AS222" s="163"/>
      <c r="AT222" s="163"/>
      <c r="AU222" s="163"/>
      <c r="AV222" s="163"/>
      <c r="AW222" s="163"/>
      <c r="AX222" s="163"/>
      <c r="AY222" s="163"/>
      <c r="AZ222" s="163"/>
      <c r="BA222" s="163"/>
      <c r="BB222" s="163"/>
    </row>
    <row r="223" spans="1:54" s="164" customFormat="1">
      <c r="A223" s="163"/>
      <c r="B223" s="195"/>
      <c r="C223" s="163"/>
      <c r="D223" s="163"/>
      <c r="E223" s="163"/>
      <c r="F223" s="163"/>
      <c r="G223" s="163"/>
      <c r="H223" s="163"/>
      <c r="I223" s="163"/>
      <c r="J223" s="163"/>
      <c r="K223" s="163"/>
      <c r="L223" s="163"/>
      <c r="M223" s="163"/>
      <c r="N223" s="163"/>
      <c r="O223" s="163"/>
      <c r="P223" s="163"/>
      <c r="R223" s="163"/>
      <c r="S223" s="163"/>
      <c r="T223" s="163"/>
      <c r="U223" s="163"/>
      <c r="V223" s="163"/>
      <c r="W223" s="163"/>
      <c r="X223" s="163"/>
      <c r="Y223" s="163"/>
      <c r="Z223" s="163"/>
      <c r="AA223" s="163"/>
      <c r="AB223" s="163"/>
      <c r="AC223" s="163"/>
      <c r="AD223" s="163"/>
      <c r="AE223" s="163"/>
      <c r="AF223" s="163"/>
      <c r="AG223" s="163"/>
      <c r="AH223" s="163"/>
      <c r="AI223" s="163"/>
      <c r="AJ223" s="163"/>
      <c r="AK223" s="163"/>
      <c r="AL223" s="163"/>
      <c r="AM223" s="163"/>
      <c r="AN223" s="163"/>
      <c r="AO223" s="163"/>
      <c r="AP223" s="163"/>
      <c r="AQ223" s="163"/>
      <c r="AR223" s="163"/>
      <c r="AS223" s="163"/>
      <c r="AT223" s="163"/>
      <c r="AU223" s="163"/>
      <c r="AV223" s="163"/>
      <c r="AW223" s="163"/>
      <c r="AX223" s="163"/>
      <c r="AY223" s="163"/>
      <c r="AZ223" s="163"/>
      <c r="BA223" s="163"/>
      <c r="BB223" s="163"/>
    </row>
    <row r="224" spans="1:54" s="164" customFormat="1">
      <c r="A224" s="163"/>
      <c r="B224" s="195"/>
      <c r="C224" s="163"/>
      <c r="D224" s="163"/>
      <c r="E224" s="163"/>
      <c r="F224" s="163"/>
      <c r="G224" s="163"/>
      <c r="H224" s="163"/>
      <c r="I224" s="163"/>
      <c r="J224" s="163"/>
      <c r="K224" s="163"/>
      <c r="L224" s="163"/>
      <c r="M224" s="163"/>
      <c r="N224" s="163"/>
      <c r="O224" s="163"/>
      <c r="P224" s="163"/>
      <c r="R224" s="163"/>
      <c r="S224" s="163"/>
      <c r="T224" s="163"/>
      <c r="U224" s="163"/>
      <c r="V224" s="163"/>
      <c r="W224" s="163"/>
      <c r="X224" s="163"/>
      <c r="Y224" s="163"/>
      <c r="Z224" s="163"/>
      <c r="AA224" s="163"/>
      <c r="AB224" s="163"/>
      <c r="AC224" s="163"/>
      <c r="AD224" s="163"/>
      <c r="AE224" s="163"/>
      <c r="AF224" s="163"/>
      <c r="AG224" s="163"/>
      <c r="AH224" s="163"/>
      <c r="AI224" s="163"/>
      <c r="AJ224" s="163"/>
      <c r="AK224" s="163"/>
      <c r="AL224" s="163"/>
      <c r="AM224" s="163"/>
      <c r="AN224" s="163"/>
      <c r="AO224" s="163"/>
      <c r="AP224" s="163"/>
      <c r="AQ224" s="163"/>
      <c r="AR224" s="163"/>
      <c r="AS224" s="163"/>
      <c r="AT224" s="163"/>
      <c r="AU224" s="163"/>
      <c r="AV224" s="163"/>
      <c r="AW224" s="163"/>
      <c r="AX224" s="163"/>
      <c r="AY224" s="163"/>
      <c r="AZ224" s="163"/>
      <c r="BA224" s="163"/>
      <c r="BB224" s="163"/>
    </row>
    <row r="225" spans="1:54" s="164" customFormat="1">
      <c r="A225" s="163"/>
      <c r="B225" s="195"/>
      <c r="C225" s="163"/>
      <c r="D225" s="163"/>
      <c r="E225" s="163"/>
      <c r="F225" s="163"/>
      <c r="G225" s="163"/>
      <c r="H225" s="163"/>
      <c r="I225" s="163"/>
      <c r="J225" s="163"/>
      <c r="K225" s="163"/>
      <c r="L225" s="163"/>
      <c r="M225" s="163"/>
      <c r="N225" s="163"/>
      <c r="O225" s="163"/>
      <c r="P225" s="163"/>
      <c r="R225" s="163"/>
      <c r="S225" s="163"/>
      <c r="T225" s="163"/>
      <c r="U225" s="163"/>
      <c r="V225" s="163"/>
      <c r="W225" s="163"/>
      <c r="X225" s="163"/>
      <c r="Y225" s="163"/>
      <c r="Z225" s="163"/>
      <c r="AA225" s="163"/>
      <c r="AB225" s="163"/>
      <c r="AC225" s="163"/>
      <c r="AD225" s="163"/>
      <c r="AE225" s="163"/>
      <c r="AF225" s="163"/>
      <c r="AG225" s="163"/>
      <c r="AH225" s="163"/>
      <c r="AI225" s="163"/>
      <c r="AJ225" s="163"/>
      <c r="AK225" s="163"/>
      <c r="AL225" s="163"/>
      <c r="AM225" s="163"/>
      <c r="AN225" s="163"/>
      <c r="AO225" s="163"/>
      <c r="AP225" s="163"/>
      <c r="AQ225" s="163"/>
      <c r="AR225" s="163"/>
      <c r="AS225" s="163"/>
      <c r="AT225" s="163"/>
      <c r="AU225" s="163"/>
      <c r="AV225" s="163"/>
      <c r="AW225" s="163"/>
      <c r="AX225" s="163"/>
      <c r="AY225" s="163"/>
      <c r="AZ225" s="163"/>
      <c r="BA225" s="163"/>
      <c r="BB225" s="163"/>
    </row>
    <row r="226" spans="1:54" s="164" customFormat="1">
      <c r="A226" s="163"/>
      <c r="B226" s="195"/>
      <c r="C226" s="163"/>
      <c r="D226" s="163"/>
      <c r="E226" s="163"/>
      <c r="F226" s="163"/>
      <c r="G226" s="163"/>
      <c r="H226" s="163"/>
      <c r="I226" s="163"/>
      <c r="J226" s="163"/>
      <c r="K226" s="163"/>
      <c r="L226" s="163"/>
      <c r="M226" s="163"/>
      <c r="N226" s="163"/>
      <c r="O226" s="163"/>
      <c r="P226" s="163"/>
      <c r="R226" s="163"/>
      <c r="S226" s="163"/>
      <c r="T226" s="163"/>
      <c r="U226" s="163"/>
      <c r="V226" s="163"/>
      <c r="W226" s="163"/>
      <c r="X226" s="163"/>
      <c r="Y226" s="163"/>
      <c r="Z226" s="163"/>
      <c r="AA226" s="163"/>
      <c r="AB226" s="163"/>
      <c r="AC226" s="163"/>
      <c r="AD226" s="163"/>
      <c r="AE226" s="163"/>
      <c r="AF226" s="163"/>
      <c r="AG226" s="163"/>
      <c r="AH226" s="163"/>
      <c r="AI226" s="163"/>
      <c r="AJ226" s="163"/>
      <c r="AK226" s="163"/>
      <c r="AL226" s="163"/>
      <c r="AM226" s="163"/>
      <c r="AN226" s="163"/>
      <c r="AO226" s="163"/>
      <c r="AP226" s="163"/>
      <c r="AQ226" s="163"/>
      <c r="AR226" s="163"/>
      <c r="AS226" s="163"/>
      <c r="AT226" s="163"/>
      <c r="AU226" s="163"/>
      <c r="AV226" s="163"/>
      <c r="AW226" s="163"/>
      <c r="AX226" s="163"/>
      <c r="AY226" s="163"/>
      <c r="AZ226" s="163"/>
      <c r="BA226" s="163"/>
      <c r="BB226" s="163"/>
    </row>
    <row r="227" spans="1:54" s="164" customFormat="1">
      <c r="A227" s="163"/>
      <c r="B227" s="195"/>
      <c r="C227" s="163"/>
      <c r="D227" s="163"/>
      <c r="E227" s="163"/>
      <c r="F227" s="163"/>
      <c r="G227" s="163"/>
      <c r="H227" s="163"/>
      <c r="I227" s="163"/>
      <c r="J227" s="163"/>
      <c r="K227" s="163"/>
      <c r="L227" s="163"/>
      <c r="M227" s="163"/>
      <c r="N227" s="163"/>
      <c r="O227" s="163"/>
      <c r="P227" s="163"/>
      <c r="R227" s="163"/>
      <c r="S227" s="163"/>
      <c r="T227" s="163"/>
      <c r="U227" s="163"/>
      <c r="V227" s="163"/>
      <c r="W227" s="163"/>
      <c r="X227" s="163"/>
      <c r="Y227" s="163"/>
      <c r="Z227" s="163"/>
      <c r="AA227" s="163"/>
      <c r="AB227" s="163"/>
      <c r="AC227" s="163"/>
      <c r="AD227" s="163"/>
      <c r="AE227" s="163"/>
      <c r="AF227" s="163"/>
      <c r="AG227" s="163"/>
      <c r="AH227" s="163"/>
      <c r="AI227" s="163"/>
      <c r="AJ227" s="163"/>
      <c r="AK227" s="163"/>
      <c r="AL227" s="163"/>
      <c r="AM227" s="163"/>
      <c r="AN227" s="163"/>
      <c r="AO227" s="163"/>
      <c r="AP227" s="163"/>
      <c r="AQ227" s="163"/>
      <c r="AR227" s="163"/>
      <c r="AS227" s="163"/>
      <c r="AT227" s="163"/>
      <c r="AU227" s="163"/>
      <c r="AV227" s="163"/>
      <c r="AW227" s="163"/>
      <c r="AX227" s="163"/>
      <c r="AY227" s="163"/>
      <c r="AZ227" s="163"/>
      <c r="BA227" s="163"/>
      <c r="BB227" s="163"/>
    </row>
    <row r="228" spans="1:54" s="164" customFormat="1">
      <c r="A228" s="163"/>
      <c r="B228" s="195"/>
      <c r="C228" s="163"/>
      <c r="D228" s="163"/>
      <c r="E228" s="163"/>
      <c r="F228" s="163"/>
      <c r="G228" s="163"/>
      <c r="H228" s="163"/>
      <c r="I228" s="163"/>
      <c r="J228" s="163"/>
      <c r="K228" s="163"/>
      <c r="L228" s="163"/>
      <c r="M228" s="163"/>
      <c r="N228" s="163"/>
      <c r="O228" s="163"/>
      <c r="P228" s="163"/>
      <c r="R228" s="163"/>
      <c r="S228" s="163"/>
      <c r="T228" s="163"/>
      <c r="U228" s="163"/>
      <c r="V228" s="163"/>
      <c r="W228" s="163"/>
      <c r="X228" s="163"/>
      <c r="Y228" s="163"/>
      <c r="Z228" s="163"/>
      <c r="AA228" s="163"/>
      <c r="AB228" s="163"/>
      <c r="AC228" s="163"/>
      <c r="AD228" s="163"/>
      <c r="AE228" s="163"/>
      <c r="AF228" s="163"/>
      <c r="AG228" s="163"/>
      <c r="AH228" s="163"/>
      <c r="AI228" s="163"/>
      <c r="AJ228" s="163"/>
      <c r="AK228" s="163"/>
      <c r="AL228" s="163"/>
      <c r="AM228" s="163"/>
      <c r="AN228" s="163"/>
      <c r="AO228" s="163"/>
      <c r="AP228" s="163"/>
      <c r="AQ228" s="163"/>
      <c r="AR228" s="163"/>
      <c r="AS228" s="163"/>
      <c r="AT228" s="163"/>
      <c r="AU228" s="163"/>
      <c r="AV228" s="163"/>
      <c r="AW228" s="163"/>
      <c r="AX228" s="163"/>
      <c r="AY228" s="163"/>
      <c r="AZ228" s="163"/>
      <c r="BA228" s="163"/>
      <c r="BB228" s="163"/>
    </row>
    <row r="229" spans="1:54" s="164" customFormat="1">
      <c r="A229" s="163"/>
      <c r="B229" s="195"/>
      <c r="C229" s="163"/>
      <c r="D229" s="163"/>
      <c r="E229" s="163"/>
      <c r="F229" s="163"/>
      <c r="G229" s="163"/>
      <c r="H229" s="163"/>
      <c r="I229" s="163"/>
      <c r="J229" s="163"/>
      <c r="K229" s="163"/>
      <c r="L229" s="163"/>
      <c r="M229" s="163"/>
      <c r="N229" s="163"/>
      <c r="O229" s="163"/>
      <c r="P229" s="163"/>
      <c r="R229" s="163"/>
      <c r="S229" s="163"/>
      <c r="T229" s="163"/>
      <c r="U229" s="163"/>
      <c r="V229" s="163"/>
      <c r="W229" s="163"/>
      <c r="X229" s="163"/>
      <c r="Y229" s="163"/>
      <c r="Z229" s="163"/>
      <c r="AA229" s="163"/>
      <c r="AB229" s="163"/>
      <c r="AC229" s="163"/>
      <c r="AD229" s="163"/>
      <c r="AE229" s="163"/>
      <c r="AF229" s="163"/>
      <c r="AG229" s="163"/>
      <c r="AH229" s="163"/>
      <c r="AI229" s="163"/>
      <c r="AJ229" s="163"/>
      <c r="AK229" s="163"/>
      <c r="AL229" s="163"/>
      <c r="AM229" s="163"/>
      <c r="AN229" s="163"/>
      <c r="AO229" s="163"/>
      <c r="AP229" s="163"/>
      <c r="AQ229" s="163"/>
      <c r="AR229" s="163"/>
      <c r="AS229" s="163"/>
      <c r="AT229" s="163"/>
      <c r="AU229" s="163"/>
      <c r="AV229" s="163"/>
      <c r="AW229" s="163"/>
      <c r="AX229" s="163"/>
      <c r="AY229" s="163"/>
      <c r="AZ229" s="163"/>
      <c r="BA229" s="163"/>
      <c r="BB229" s="163"/>
    </row>
    <row r="230" spans="1:54" s="164" customFormat="1">
      <c r="A230" s="163"/>
      <c r="B230" s="195"/>
      <c r="C230" s="163"/>
      <c r="D230" s="163"/>
      <c r="E230" s="163"/>
      <c r="F230" s="163"/>
      <c r="G230" s="163"/>
      <c r="H230" s="163"/>
      <c r="I230" s="163"/>
      <c r="J230" s="163"/>
      <c r="K230" s="163"/>
      <c r="L230" s="163"/>
      <c r="M230" s="163"/>
      <c r="N230" s="163"/>
      <c r="O230" s="163"/>
      <c r="P230" s="163"/>
      <c r="R230" s="163"/>
      <c r="S230" s="163"/>
      <c r="T230" s="163"/>
      <c r="U230" s="163"/>
      <c r="V230" s="163"/>
      <c r="W230" s="163"/>
      <c r="X230" s="163"/>
      <c r="Y230" s="163"/>
      <c r="Z230" s="163"/>
      <c r="AA230" s="163"/>
      <c r="AB230" s="163"/>
      <c r="AC230" s="163"/>
      <c r="AD230" s="163"/>
      <c r="AE230" s="163"/>
      <c r="AF230" s="163"/>
      <c r="AG230" s="163"/>
      <c r="AH230" s="163"/>
      <c r="AI230" s="163"/>
      <c r="AJ230" s="163"/>
      <c r="AK230" s="163"/>
      <c r="AL230" s="163"/>
      <c r="AM230" s="163"/>
      <c r="AN230" s="163"/>
      <c r="AO230" s="163"/>
      <c r="AP230" s="163"/>
      <c r="AQ230" s="163"/>
      <c r="AR230" s="163"/>
      <c r="AS230" s="163"/>
      <c r="AT230" s="163"/>
      <c r="AU230" s="163"/>
      <c r="AV230" s="163"/>
      <c r="AW230" s="163"/>
      <c r="AX230" s="163"/>
      <c r="AY230" s="163"/>
      <c r="AZ230" s="163"/>
      <c r="BA230" s="163"/>
      <c r="BB230" s="163"/>
    </row>
    <row r="231" spans="1:54" s="164" customFormat="1">
      <c r="A231" s="163"/>
      <c r="B231" s="195"/>
      <c r="C231" s="163"/>
      <c r="D231" s="163"/>
      <c r="E231" s="163"/>
      <c r="F231" s="163"/>
      <c r="G231" s="163"/>
      <c r="H231" s="163"/>
      <c r="I231" s="163"/>
      <c r="J231" s="163"/>
      <c r="K231" s="163"/>
      <c r="L231" s="163"/>
      <c r="M231" s="163"/>
      <c r="N231" s="163"/>
      <c r="O231" s="163"/>
      <c r="P231" s="163"/>
      <c r="R231" s="163"/>
      <c r="S231" s="163"/>
      <c r="T231" s="163"/>
      <c r="U231" s="163"/>
      <c r="V231" s="163"/>
      <c r="W231" s="163"/>
      <c r="X231" s="163"/>
      <c r="Y231" s="163"/>
      <c r="Z231" s="163"/>
      <c r="AA231" s="163"/>
      <c r="AB231" s="163"/>
      <c r="AC231" s="163"/>
      <c r="AD231" s="163"/>
      <c r="AE231" s="163"/>
      <c r="AF231" s="163"/>
      <c r="AG231" s="163"/>
      <c r="AH231" s="163"/>
      <c r="AI231" s="163"/>
      <c r="AJ231" s="163"/>
      <c r="AK231" s="163"/>
      <c r="AL231" s="163"/>
      <c r="AM231" s="163"/>
      <c r="AN231" s="163"/>
      <c r="AO231" s="163"/>
      <c r="AP231" s="163"/>
      <c r="AQ231" s="163"/>
      <c r="AR231" s="163"/>
      <c r="AS231" s="163"/>
      <c r="AT231" s="163"/>
      <c r="AU231" s="163"/>
      <c r="AV231" s="163"/>
      <c r="AW231" s="163"/>
      <c r="AX231" s="163"/>
      <c r="AY231" s="163"/>
      <c r="AZ231" s="163"/>
      <c r="BA231" s="163"/>
      <c r="BB231" s="163"/>
    </row>
    <row r="232" spans="1:54" s="164" customFormat="1">
      <c r="A232" s="163"/>
      <c r="B232" s="195"/>
      <c r="C232" s="163"/>
      <c r="D232" s="163"/>
      <c r="E232" s="163"/>
      <c r="F232" s="163"/>
      <c r="G232" s="163"/>
      <c r="H232" s="163"/>
      <c r="I232" s="163"/>
      <c r="J232" s="163"/>
      <c r="K232" s="163"/>
      <c r="L232" s="163"/>
      <c r="M232" s="163"/>
      <c r="N232" s="163"/>
      <c r="O232" s="163"/>
      <c r="P232" s="163"/>
      <c r="R232" s="163"/>
      <c r="S232" s="163"/>
      <c r="T232" s="163"/>
      <c r="U232" s="163"/>
      <c r="V232" s="163"/>
      <c r="W232" s="163"/>
      <c r="X232" s="163"/>
      <c r="Y232" s="163"/>
      <c r="Z232" s="163"/>
      <c r="AA232" s="163"/>
      <c r="AB232" s="163"/>
      <c r="AC232" s="163"/>
      <c r="AD232" s="163"/>
      <c r="AE232" s="163"/>
      <c r="AF232" s="163"/>
      <c r="AG232" s="163"/>
      <c r="AH232" s="163"/>
      <c r="AI232" s="163"/>
      <c r="AJ232" s="163"/>
      <c r="AK232" s="163"/>
      <c r="AL232" s="163"/>
      <c r="AM232" s="163"/>
      <c r="AN232" s="163"/>
      <c r="AO232" s="163"/>
      <c r="AP232" s="163"/>
      <c r="AQ232" s="163"/>
      <c r="AR232" s="163"/>
      <c r="AS232" s="163"/>
      <c r="AT232" s="163"/>
      <c r="AU232" s="163"/>
      <c r="AV232" s="163"/>
      <c r="AW232" s="163"/>
      <c r="AX232" s="163"/>
      <c r="AY232" s="163"/>
      <c r="AZ232" s="163"/>
      <c r="BA232" s="163"/>
      <c r="BB232" s="163"/>
    </row>
    <row r="233" spans="1:54" s="164" customFormat="1">
      <c r="A233" s="163"/>
      <c r="B233" s="195"/>
      <c r="C233" s="163"/>
      <c r="D233" s="163"/>
      <c r="E233" s="163"/>
      <c r="F233" s="163"/>
      <c r="G233" s="163"/>
      <c r="H233" s="163"/>
      <c r="I233" s="163"/>
      <c r="J233" s="163"/>
      <c r="K233" s="163"/>
      <c r="L233" s="163"/>
      <c r="M233" s="163"/>
      <c r="N233" s="163"/>
      <c r="O233" s="163"/>
      <c r="P233" s="163"/>
      <c r="R233" s="163"/>
      <c r="S233" s="163"/>
      <c r="T233" s="163"/>
      <c r="U233" s="163"/>
      <c r="V233" s="163"/>
      <c r="W233" s="163"/>
      <c r="X233" s="163"/>
      <c r="Y233" s="163"/>
      <c r="Z233" s="163"/>
      <c r="AA233" s="163"/>
      <c r="AB233" s="163"/>
      <c r="AC233" s="163"/>
      <c r="AD233" s="163"/>
      <c r="AE233" s="163"/>
      <c r="AF233" s="163"/>
      <c r="AG233" s="163"/>
      <c r="AH233" s="163"/>
      <c r="AI233" s="163"/>
      <c r="AJ233" s="163"/>
      <c r="AK233" s="163"/>
      <c r="AL233" s="163"/>
      <c r="AM233" s="163"/>
      <c r="AN233" s="163"/>
      <c r="AO233" s="163"/>
      <c r="AP233" s="163"/>
      <c r="AQ233" s="163"/>
      <c r="AR233" s="163"/>
      <c r="AS233" s="163"/>
      <c r="AT233" s="163"/>
      <c r="AU233" s="163"/>
      <c r="AV233" s="163"/>
      <c r="AW233" s="163"/>
      <c r="AX233" s="163"/>
      <c r="AY233" s="163"/>
      <c r="AZ233" s="163"/>
      <c r="BA233" s="163"/>
      <c r="BB233" s="163"/>
    </row>
    <row r="234" spans="1:54" s="164" customFormat="1">
      <c r="A234" s="163"/>
      <c r="B234" s="195"/>
      <c r="C234" s="163"/>
      <c r="D234" s="163"/>
      <c r="E234" s="163"/>
      <c r="F234" s="163"/>
      <c r="G234" s="163"/>
      <c r="H234" s="163"/>
      <c r="I234" s="163"/>
      <c r="J234" s="163"/>
      <c r="K234" s="163"/>
      <c r="L234" s="163"/>
      <c r="M234" s="163"/>
      <c r="N234" s="163"/>
      <c r="O234" s="163"/>
      <c r="P234" s="163"/>
      <c r="R234" s="163"/>
      <c r="S234" s="163"/>
      <c r="T234" s="163"/>
      <c r="U234" s="163"/>
      <c r="V234" s="163"/>
      <c r="W234" s="163"/>
      <c r="X234" s="163"/>
      <c r="Y234" s="163"/>
      <c r="Z234" s="163"/>
      <c r="AA234" s="163"/>
      <c r="AB234" s="163"/>
      <c r="AC234" s="163"/>
      <c r="AD234" s="163"/>
      <c r="AE234" s="163"/>
      <c r="AF234" s="163"/>
      <c r="AG234" s="163"/>
      <c r="AH234" s="163"/>
      <c r="AI234" s="163"/>
      <c r="AJ234" s="163"/>
      <c r="AK234" s="163"/>
      <c r="AL234" s="163"/>
      <c r="AM234" s="163"/>
      <c r="AN234" s="163"/>
      <c r="AO234" s="163"/>
      <c r="AP234" s="163"/>
      <c r="AQ234" s="163"/>
      <c r="AR234" s="163"/>
      <c r="AS234" s="163"/>
      <c r="AT234" s="163"/>
      <c r="AU234" s="163"/>
      <c r="AV234" s="163"/>
      <c r="AW234" s="163"/>
      <c r="AX234" s="163"/>
      <c r="AY234" s="163"/>
      <c r="AZ234" s="163"/>
      <c r="BA234" s="163"/>
      <c r="BB234" s="163"/>
    </row>
    <row r="235" spans="1:54" s="164" customFormat="1">
      <c r="A235" s="163"/>
      <c r="B235" s="195"/>
      <c r="C235" s="163"/>
      <c r="D235" s="163"/>
      <c r="E235" s="163"/>
      <c r="F235" s="163"/>
      <c r="G235" s="163"/>
      <c r="H235" s="163"/>
      <c r="I235" s="163"/>
      <c r="J235" s="163"/>
      <c r="K235" s="163"/>
      <c r="L235" s="163"/>
      <c r="M235" s="163"/>
      <c r="N235" s="163"/>
      <c r="O235" s="163"/>
      <c r="P235" s="163"/>
      <c r="R235" s="163"/>
      <c r="S235" s="163"/>
      <c r="T235" s="163"/>
      <c r="U235" s="163"/>
      <c r="V235" s="163"/>
      <c r="W235" s="163"/>
      <c r="X235" s="163"/>
      <c r="Y235" s="163"/>
      <c r="Z235" s="163"/>
      <c r="AA235" s="163"/>
      <c r="AB235" s="163"/>
      <c r="AC235" s="163"/>
      <c r="AD235" s="163"/>
      <c r="AE235" s="163"/>
      <c r="AF235" s="163"/>
      <c r="AG235" s="163"/>
      <c r="AH235" s="163"/>
      <c r="AI235" s="163"/>
      <c r="AJ235" s="163"/>
      <c r="AK235" s="163"/>
      <c r="AL235" s="163"/>
      <c r="AM235" s="163"/>
      <c r="AN235" s="163"/>
      <c r="AO235" s="163"/>
      <c r="AP235" s="163"/>
      <c r="AQ235" s="163"/>
      <c r="AR235" s="163"/>
      <c r="AS235" s="163"/>
      <c r="AT235" s="163"/>
      <c r="AU235" s="163"/>
      <c r="AV235" s="163"/>
      <c r="AW235" s="163"/>
      <c r="AX235" s="163"/>
      <c r="AY235" s="163"/>
      <c r="AZ235" s="163"/>
      <c r="BA235" s="163"/>
      <c r="BB235" s="163"/>
    </row>
    <row r="236" spans="1:54" s="164" customFormat="1">
      <c r="A236" s="163"/>
      <c r="B236" s="195"/>
      <c r="C236" s="163"/>
      <c r="D236" s="163"/>
      <c r="E236" s="163"/>
      <c r="F236" s="163"/>
      <c r="G236" s="163"/>
      <c r="H236" s="163"/>
      <c r="I236" s="163"/>
      <c r="J236" s="163"/>
      <c r="K236" s="163"/>
      <c r="L236" s="163"/>
      <c r="M236" s="163"/>
      <c r="N236" s="163"/>
      <c r="O236" s="163"/>
      <c r="P236" s="163"/>
      <c r="R236" s="163"/>
      <c r="S236" s="163"/>
      <c r="T236" s="163"/>
      <c r="U236" s="163"/>
      <c r="V236" s="163"/>
      <c r="W236" s="163"/>
      <c r="X236" s="163"/>
      <c r="Y236" s="163"/>
      <c r="Z236" s="163"/>
      <c r="AA236" s="163"/>
      <c r="AB236" s="163"/>
      <c r="AC236" s="163"/>
      <c r="AD236" s="163"/>
      <c r="AE236" s="163"/>
      <c r="AF236" s="163"/>
      <c r="AG236" s="163"/>
      <c r="AH236" s="163"/>
      <c r="AI236" s="163"/>
      <c r="AJ236" s="163"/>
      <c r="AK236" s="163"/>
      <c r="AL236" s="163"/>
      <c r="AM236" s="163"/>
      <c r="AN236" s="163"/>
      <c r="AO236" s="163"/>
      <c r="AP236" s="163"/>
      <c r="AQ236" s="163"/>
      <c r="AR236" s="163"/>
      <c r="AS236" s="163"/>
      <c r="AT236" s="163"/>
      <c r="AU236" s="163"/>
      <c r="AV236" s="163"/>
      <c r="AW236" s="163"/>
      <c r="AX236" s="163"/>
      <c r="AY236" s="163"/>
      <c r="AZ236" s="163"/>
      <c r="BA236" s="163"/>
      <c r="BB236" s="163"/>
    </row>
    <row r="237" spans="1:54" s="164" customFormat="1">
      <c r="A237" s="163"/>
      <c r="B237" s="195"/>
      <c r="C237" s="163"/>
      <c r="D237" s="163"/>
      <c r="E237" s="163"/>
      <c r="F237" s="163"/>
      <c r="G237" s="163"/>
      <c r="H237" s="163"/>
      <c r="I237" s="163"/>
      <c r="J237" s="163"/>
      <c r="K237" s="163"/>
      <c r="L237" s="163"/>
      <c r="M237" s="163"/>
      <c r="N237" s="163"/>
      <c r="O237" s="163"/>
      <c r="P237" s="163"/>
      <c r="R237" s="163"/>
      <c r="S237" s="163"/>
      <c r="T237" s="163"/>
      <c r="U237" s="163"/>
      <c r="V237" s="163"/>
      <c r="W237" s="163"/>
      <c r="X237" s="163"/>
      <c r="Y237" s="163"/>
      <c r="Z237" s="163"/>
      <c r="AA237" s="163"/>
      <c r="AB237" s="163"/>
      <c r="AC237" s="163"/>
      <c r="AD237" s="163"/>
      <c r="AE237" s="163"/>
      <c r="AF237" s="163"/>
      <c r="AG237" s="163"/>
      <c r="AH237" s="163"/>
      <c r="AI237" s="163"/>
      <c r="AJ237" s="163"/>
      <c r="AK237" s="163"/>
      <c r="AL237" s="163"/>
      <c r="AM237" s="163"/>
      <c r="AN237" s="163"/>
      <c r="AO237" s="163"/>
      <c r="AP237" s="163"/>
      <c r="AQ237" s="163"/>
      <c r="AR237" s="163"/>
      <c r="AS237" s="163"/>
      <c r="AT237" s="163"/>
      <c r="AU237" s="163"/>
      <c r="AV237" s="163"/>
      <c r="AW237" s="163"/>
      <c r="AX237" s="163"/>
      <c r="AY237" s="163"/>
      <c r="AZ237" s="163"/>
      <c r="BA237" s="163"/>
      <c r="BB237" s="163"/>
    </row>
    <row r="238" spans="1:54" s="164" customFormat="1">
      <c r="A238" s="163"/>
      <c r="B238" s="195"/>
      <c r="C238" s="163"/>
      <c r="D238" s="163"/>
      <c r="E238" s="163"/>
      <c r="F238" s="163"/>
      <c r="G238" s="163"/>
      <c r="H238" s="163"/>
      <c r="I238" s="163"/>
      <c r="J238" s="163"/>
      <c r="K238" s="163"/>
      <c r="L238" s="163"/>
      <c r="M238" s="163"/>
      <c r="N238" s="163"/>
      <c r="O238" s="163"/>
      <c r="P238" s="163"/>
      <c r="R238" s="163"/>
      <c r="S238" s="163"/>
      <c r="T238" s="163"/>
      <c r="U238" s="163"/>
      <c r="V238" s="163"/>
      <c r="W238" s="163"/>
      <c r="X238" s="163"/>
      <c r="Y238" s="163"/>
      <c r="Z238" s="163"/>
      <c r="AA238" s="163"/>
      <c r="AB238" s="163"/>
      <c r="AC238" s="163"/>
      <c r="AD238" s="163"/>
      <c r="AE238" s="163"/>
      <c r="AF238" s="163"/>
      <c r="AG238" s="163"/>
      <c r="AH238" s="163"/>
      <c r="AI238" s="163"/>
      <c r="AJ238" s="163"/>
      <c r="AK238" s="163"/>
      <c r="AL238" s="163"/>
      <c r="AM238" s="163"/>
      <c r="AN238" s="163"/>
      <c r="AO238" s="163"/>
      <c r="AP238" s="163"/>
      <c r="AQ238" s="163"/>
      <c r="AR238" s="163"/>
      <c r="AS238" s="163"/>
      <c r="AT238" s="163"/>
      <c r="AU238" s="163"/>
      <c r="AV238" s="163"/>
      <c r="AW238" s="163"/>
      <c r="AX238" s="163"/>
      <c r="AY238" s="163"/>
      <c r="AZ238" s="163"/>
      <c r="BA238" s="163"/>
      <c r="BB238" s="163"/>
    </row>
    <row r="239" spans="1:54" s="164" customFormat="1">
      <c r="A239" s="163"/>
      <c r="B239" s="195"/>
      <c r="C239" s="163"/>
      <c r="D239" s="163"/>
      <c r="E239" s="163"/>
      <c r="F239" s="163"/>
      <c r="G239" s="163"/>
      <c r="H239" s="163"/>
      <c r="I239" s="163"/>
      <c r="J239" s="163"/>
      <c r="K239" s="163"/>
      <c r="L239" s="163"/>
      <c r="M239" s="163"/>
      <c r="N239" s="163"/>
      <c r="O239" s="163"/>
      <c r="P239" s="163"/>
      <c r="R239" s="163"/>
      <c r="S239" s="163"/>
      <c r="T239" s="163"/>
      <c r="U239" s="163"/>
      <c r="V239" s="163"/>
      <c r="W239" s="163"/>
      <c r="X239" s="163"/>
      <c r="Y239" s="163"/>
      <c r="Z239" s="163"/>
      <c r="AA239" s="163"/>
      <c r="AB239" s="163"/>
      <c r="AC239" s="163"/>
      <c r="AD239" s="163"/>
      <c r="AE239" s="163"/>
      <c r="AF239" s="163"/>
      <c r="AG239" s="163"/>
      <c r="AH239" s="163"/>
      <c r="AI239" s="163"/>
      <c r="AJ239" s="163"/>
      <c r="AK239" s="163"/>
      <c r="AL239" s="163"/>
      <c r="AM239" s="163"/>
      <c r="AN239" s="163"/>
      <c r="AO239" s="163"/>
      <c r="AP239" s="163"/>
      <c r="AQ239" s="163"/>
      <c r="AR239" s="163"/>
      <c r="AS239" s="163"/>
      <c r="AT239" s="163"/>
      <c r="AU239" s="163"/>
      <c r="AV239" s="163"/>
      <c r="AW239" s="163"/>
      <c r="AX239" s="163"/>
      <c r="AY239" s="163"/>
      <c r="AZ239" s="163"/>
      <c r="BA239" s="163"/>
      <c r="BB239" s="163"/>
    </row>
    <row r="240" spans="1:54" s="164" customFormat="1">
      <c r="A240" s="163"/>
      <c r="B240" s="195"/>
      <c r="C240" s="163"/>
      <c r="D240" s="163"/>
      <c r="E240" s="163"/>
      <c r="F240" s="163"/>
      <c r="G240" s="163"/>
      <c r="H240" s="163"/>
      <c r="I240" s="163"/>
      <c r="J240" s="163"/>
      <c r="K240" s="163"/>
      <c r="L240" s="163"/>
      <c r="M240" s="163"/>
      <c r="N240" s="163"/>
      <c r="O240" s="163"/>
      <c r="P240" s="163"/>
      <c r="R240" s="163"/>
      <c r="S240" s="163"/>
      <c r="T240" s="163"/>
      <c r="U240" s="163"/>
      <c r="V240" s="163"/>
      <c r="W240" s="163"/>
      <c r="X240" s="163"/>
      <c r="Y240" s="163"/>
      <c r="Z240" s="163"/>
      <c r="AA240" s="163"/>
      <c r="AB240" s="163"/>
      <c r="AC240" s="163"/>
      <c r="AD240" s="163"/>
      <c r="AE240" s="163"/>
      <c r="AF240" s="163"/>
      <c r="AG240" s="163"/>
      <c r="AH240" s="163"/>
      <c r="AI240" s="163"/>
      <c r="AJ240" s="163"/>
      <c r="AK240" s="163"/>
      <c r="AL240" s="163"/>
      <c r="AM240" s="163"/>
      <c r="AN240" s="163"/>
      <c r="AO240" s="163"/>
      <c r="AP240" s="163"/>
      <c r="AQ240" s="163"/>
      <c r="AR240" s="163"/>
      <c r="AS240" s="163"/>
      <c r="AT240" s="163"/>
      <c r="AU240" s="163"/>
      <c r="AV240" s="163"/>
      <c r="AW240" s="163"/>
      <c r="AX240" s="163"/>
      <c r="AY240" s="163"/>
      <c r="AZ240" s="163"/>
      <c r="BA240" s="163"/>
      <c r="BB240" s="163"/>
    </row>
    <row r="241" spans="1:54" s="164" customFormat="1">
      <c r="A241" s="163"/>
      <c r="B241" s="195"/>
      <c r="C241" s="163"/>
      <c r="D241" s="163"/>
      <c r="E241" s="163"/>
      <c r="F241" s="163"/>
      <c r="G241" s="163"/>
      <c r="H241" s="163"/>
      <c r="I241" s="163"/>
      <c r="J241" s="163"/>
      <c r="K241" s="163"/>
      <c r="L241" s="163"/>
      <c r="M241" s="163"/>
      <c r="N241" s="163"/>
      <c r="O241" s="163"/>
      <c r="P241" s="163"/>
      <c r="R241" s="163"/>
      <c r="S241" s="163"/>
      <c r="T241" s="163"/>
      <c r="U241" s="163"/>
      <c r="V241" s="163"/>
      <c r="W241" s="163"/>
      <c r="X241" s="163"/>
      <c r="Y241" s="163"/>
      <c r="Z241" s="163"/>
      <c r="AA241" s="163"/>
      <c r="AB241" s="163"/>
      <c r="AC241" s="163"/>
      <c r="AD241" s="163"/>
      <c r="AE241" s="163"/>
      <c r="AF241" s="163"/>
      <c r="AG241" s="163"/>
      <c r="AH241" s="163"/>
      <c r="AI241" s="163"/>
      <c r="AJ241" s="163"/>
      <c r="AK241" s="163"/>
      <c r="AL241" s="163"/>
      <c r="AM241" s="163"/>
      <c r="AN241" s="163"/>
      <c r="AO241" s="163"/>
      <c r="AP241" s="163"/>
      <c r="AQ241" s="163"/>
      <c r="AR241" s="163"/>
      <c r="AS241" s="163"/>
      <c r="AT241" s="163"/>
      <c r="AU241" s="163"/>
      <c r="AV241" s="163"/>
      <c r="AW241" s="163"/>
      <c r="AX241" s="163"/>
      <c r="AY241" s="163"/>
      <c r="AZ241" s="163"/>
      <c r="BA241" s="163"/>
      <c r="BB241" s="163"/>
    </row>
    <row r="242" spans="1:54" s="164" customFormat="1">
      <c r="A242" s="163"/>
      <c r="B242" s="195"/>
      <c r="C242" s="163"/>
      <c r="D242" s="163"/>
      <c r="E242" s="163"/>
      <c r="F242" s="163"/>
      <c r="G242" s="163"/>
      <c r="H242" s="163"/>
      <c r="I242" s="163"/>
      <c r="J242" s="163"/>
      <c r="K242" s="163"/>
      <c r="L242" s="163"/>
      <c r="M242" s="163"/>
      <c r="N242" s="163"/>
      <c r="O242" s="163"/>
      <c r="P242" s="163"/>
      <c r="R242" s="163"/>
      <c r="S242" s="163"/>
      <c r="T242" s="163"/>
      <c r="U242" s="163"/>
      <c r="V242" s="163"/>
      <c r="W242" s="163"/>
      <c r="X242" s="163"/>
      <c r="Y242" s="163"/>
      <c r="Z242" s="163"/>
      <c r="AA242" s="163"/>
      <c r="AB242" s="163"/>
      <c r="AC242" s="163"/>
      <c r="AD242" s="163"/>
      <c r="AE242" s="163"/>
      <c r="AF242" s="163"/>
      <c r="AG242" s="163"/>
      <c r="AH242" s="163"/>
      <c r="AI242" s="163"/>
      <c r="AJ242" s="163"/>
      <c r="AK242" s="163"/>
      <c r="AL242" s="163"/>
      <c r="AM242" s="163"/>
      <c r="AN242" s="163"/>
      <c r="AO242" s="163"/>
      <c r="AP242" s="163"/>
      <c r="AQ242" s="163"/>
      <c r="AR242" s="163"/>
      <c r="AS242" s="163"/>
      <c r="AT242" s="163"/>
      <c r="AU242" s="163"/>
      <c r="AV242" s="163"/>
      <c r="AW242" s="163"/>
      <c r="AX242" s="163"/>
      <c r="AY242" s="163"/>
      <c r="AZ242" s="163"/>
      <c r="BA242" s="163"/>
      <c r="BB242" s="163"/>
    </row>
    <row r="243" spans="1:54" s="164" customFormat="1">
      <c r="A243" s="163"/>
      <c r="B243" s="195"/>
      <c r="C243" s="163"/>
      <c r="D243" s="163"/>
      <c r="E243" s="163"/>
      <c r="F243" s="163"/>
      <c r="G243" s="163"/>
      <c r="H243" s="163"/>
      <c r="I243" s="163"/>
      <c r="J243" s="163"/>
      <c r="K243" s="163"/>
      <c r="L243" s="163"/>
      <c r="M243" s="163"/>
      <c r="N243" s="163"/>
      <c r="O243" s="163"/>
      <c r="P243" s="163"/>
      <c r="R243" s="163"/>
      <c r="S243" s="163"/>
      <c r="T243" s="163"/>
      <c r="U243" s="163"/>
      <c r="V243" s="163"/>
      <c r="W243" s="163"/>
      <c r="X243" s="163"/>
      <c r="Y243" s="163"/>
      <c r="Z243" s="163"/>
      <c r="AA243" s="163"/>
      <c r="AB243" s="163"/>
      <c r="AC243" s="163"/>
      <c r="AD243" s="163"/>
      <c r="AE243" s="163"/>
      <c r="AF243" s="163"/>
      <c r="AG243" s="163"/>
      <c r="AH243" s="163"/>
      <c r="AI243" s="163"/>
      <c r="AJ243" s="163"/>
      <c r="AK243" s="163"/>
      <c r="AL243" s="163"/>
      <c r="AM243" s="163"/>
      <c r="AN243" s="163"/>
      <c r="AO243" s="163"/>
      <c r="AP243" s="163"/>
      <c r="AQ243" s="163"/>
      <c r="AR243" s="163"/>
      <c r="AS243" s="163"/>
      <c r="AT243" s="163"/>
      <c r="AU243" s="163"/>
      <c r="AV243" s="163"/>
      <c r="AW243" s="163"/>
      <c r="AX243" s="163"/>
      <c r="AY243" s="163"/>
      <c r="AZ243" s="163"/>
      <c r="BA243" s="163"/>
      <c r="BB243" s="163"/>
    </row>
    <row r="244" spans="1:54" s="164" customFormat="1">
      <c r="A244" s="163"/>
      <c r="B244" s="195"/>
      <c r="C244" s="163"/>
      <c r="D244" s="163"/>
      <c r="E244" s="163"/>
      <c r="F244" s="163"/>
      <c r="G244" s="163"/>
      <c r="H244" s="163"/>
      <c r="I244" s="163"/>
      <c r="J244" s="163"/>
      <c r="K244" s="163"/>
      <c r="L244" s="163"/>
      <c r="M244" s="163"/>
      <c r="N244" s="163"/>
      <c r="O244" s="163"/>
      <c r="P244" s="163"/>
      <c r="R244" s="163"/>
      <c r="S244" s="163"/>
      <c r="T244" s="163"/>
      <c r="U244" s="163"/>
      <c r="V244" s="163"/>
      <c r="W244" s="163"/>
      <c r="X244" s="163"/>
      <c r="Y244" s="163"/>
      <c r="Z244" s="163"/>
      <c r="AA244" s="163"/>
      <c r="AB244" s="163"/>
      <c r="AC244" s="163"/>
      <c r="AD244" s="163"/>
      <c r="AE244" s="163"/>
      <c r="AF244" s="163"/>
      <c r="AG244" s="163"/>
      <c r="AH244" s="163"/>
      <c r="AI244" s="163"/>
      <c r="AJ244" s="163"/>
      <c r="AK244" s="163"/>
      <c r="AL244" s="163"/>
      <c r="AM244" s="163"/>
      <c r="AN244" s="163"/>
      <c r="AO244" s="163"/>
      <c r="AP244" s="163"/>
      <c r="AQ244" s="163"/>
      <c r="AR244" s="163"/>
      <c r="AS244" s="163"/>
      <c r="AT244" s="163"/>
      <c r="AU244" s="163"/>
      <c r="AV244" s="163"/>
      <c r="AW244" s="163"/>
      <c r="AX244" s="163"/>
      <c r="AY244" s="163"/>
      <c r="AZ244" s="163"/>
      <c r="BA244" s="163"/>
      <c r="BB244" s="163"/>
    </row>
    <row r="245" spans="1:54" s="164" customFormat="1">
      <c r="A245" s="163"/>
      <c r="B245" s="195"/>
      <c r="C245" s="163"/>
      <c r="D245" s="163"/>
      <c r="E245" s="163"/>
      <c r="F245" s="163"/>
      <c r="G245" s="163"/>
      <c r="H245" s="163"/>
      <c r="I245" s="163"/>
      <c r="J245" s="163"/>
      <c r="K245" s="163"/>
      <c r="L245" s="163"/>
      <c r="M245" s="163"/>
      <c r="N245" s="163"/>
      <c r="O245" s="163"/>
      <c r="P245" s="163"/>
      <c r="R245" s="163"/>
      <c r="S245" s="163"/>
      <c r="T245" s="163"/>
      <c r="U245" s="163"/>
      <c r="V245" s="163"/>
      <c r="W245" s="163"/>
      <c r="X245" s="163"/>
      <c r="Y245" s="163"/>
      <c r="Z245" s="163"/>
      <c r="AA245" s="163"/>
      <c r="AB245" s="163"/>
      <c r="AC245" s="163"/>
      <c r="AD245" s="163"/>
      <c r="AE245" s="163"/>
      <c r="AF245" s="163"/>
      <c r="AG245" s="163"/>
      <c r="AH245" s="163"/>
      <c r="AI245" s="163"/>
      <c r="AJ245" s="163"/>
      <c r="AK245" s="163"/>
      <c r="AL245" s="163"/>
      <c r="AM245" s="163"/>
      <c r="AN245" s="163"/>
      <c r="AO245" s="163"/>
      <c r="AP245" s="163"/>
      <c r="AQ245" s="163"/>
      <c r="AR245" s="163"/>
      <c r="AS245" s="163"/>
      <c r="AT245" s="163"/>
      <c r="AU245" s="163"/>
      <c r="AV245" s="163"/>
      <c r="AW245" s="163"/>
      <c r="AX245" s="163"/>
      <c r="AY245" s="163"/>
      <c r="AZ245" s="163"/>
      <c r="BA245" s="163"/>
      <c r="BB245" s="163"/>
    </row>
    <row r="246" spans="1:54" s="164" customFormat="1">
      <c r="A246" s="163"/>
      <c r="B246" s="195"/>
      <c r="C246" s="163"/>
      <c r="D246" s="163"/>
      <c r="E246" s="163"/>
      <c r="F246" s="163"/>
      <c r="G246" s="163"/>
      <c r="H246" s="163"/>
      <c r="I246" s="163"/>
      <c r="J246" s="163"/>
      <c r="K246" s="163"/>
      <c r="L246" s="163"/>
      <c r="M246" s="163"/>
      <c r="N246" s="163"/>
      <c r="O246" s="163"/>
      <c r="P246" s="163"/>
      <c r="R246" s="163"/>
      <c r="S246" s="163"/>
      <c r="T246" s="163"/>
      <c r="U246" s="163"/>
      <c r="V246" s="163"/>
      <c r="W246" s="163"/>
      <c r="X246" s="163"/>
      <c r="Y246" s="163"/>
      <c r="Z246" s="163"/>
      <c r="AA246" s="163"/>
      <c r="AB246" s="163"/>
      <c r="AC246" s="163"/>
      <c r="AD246" s="163"/>
      <c r="AE246" s="163"/>
      <c r="AF246" s="163"/>
      <c r="AG246" s="163"/>
      <c r="AH246" s="163"/>
      <c r="AI246" s="163"/>
      <c r="AJ246" s="163"/>
      <c r="AK246" s="163"/>
      <c r="AL246" s="163"/>
      <c r="AM246" s="163"/>
      <c r="AN246" s="163"/>
      <c r="AO246" s="163"/>
      <c r="AP246" s="163"/>
      <c r="AQ246" s="163"/>
      <c r="AR246" s="163"/>
      <c r="AS246" s="163"/>
      <c r="AT246" s="163"/>
      <c r="AU246" s="163"/>
      <c r="AV246" s="163"/>
      <c r="AW246" s="163"/>
      <c r="AX246" s="163"/>
      <c r="AY246" s="163"/>
      <c r="AZ246" s="163"/>
      <c r="BA246" s="163"/>
      <c r="BB246" s="163"/>
    </row>
    <row r="247" spans="1:54" s="164" customFormat="1">
      <c r="A247" s="163"/>
      <c r="B247" s="195"/>
      <c r="C247" s="163"/>
      <c r="D247" s="163"/>
      <c r="E247" s="163"/>
      <c r="F247" s="163"/>
      <c r="G247" s="163"/>
      <c r="H247" s="163"/>
      <c r="I247" s="163"/>
      <c r="J247" s="163"/>
      <c r="K247" s="163"/>
      <c r="L247" s="163"/>
      <c r="M247" s="163"/>
      <c r="N247" s="163"/>
      <c r="O247" s="163"/>
      <c r="P247" s="163"/>
      <c r="R247" s="163"/>
      <c r="S247" s="163"/>
      <c r="T247" s="163"/>
      <c r="U247" s="163"/>
      <c r="V247" s="163"/>
      <c r="W247" s="163"/>
      <c r="X247" s="163"/>
      <c r="Y247" s="163"/>
      <c r="Z247" s="163"/>
      <c r="AA247" s="163"/>
      <c r="AB247" s="163"/>
      <c r="AC247" s="163"/>
      <c r="AD247" s="163"/>
      <c r="AE247" s="163"/>
      <c r="AF247" s="163"/>
      <c r="AG247" s="163"/>
      <c r="AH247" s="163"/>
      <c r="AI247" s="163"/>
      <c r="AJ247" s="163"/>
      <c r="AK247" s="163"/>
      <c r="AL247" s="163"/>
      <c r="AM247" s="163"/>
      <c r="AN247" s="163"/>
      <c r="AO247" s="163"/>
      <c r="AP247" s="163"/>
      <c r="AQ247" s="163"/>
      <c r="AR247" s="163"/>
      <c r="AS247" s="163"/>
      <c r="AT247" s="163"/>
      <c r="AU247" s="163"/>
      <c r="AV247" s="163"/>
      <c r="AW247" s="163"/>
      <c r="AX247" s="163"/>
      <c r="AY247" s="163"/>
      <c r="AZ247" s="163"/>
      <c r="BA247" s="163"/>
      <c r="BB247" s="163"/>
    </row>
    <row r="248" spans="1:54" s="164" customFormat="1">
      <c r="A248" s="163"/>
      <c r="B248" s="195"/>
      <c r="C248" s="163"/>
      <c r="D248" s="163"/>
      <c r="E248" s="163"/>
      <c r="F248" s="163"/>
      <c r="G248" s="163"/>
      <c r="H248" s="163"/>
      <c r="I248" s="163"/>
      <c r="J248" s="163"/>
      <c r="K248" s="163"/>
      <c r="L248" s="163"/>
      <c r="M248" s="163"/>
      <c r="N248" s="163"/>
      <c r="O248" s="163"/>
      <c r="P248" s="163"/>
      <c r="R248" s="163"/>
      <c r="S248" s="163"/>
      <c r="T248" s="163"/>
      <c r="U248" s="163"/>
      <c r="V248" s="163"/>
      <c r="W248" s="163"/>
      <c r="X248" s="163"/>
      <c r="Y248" s="163"/>
      <c r="Z248" s="163"/>
      <c r="AA248" s="163"/>
      <c r="AB248" s="163"/>
      <c r="AC248" s="163"/>
      <c r="AD248" s="163"/>
      <c r="AE248" s="163"/>
      <c r="AF248" s="163"/>
      <c r="AG248" s="163"/>
      <c r="AH248" s="163"/>
      <c r="AI248" s="163"/>
      <c r="AJ248" s="163"/>
      <c r="AK248" s="163"/>
      <c r="AL248" s="163"/>
      <c r="AM248" s="163"/>
      <c r="AN248" s="163"/>
      <c r="AO248" s="163"/>
      <c r="AP248" s="163"/>
      <c r="AQ248" s="163"/>
      <c r="AR248" s="163"/>
      <c r="AS248" s="163"/>
      <c r="AT248" s="163"/>
      <c r="AU248" s="163"/>
      <c r="AV248" s="163"/>
      <c r="AW248" s="163"/>
      <c r="AX248" s="163"/>
      <c r="AY248" s="163"/>
      <c r="AZ248" s="163"/>
      <c r="BA248" s="163"/>
      <c r="BB248" s="163"/>
    </row>
    <row r="249" spans="1:54" s="164" customFormat="1">
      <c r="A249" s="163"/>
      <c r="B249" s="195"/>
      <c r="C249" s="163"/>
      <c r="D249" s="163"/>
      <c r="E249" s="163"/>
      <c r="F249" s="163"/>
      <c r="G249" s="163"/>
      <c r="H249" s="163"/>
      <c r="I249" s="163"/>
      <c r="J249" s="163"/>
      <c r="K249" s="163"/>
      <c r="L249" s="163"/>
      <c r="M249" s="163"/>
      <c r="N249" s="163"/>
      <c r="O249" s="163"/>
      <c r="P249" s="163"/>
      <c r="R249" s="163"/>
      <c r="S249" s="163"/>
      <c r="T249" s="163"/>
      <c r="U249" s="163"/>
      <c r="V249" s="163"/>
      <c r="W249" s="163"/>
      <c r="X249" s="163"/>
      <c r="Y249" s="163"/>
      <c r="Z249" s="163"/>
      <c r="AA249" s="163"/>
      <c r="AB249" s="163"/>
      <c r="AC249" s="163"/>
      <c r="AD249" s="163"/>
      <c r="AE249" s="163"/>
      <c r="AF249" s="163"/>
      <c r="AG249" s="163"/>
      <c r="AH249" s="163"/>
      <c r="AI249" s="163"/>
      <c r="AJ249" s="163"/>
      <c r="AK249" s="163"/>
      <c r="AL249" s="163"/>
      <c r="AM249" s="163"/>
      <c r="AN249" s="163"/>
      <c r="AO249" s="163"/>
      <c r="AP249" s="163"/>
      <c r="AQ249" s="163"/>
      <c r="AR249" s="163"/>
      <c r="AS249" s="163"/>
      <c r="AT249" s="163"/>
      <c r="AU249" s="163"/>
      <c r="AV249" s="163"/>
      <c r="AW249" s="163"/>
      <c r="AX249" s="163"/>
      <c r="AY249" s="163"/>
      <c r="AZ249" s="163"/>
      <c r="BA249" s="163"/>
      <c r="BB249" s="163"/>
    </row>
    <row r="250" spans="1:54" s="164" customFormat="1">
      <c r="A250" s="163"/>
      <c r="B250" s="195"/>
      <c r="C250" s="163"/>
      <c r="D250" s="163"/>
      <c r="E250" s="163"/>
      <c r="F250" s="163"/>
      <c r="G250" s="163"/>
      <c r="H250" s="163"/>
      <c r="I250" s="163"/>
      <c r="J250" s="163"/>
      <c r="K250" s="163"/>
      <c r="L250" s="163"/>
      <c r="M250" s="163"/>
      <c r="N250" s="163"/>
      <c r="O250" s="163"/>
      <c r="P250" s="163"/>
      <c r="R250" s="163"/>
      <c r="S250" s="163"/>
      <c r="T250" s="163"/>
      <c r="U250" s="163"/>
      <c r="V250" s="163"/>
      <c r="W250" s="163"/>
      <c r="X250" s="163"/>
      <c r="Y250" s="163"/>
      <c r="Z250" s="163"/>
      <c r="AA250" s="163"/>
      <c r="AB250" s="163"/>
      <c r="AC250" s="163"/>
      <c r="AD250" s="163"/>
      <c r="AE250" s="163"/>
      <c r="AF250" s="163"/>
      <c r="AG250" s="163"/>
      <c r="AH250" s="163"/>
      <c r="AI250" s="163"/>
      <c r="AJ250" s="163"/>
      <c r="AK250" s="163"/>
      <c r="AL250" s="163"/>
      <c r="AM250" s="163"/>
      <c r="AN250" s="163"/>
      <c r="AO250" s="163"/>
      <c r="AP250" s="163"/>
      <c r="AQ250" s="163"/>
      <c r="AR250" s="163"/>
      <c r="AS250" s="163"/>
      <c r="AT250" s="163"/>
      <c r="AU250" s="163"/>
      <c r="AV250" s="163"/>
      <c r="AW250" s="163"/>
      <c r="AX250" s="163"/>
      <c r="AY250" s="163"/>
      <c r="AZ250" s="163"/>
      <c r="BA250" s="163"/>
      <c r="BB250" s="163"/>
    </row>
    <row r="251" spans="1:54" s="164" customFormat="1">
      <c r="A251" s="163"/>
      <c r="B251" s="195"/>
      <c r="C251" s="163"/>
      <c r="D251" s="163"/>
      <c r="E251" s="163"/>
      <c r="F251" s="163"/>
      <c r="G251" s="163"/>
      <c r="H251" s="163"/>
      <c r="I251" s="163"/>
      <c r="J251" s="163"/>
      <c r="K251" s="163"/>
      <c r="L251" s="163"/>
      <c r="M251" s="163"/>
      <c r="N251" s="163"/>
      <c r="O251" s="163"/>
      <c r="P251" s="163"/>
      <c r="R251" s="163"/>
      <c r="S251" s="163"/>
      <c r="T251" s="163"/>
      <c r="U251" s="163"/>
      <c r="V251" s="163"/>
      <c r="W251" s="163"/>
      <c r="X251" s="163"/>
      <c r="Y251" s="163"/>
      <c r="Z251" s="163"/>
      <c r="AA251" s="163"/>
      <c r="AB251" s="163"/>
      <c r="AC251" s="163"/>
      <c r="AD251" s="163"/>
      <c r="AE251" s="163"/>
      <c r="AF251" s="163"/>
      <c r="AG251" s="163"/>
      <c r="AH251" s="163"/>
      <c r="AI251" s="163"/>
      <c r="AJ251" s="163"/>
      <c r="AK251" s="163"/>
      <c r="AL251" s="163"/>
      <c r="AM251" s="163"/>
      <c r="AN251" s="163"/>
      <c r="AO251" s="163"/>
      <c r="AP251" s="163"/>
      <c r="AQ251" s="163"/>
      <c r="AR251" s="163"/>
      <c r="AS251" s="163"/>
      <c r="AT251" s="163"/>
      <c r="AU251" s="163"/>
      <c r="AV251" s="163"/>
      <c r="AW251" s="163"/>
      <c r="AX251" s="163"/>
      <c r="AY251" s="163"/>
      <c r="AZ251" s="163"/>
      <c r="BA251" s="163"/>
      <c r="BB251" s="163"/>
    </row>
    <row r="252" spans="1:54" s="164" customFormat="1">
      <c r="A252" s="163"/>
      <c r="B252" s="163"/>
      <c r="C252" s="163"/>
      <c r="D252" s="163"/>
      <c r="E252" s="163"/>
      <c r="F252" s="163"/>
      <c r="G252" s="163"/>
      <c r="H252" s="163"/>
      <c r="I252" s="163"/>
      <c r="J252" s="163"/>
      <c r="K252" s="163"/>
      <c r="L252" s="163"/>
      <c r="M252" s="163"/>
      <c r="N252" s="163"/>
      <c r="O252" s="163"/>
      <c r="P252" s="163"/>
      <c r="R252" s="163"/>
      <c r="S252" s="163"/>
      <c r="T252" s="163"/>
      <c r="U252" s="163"/>
      <c r="V252" s="163"/>
      <c r="W252" s="163"/>
      <c r="X252" s="163"/>
      <c r="Y252" s="163"/>
      <c r="Z252" s="163"/>
      <c r="AA252" s="163"/>
      <c r="AB252" s="163"/>
      <c r="AC252" s="163"/>
      <c r="AD252" s="163"/>
      <c r="AE252" s="163"/>
      <c r="AF252" s="163"/>
      <c r="AG252" s="163"/>
      <c r="AH252" s="163"/>
      <c r="AI252" s="163"/>
      <c r="AJ252" s="163"/>
      <c r="AK252" s="163"/>
      <c r="AL252" s="163"/>
      <c r="AM252" s="163"/>
      <c r="AN252" s="163"/>
      <c r="AO252" s="163"/>
      <c r="AP252" s="163"/>
      <c r="AQ252" s="163"/>
      <c r="AR252" s="163"/>
      <c r="AS252" s="163"/>
      <c r="AT252" s="163"/>
      <c r="AU252" s="163"/>
      <c r="AV252" s="163"/>
      <c r="AW252" s="163"/>
      <c r="AX252" s="163"/>
      <c r="AY252" s="163"/>
      <c r="AZ252" s="163"/>
      <c r="BA252" s="163"/>
      <c r="BB252" s="163"/>
    </row>
    <row r="253" spans="1:54" s="164" customFormat="1">
      <c r="A253" s="163"/>
      <c r="B253" s="163"/>
      <c r="C253" s="163"/>
      <c r="D253" s="163"/>
      <c r="E253" s="163"/>
      <c r="F253" s="163"/>
      <c r="G253" s="163"/>
      <c r="H253" s="163"/>
      <c r="I253" s="163"/>
      <c r="J253" s="163"/>
      <c r="K253" s="163"/>
      <c r="L253" s="163"/>
      <c r="M253" s="163"/>
      <c r="N253" s="163"/>
      <c r="O253" s="163"/>
      <c r="P253" s="163"/>
      <c r="R253" s="163"/>
      <c r="S253" s="163"/>
      <c r="T253" s="163"/>
      <c r="U253" s="163"/>
      <c r="V253" s="163"/>
      <c r="W253" s="163"/>
      <c r="X253" s="163"/>
      <c r="Y253" s="163"/>
      <c r="Z253" s="163"/>
      <c r="AA253" s="163"/>
      <c r="AB253" s="163"/>
      <c r="AC253" s="163"/>
      <c r="AD253" s="163"/>
      <c r="AE253" s="163"/>
      <c r="AF253" s="163"/>
      <c r="AG253" s="163"/>
      <c r="AH253" s="163"/>
      <c r="AI253" s="163"/>
      <c r="AJ253" s="163"/>
      <c r="AK253" s="163"/>
      <c r="AL253" s="163"/>
      <c r="AM253" s="163"/>
      <c r="AN253" s="163"/>
      <c r="AO253" s="163"/>
      <c r="AP253" s="163"/>
      <c r="AQ253" s="163"/>
      <c r="AR253" s="163"/>
      <c r="AS253" s="163"/>
      <c r="AT253" s="163"/>
      <c r="AU253" s="163"/>
      <c r="AV253" s="163"/>
      <c r="AW253" s="163"/>
      <c r="AX253" s="163"/>
      <c r="AY253" s="163"/>
      <c r="AZ253" s="163"/>
      <c r="BA253" s="163"/>
      <c r="BB253" s="163"/>
    </row>
    <row r="254" spans="1:54" s="164" customFormat="1">
      <c r="A254" s="163"/>
      <c r="B254" s="163"/>
      <c r="C254" s="163"/>
      <c r="D254" s="163"/>
      <c r="E254" s="163"/>
      <c r="F254" s="163"/>
      <c r="G254" s="163"/>
      <c r="H254" s="163"/>
      <c r="I254" s="163"/>
      <c r="J254" s="163"/>
      <c r="K254" s="163"/>
      <c r="L254" s="163"/>
      <c r="M254" s="163"/>
      <c r="N254" s="163"/>
      <c r="O254" s="163"/>
      <c r="P254" s="163"/>
      <c r="R254" s="163"/>
      <c r="S254" s="163"/>
      <c r="T254" s="163"/>
      <c r="U254" s="163"/>
      <c r="V254" s="163"/>
      <c r="W254" s="163"/>
      <c r="X254" s="163"/>
      <c r="Y254" s="163"/>
      <c r="Z254" s="163"/>
      <c r="AA254" s="163"/>
      <c r="AB254" s="163"/>
      <c r="AC254" s="163"/>
      <c r="AD254" s="163"/>
      <c r="AE254" s="163"/>
      <c r="AF254" s="163"/>
      <c r="AG254" s="163"/>
      <c r="AH254" s="163"/>
      <c r="AI254" s="163"/>
      <c r="AJ254" s="163"/>
      <c r="AK254" s="163"/>
      <c r="AL254" s="163"/>
      <c r="AM254" s="163"/>
      <c r="AN254" s="163"/>
      <c r="AO254" s="163"/>
      <c r="AP254" s="163"/>
      <c r="AQ254" s="163"/>
      <c r="AR254" s="163"/>
      <c r="AS254" s="163"/>
      <c r="AT254" s="163"/>
      <c r="AU254" s="163"/>
      <c r="AV254" s="163"/>
      <c r="AW254" s="163"/>
      <c r="AX254" s="163"/>
      <c r="AY254" s="163"/>
      <c r="AZ254" s="163"/>
      <c r="BA254" s="163"/>
      <c r="BB254" s="163"/>
    </row>
    <row r="255" spans="1:54" s="164" customFormat="1">
      <c r="A255" s="163"/>
      <c r="B255" s="163"/>
      <c r="C255" s="163"/>
      <c r="D255" s="163"/>
      <c r="E255" s="163"/>
      <c r="F255" s="163"/>
      <c r="G255" s="163"/>
      <c r="H255" s="163"/>
      <c r="I255" s="163"/>
      <c r="J255" s="163"/>
      <c r="K255" s="163"/>
      <c r="L255" s="163"/>
      <c r="M255" s="163"/>
      <c r="N255" s="163"/>
      <c r="O255" s="163"/>
      <c r="P255" s="163"/>
      <c r="R255" s="163"/>
      <c r="S255" s="163"/>
      <c r="T255" s="163"/>
      <c r="U255" s="163"/>
      <c r="V255" s="163"/>
      <c r="W255" s="163"/>
      <c r="X255" s="163"/>
      <c r="Y255" s="163"/>
      <c r="Z255" s="163"/>
      <c r="AA255" s="163"/>
      <c r="AB255" s="163"/>
      <c r="AC255" s="163"/>
      <c r="AD255" s="163"/>
      <c r="AE255" s="163"/>
      <c r="AF255" s="163"/>
      <c r="AG255" s="163"/>
      <c r="AH255" s="163"/>
      <c r="AI255" s="163"/>
      <c r="AJ255" s="163"/>
      <c r="AK255" s="163"/>
      <c r="AL255" s="163"/>
      <c r="AM255" s="163"/>
      <c r="AN255" s="163"/>
      <c r="AO255" s="163"/>
      <c r="AP255" s="163"/>
      <c r="AQ255" s="163"/>
      <c r="AR255" s="163"/>
      <c r="AS255" s="163"/>
      <c r="AT255" s="163"/>
      <c r="AU255" s="163"/>
      <c r="AV255" s="163"/>
      <c r="AW255" s="163"/>
      <c r="AX255" s="163"/>
      <c r="AY255" s="163"/>
      <c r="AZ255" s="163"/>
      <c r="BA255" s="163"/>
      <c r="BB255" s="163"/>
    </row>
    <row r="256" spans="1:54" s="164" customFormat="1">
      <c r="A256" s="163"/>
      <c r="B256" s="163"/>
      <c r="C256" s="163"/>
      <c r="D256" s="163"/>
      <c r="E256" s="163"/>
      <c r="F256" s="163"/>
      <c r="G256" s="163"/>
      <c r="H256" s="163"/>
      <c r="I256" s="163"/>
      <c r="J256" s="163"/>
      <c r="K256" s="163"/>
      <c r="L256" s="163"/>
      <c r="M256" s="163"/>
      <c r="N256" s="163"/>
      <c r="O256" s="163"/>
      <c r="P256" s="163"/>
      <c r="R256" s="163"/>
      <c r="S256" s="163"/>
      <c r="T256" s="163"/>
      <c r="U256" s="163"/>
      <c r="V256" s="163"/>
      <c r="W256" s="163"/>
      <c r="X256" s="163"/>
      <c r="Y256" s="163"/>
      <c r="Z256" s="163"/>
      <c r="AA256" s="163"/>
      <c r="AB256" s="163"/>
      <c r="AC256" s="163"/>
      <c r="AD256" s="163"/>
      <c r="AE256" s="163"/>
      <c r="AF256" s="163"/>
      <c r="AG256" s="163"/>
      <c r="AH256" s="163"/>
      <c r="AI256" s="163"/>
      <c r="AJ256" s="163"/>
      <c r="AK256" s="163"/>
      <c r="AL256" s="163"/>
      <c r="AM256" s="163"/>
      <c r="AN256" s="163"/>
      <c r="AO256" s="163"/>
      <c r="AP256" s="163"/>
      <c r="AQ256" s="163"/>
      <c r="AR256" s="163"/>
      <c r="AS256" s="163"/>
      <c r="AT256" s="163"/>
      <c r="AU256" s="163"/>
      <c r="AV256" s="163"/>
      <c r="AW256" s="163"/>
      <c r="AX256" s="163"/>
      <c r="AY256" s="163"/>
      <c r="AZ256" s="163"/>
      <c r="BA256" s="163"/>
      <c r="BB256" s="163"/>
    </row>
  </sheetData>
  <mergeCells count="28">
    <mergeCell ref="C41:F41"/>
    <mergeCell ref="H41:K41"/>
    <mergeCell ref="C46:F46"/>
    <mergeCell ref="H46:K46"/>
    <mergeCell ref="F33:H33"/>
    <mergeCell ref="N14:W14"/>
    <mergeCell ref="C3:L3"/>
    <mergeCell ref="C19:F19"/>
    <mergeCell ref="H19:K19"/>
    <mergeCell ref="F6:H6"/>
    <mergeCell ref="C14:F14"/>
    <mergeCell ref="H14:K14"/>
    <mergeCell ref="H24:K24"/>
    <mergeCell ref="H51:K51"/>
    <mergeCell ref="H76:K76"/>
    <mergeCell ref="N15:X26"/>
    <mergeCell ref="N42:W56"/>
    <mergeCell ref="N71:W81"/>
    <mergeCell ref="C30:L30"/>
    <mergeCell ref="C24:F24"/>
    <mergeCell ref="C59:L59"/>
    <mergeCell ref="C60:L60"/>
    <mergeCell ref="C71:F71"/>
    <mergeCell ref="H71:K71"/>
    <mergeCell ref="C76:F76"/>
    <mergeCell ref="F63:H63"/>
    <mergeCell ref="C51:F51"/>
    <mergeCell ref="C29:L2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34736-895E-4F6A-9047-00D78D1A6977}">
  <sheetPr>
    <tabColor rgb="FFFFC000"/>
  </sheetPr>
  <dimension ref="A1:BB232"/>
  <sheetViews>
    <sheetView showGridLines="0" zoomScale="70" zoomScaleNormal="70" workbookViewId="0">
      <selection activeCell="C3" sqref="C3:L3"/>
    </sheetView>
  </sheetViews>
  <sheetFormatPr defaultColWidth="9.140625" defaultRowHeight="15"/>
  <cols>
    <col min="1" max="2" width="4" style="163" customWidth="1"/>
    <col min="3" max="12" width="16.7109375" style="163" customWidth="1"/>
    <col min="13" max="16" width="12.85546875" style="163" customWidth="1"/>
    <col min="17" max="17" width="11.140625" style="164" bestFit="1" customWidth="1"/>
    <col min="18" max="18" width="9.140625" style="163"/>
    <col min="19" max="19" width="11.42578125" style="163" customWidth="1"/>
    <col min="20" max="20" width="10.42578125" style="163" bestFit="1" customWidth="1"/>
    <col min="21" max="23" width="9.140625" style="163"/>
    <col min="24" max="25" width="11.140625" style="163" customWidth="1"/>
    <col min="26" max="26" width="10.140625" style="163" customWidth="1"/>
    <col min="27" max="29" width="9.140625" style="163"/>
    <col min="30" max="30" width="10.140625" style="163" customWidth="1"/>
    <col min="31" max="31" width="10" style="163" customWidth="1"/>
    <col min="32" max="16384" width="9.140625" style="163"/>
  </cols>
  <sheetData>
    <row r="1" spans="2:54">
      <c r="C1" s="126" t="s">
        <v>1069</v>
      </c>
      <c r="BB1" s="165" t="s">
        <v>142</v>
      </c>
    </row>
    <row r="2" spans="2:54" ht="15.75" thickBot="1">
      <c r="C2" s="166"/>
      <c r="E2" s="167"/>
      <c r="F2" s="167"/>
      <c r="H2" s="168"/>
      <c r="I2" s="168"/>
      <c r="K2" s="169"/>
      <c r="BB2" s="170"/>
    </row>
    <row r="3" spans="2:54" ht="27" thickBot="1">
      <c r="C3" s="535" t="s">
        <v>992</v>
      </c>
      <c r="D3" s="536"/>
      <c r="E3" s="536"/>
      <c r="F3" s="536"/>
      <c r="G3" s="536"/>
      <c r="H3" s="536"/>
      <c r="I3" s="536"/>
      <c r="J3" s="536"/>
      <c r="K3" s="536"/>
      <c r="L3" s="537"/>
    </row>
    <row r="4" spans="2:54" ht="15.75" thickBot="1">
      <c r="C4" s="149" t="s">
        <v>995</v>
      </c>
      <c r="G4" s="171"/>
      <c r="H4" s="168"/>
      <c r="I4" s="168"/>
      <c r="K4" s="172"/>
    </row>
    <row r="5" spans="2:54">
      <c r="C5" s="149" t="s">
        <v>996</v>
      </c>
      <c r="E5" s="164"/>
      <c r="F5" s="173"/>
      <c r="J5" s="174" t="s">
        <v>137</v>
      </c>
      <c r="K5" s="175"/>
      <c r="L5" s="176">
        <v>5000</v>
      </c>
    </row>
    <row r="6" spans="2:54" ht="15.75" customHeight="1">
      <c r="F6" s="546" t="s">
        <v>997</v>
      </c>
      <c r="G6" s="547"/>
      <c r="H6" s="548"/>
      <c r="J6" s="177" t="s">
        <v>139</v>
      </c>
      <c r="K6" s="179"/>
      <c r="L6" s="180" t="s">
        <v>140</v>
      </c>
      <c r="N6" s="173"/>
      <c r="Q6" s="163"/>
    </row>
    <row r="7" spans="2:54">
      <c r="C7" s="153" t="s">
        <v>998</v>
      </c>
      <c r="E7" s="164"/>
      <c r="F7" s="181" t="s">
        <v>999</v>
      </c>
      <c r="H7" s="154" t="s">
        <v>1000</v>
      </c>
      <c r="J7" s="177" t="s">
        <v>141</v>
      </c>
      <c r="K7" s="179"/>
      <c r="L7" s="180" t="s">
        <v>142</v>
      </c>
      <c r="O7" s="182"/>
      <c r="Q7" s="163"/>
      <c r="R7" s="173"/>
      <c r="S7" s="173"/>
      <c r="T7" s="173"/>
    </row>
    <row r="8" spans="2:54">
      <c r="C8" s="130" t="s">
        <v>1010</v>
      </c>
      <c r="E8" s="155">
        <v>1</v>
      </c>
      <c r="F8" s="183">
        <v>43647</v>
      </c>
      <c r="G8" s="151">
        <v>5</v>
      </c>
      <c r="H8" s="401">
        <v>43678</v>
      </c>
      <c r="J8" s="185" t="s">
        <v>143</v>
      </c>
      <c r="K8" s="179"/>
      <c r="L8" s="186">
        <v>43647</v>
      </c>
      <c r="O8" s="182"/>
      <c r="Q8" s="163"/>
      <c r="R8" s="183"/>
    </row>
    <row r="9" spans="2:54" ht="15" customHeight="1">
      <c r="C9" s="130" t="s">
        <v>1022</v>
      </c>
      <c r="E9" s="155">
        <v>2</v>
      </c>
      <c r="F9" s="183">
        <v>43647</v>
      </c>
      <c r="G9" s="151">
        <v>6</v>
      </c>
      <c r="H9" s="401">
        <v>43678</v>
      </c>
      <c r="J9" s="177" t="s">
        <v>144</v>
      </c>
      <c r="K9" s="179"/>
      <c r="L9" s="187">
        <v>9</v>
      </c>
      <c r="M9" s="566"/>
      <c r="N9" s="567"/>
      <c r="O9" s="567"/>
      <c r="P9" s="567"/>
      <c r="Q9" s="567"/>
      <c r="R9" s="567"/>
      <c r="S9" s="567"/>
      <c r="T9" s="567"/>
      <c r="U9" s="567"/>
      <c r="V9" s="567"/>
      <c r="W9" s="567"/>
    </row>
    <row r="10" spans="2:54">
      <c r="C10" s="130" t="s">
        <v>1026</v>
      </c>
      <c r="E10" s="155">
        <v>3</v>
      </c>
      <c r="F10" s="183">
        <v>43647</v>
      </c>
      <c r="G10" s="151">
        <v>7</v>
      </c>
      <c r="H10" s="401">
        <v>43678</v>
      </c>
      <c r="J10" s="177" t="s">
        <v>145</v>
      </c>
      <c r="K10" s="179"/>
      <c r="L10" s="186">
        <v>43647</v>
      </c>
      <c r="M10" s="566"/>
      <c r="N10" s="567"/>
      <c r="O10" s="567"/>
      <c r="P10" s="567"/>
      <c r="Q10" s="567"/>
      <c r="R10" s="567"/>
      <c r="S10" s="567"/>
      <c r="T10" s="567"/>
      <c r="U10" s="567"/>
      <c r="V10" s="567"/>
      <c r="W10" s="567"/>
    </row>
    <row r="11" spans="2:54" ht="15.75" thickBot="1">
      <c r="C11" s="130" t="s">
        <v>1064</v>
      </c>
      <c r="E11" s="155">
        <v>4</v>
      </c>
      <c r="F11" s="183">
        <v>43677</v>
      </c>
      <c r="G11" s="151">
        <v>8</v>
      </c>
      <c r="H11" s="401">
        <v>43708</v>
      </c>
      <c r="J11" s="189" t="s">
        <v>146</v>
      </c>
      <c r="K11" s="191"/>
      <c r="L11" s="192">
        <v>43921</v>
      </c>
      <c r="M11" s="566"/>
      <c r="N11" s="567"/>
      <c r="O11" s="567"/>
      <c r="P11" s="567"/>
      <c r="Q11" s="567"/>
      <c r="R11" s="567"/>
      <c r="S11" s="567"/>
      <c r="T11" s="567"/>
      <c r="U11" s="567"/>
      <c r="V11" s="567"/>
      <c r="W11" s="567"/>
    </row>
    <row r="12" spans="2:54">
      <c r="C12" s="193"/>
      <c r="D12" s="183"/>
      <c r="E12" s="130"/>
      <c r="H12" s="194"/>
      <c r="M12" s="566"/>
      <c r="N12" s="567"/>
      <c r="O12" s="567"/>
      <c r="P12" s="567"/>
      <c r="Q12" s="567"/>
      <c r="R12" s="567"/>
      <c r="S12" s="567"/>
      <c r="T12" s="567"/>
      <c r="U12" s="567"/>
      <c r="V12" s="567"/>
      <c r="W12" s="567"/>
    </row>
    <row r="13" spans="2:54">
      <c r="B13" s="195"/>
      <c r="C13" s="196"/>
      <c r="D13" s="196"/>
      <c r="E13" s="196"/>
      <c r="F13" s="196"/>
      <c r="G13" s="196"/>
      <c r="H13" s="196"/>
      <c r="I13" s="196"/>
      <c r="J13" s="196"/>
      <c r="K13" s="196"/>
      <c r="L13" s="196"/>
      <c r="M13" s="566"/>
      <c r="N13" s="567"/>
      <c r="O13" s="567"/>
      <c r="P13" s="567"/>
      <c r="Q13" s="567"/>
      <c r="R13" s="567"/>
      <c r="S13" s="567"/>
      <c r="T13" s="567"/>
      <c r="U13" s="567"/>
      <c r="V13" s="567"/>
      <c r="W13" s="567"/>
    </row>
    <row r="14" spans="2:54">
      <c r="B14" s="195"/>
      <c r="C14" s="531" t="s">
        <v>1070</v>
      </c>
      <c r="D14" s="531"/>
      <c r="E14" s="531"/>
      <c r="F14" s="531"/>
      <c r="G14" s="124"/>
      <c r="H14" s="531" t="s">
        <v>1071</v>
      </c>
      <c r="I14" s="531"/>
      <c r="J14" s="531"/>
      <c r="K14" s="531"/>
      <c r="L14" s="129"/>
      <c r="N14" s="562"/>
      <c r="O14" s="563"/>
      <c r="P14" s="563"/>
      <c r="Q14" s="563"/>
      <c r="R14" s="563"/>
      <c r="S14" s="563"/>
      <c r="T14" s="563"/>
      <c r="U14" s="563"/>
      <c r="V14" s="563"/>
      <c r="W14" s="563"/>
    </row>
    <row r="15" spans="2:54">
      <c r="B15" s="195"/>
      <c r="C15" s="188">
        <v>4</v>
      </c>
      <c r="D15" s="202">
        <f>L5</f>
        <v>5000</v>
      </c>
      <c r="E15" s="198"/>
      <c r="F15" s="197"/>
      <c r="G15" s="196"/>
      <c r="H15" s="188">
        <v>1</v>
      </c>
      <c r="I15" s="202">
        <f>E20</f>
        <v>5000</v>
      </c>
      <c r="J15" s="198">
        <f>D15</f>
        <v>5000</v>
      </c>
      <c r="K15" s="188">
        <v>4</v>
      </c>
      <c r="L15" s="196"/>
      <c r="N15" s="563"/>
      <c r="O15" s="563"/>
      <c r="P15" s="563"/>
      <c r="Q15" s="563"/>
      <c r="R15" s="563"/>
      <c r="S15" s="563"/>
      <c r="T15" s="563"/>
      <c r="U15" s="563"/>
      <c r="V15" s="563"/>
      <c r="W15" s="563"/>
    </row>
    <row r="16" spans="2:54">
      <c r="B16" s="195"/>
      <c r="C16" s="152">
        <v>8</v>
      </c>
      <c r="D16" s="200">
        <f>L5</f>
        <v>5000</v>
      </c>
      <c r="E16" s="199"/>
      <c r="F16" s="196"/>
      <c r="G16" s="196"/>
      <c r="H16" s="152">
        <v>5</v>
      </c>
      <c r="I16" s="200">
        <f>E21</f>
        <v>5000</v>
      </c>
      <c r="J16" s="199">
        <f>D16</f>
        <v>5000</v>
      </c>
      <c r="K16" s="152">
        <v>8</v>
      </c>
      <c r="L16" s="196"/>
      <c r="N16" s="563"/>
      <c r="O16" s="563"/>
      <c r="P16" s="563"/>
      <c r="Q16" s="563"/>
      <c r="R16" s="563"/>
      <c r="S16" s="563"/>
      <c r="T16" s="563"/>
      <c r="U16" s="563"/>
      <c r="V16" s="563"/>
      <c r="W16" s="563"/>
    </row>
    <row r="17" spans="2:23">
      <c r="B17" s="195"/>
      <c r="C17" s="200"/>
      <c r="D17" s="196"/>
      <c r="E17" s="199"/>
      <c r="F17" s="196"/>
      <c r="G17" s="196"/>
      <c r="H17" s="200"/>
      <c r="I17" s="196"/>
      <c r="J17" s="199"/>
      <c r="K17" s="200"/>
      <c r="L17" s="196"/>
      <c r="N17" s="563"/>
      <c r="O17" s="563"/>
      <c r="P17" s="563"/>
      <c r="Q17" s="563"/>
      <c r="R17" s="563"/>
      <c r="S17" s="563"/>
      <c r="T17" s="563"/>
      <c r="U17" s="563"/>
      <c r="V17" s="563"/>
      <c r="W17" s="563"/>
    </row>
    <row r="18" spans="2:23">
      <c r="B18" s="195"/>
      <c r="C18" s="196"/>
      <c r="D18" s="196"/>
      <c r="E18" s="196"/>
      <c r="F18" s="196"/>
      <c r="G18" s="196"/>
      <c r="H18" s="196"/>
      <c r="I18" s="196"/>
      <c r="J18" s="196"/>
      <c r="K18" s="196"/>
      <c r="L18" s="196"/>
      <c r="M18" s="196"/>
      <c r="N18" s="563"/>
      <c r="O18" s="563"/>
      <c r="P18" s="563"/>
      <c r="Q18" s="563"/>
      <c r="R18" s="563"/>
      <c r="S18" s="563"/>
      <c r="T18" s="563"/>
      <c r="U18" s="563"/>
      <c r="V18" s="563"/>
      <c r="W18" s="563"/>
    </row>
    <row r="19" spans="2:23">
      <c r="B19" s="195"/>
      <c r="C19" s="531" t="s">
        <v>1049</v>
      </c>
      <c r="D19" s="531"/>
      <c r="E19" s="531"/>
      <c r="F19" s="531"/>
      <c r="G19" s="124"/>
      <c r="H19" s="531" t="s">
        <v>1050</v>
      </c>
      <c r="I19" s="531"/>
      <c r="J19" s="531"/>
      <c r="K19" s="531"/>
      <c r="L19" s="124"/>
      <c r="N19" s="563"/>
      <c r="O19" s="563"/>
      <c r="P19" s="563"/>
      <c r="Q19" s="563"/>
      <c r="R19" s="563"/>
      <c r="S19" s="563"/>
      <c r="T19" s="563"/>
      <c r="U19" s="563"/>
      <c r="V19" s="563"/>
      <c r="W19" s="563"/>
    </row>
    <row r="20" spans="2:23">
      <c r="B20" s="195"/>
      <c r="C20" s="188">
        <v>3</v>
      </c>
      <c r="D20" s="202">
        <f>J26</f>
        <v>5000</v>
      </c>
      <c r="E20" s="198">
        <f>L5</f>
        <v>5000</v>
      </c>
      <c r="F20" s="188">
        <v>1</v>
      </c>
      <c r="G20" s="196"/>
      <c r="H20" s="188">
        <v>2</v>
      </c>
      <c r="I20" s="202">
        <f>J26</f>
        <v>5000</v>
      </c>
      <c r="J20" s="198">
        <f>D20</f>
        <v>5000</v>
      </c>
      <c r="K20" s="188">
        <v>3</v>
      </c>
      <c r="L20" s="196"/>
      <c r="N20" s="563"/>
      <c r="O20" s="563"/>
      <c r="P20" s="563"/>
      <c r="Q20" s="563"/>
      <c r="R20" s="563"/>
      <c r="S20" s="563"/>
      <c r="T20" s="563"/>
      <c r="U20" s="563"/>
      <c r="V20" s="563"/>
      <c r="W20" s="563"/>
    </row>
    <row r="21" spans="2:23">
      <c r="B21" s="195"/>
      <c r="C21" s="152">
        <v>7</v>
      </c>
      <c r="D21" s="200">
        <f>J27</f>
        <v>5000</v>
      </c>
      <c r="E21" s="199">
        <f>L5</f>
        <v>5000</v>
      </c>
      <c r="F21" s="152">
        <v>5</v>
      </c>
      <c r="G21" s="196"/>
      <c r="H21" s="152">
        <v>6</v>
      </c>
      <c r="I21" s="200">
        <f>J27</f>
        <v>5000</v>
      </c>
      <c r="J21" s="199">
        <f>D21</f>
        <v>5000</v>
      </c>
      <c r="K21" s="152">
        <v>7</v>
      </c>
      <c r="L21" s="196"/>
      <c r="M21" s="196"/>
      <c r="N21" s="563"/>
      <c r="O21" s="563"/>
      <c r="P21" s="563"/>
      <c r="Q21" s="563"/>
      <c r="R21" s="563"/>
      <c r="S21" s="563"/>
      <c r="T21" s="563"/>
      <c r="U21" s="563"/>
      <c r="V21" s="563"/>
      <c r="W21" s="563"/>
    </row>
    <row r="22" spans="2:23">
      <c r="B22" s="195"/>
      <c r="C22" s="196"/>
      <c r="D22" s="196"/>
      <c r="E22" s="199"/>
      <c r="F22" s="196"/>
      <c r="G22" s="196"/>
      <c r="H22" s="196"/>
      <c r="I22" s="196"/>
      <c r="J22" s="199"/>
      <c r="K22" s="196"/>
      <c r="L22" s="196"/>
      <c r="M22" s="196"/>
      <c r="N22" s="563"/>
      <c r="O22" s="563"/>
      <c r="P22" s="563"/>
      <c r="Q22" s="563"/>
      <c r="R22" s="563"/>
      <c r="S22" s="563"/>
      <c r="T22" s="563"/>
      <c r="U22" s="563"/>
      <c r="V22" s="563"/>
      <c r="W22" s="563"/>
    </row>
    <row r="23" spans="2:23">
      <c r="B23" s="195"/>
      <c r="H23" s="196"/>
      <c r="I23" s="196"/>
      <c r="J23" s="196"/>
      <c r="K23" s="196"/>
      <c r="N23" s="563"/>
      <c r="O23" s="563"/>
      <c r="P23" s="563"/>
      <c r="Q23" s="563"/>
      <c r="R23" s="563"/>
      <c r="S23" s="563"/>
      <c r="T23" s="563"/>
      <c r="U23" s="563"/>
      <c r="V23" s="563"/>
      <c r="W23" s="563"/>
    </row>
    <row r="24" spans="2:23">
      <c r="B24" s="195"/>
      <c r="H24" s="196"/>
      <c r="I24" s="196"/>
      <c r="J24" s="196"/>
      <c r="K24" s="196"/>
      <c r="N24" s="563"/>
      <c r="O24" s="563"/>
      <c r="P24" s="563"/>
      <c r="Q24" s="563"/>
      <c r="R24" s="563"/>
      <c r="S24" s="563"/>
      <c r="T24" s="563"/>
      <c r="U24" s="563"/>
      <c r="V24" s="563"/>
      <c r="W24" s="563"/>
    </row>
    <row r="25" spans="2:23">
      <c r="B25" s="195"/>
      <c r="C25" s="531" t="s">
        <v>1072</v>
      </c>
      <c r="D25" s="531"/>
      <c r="E25" s="531"/>
      <c r="F25" s="531"/>
      <c r="H25" s="531" t="s">
        <v>1051</v>
      </c>
      <c r="I25" s="531"/>
      <c r="J25" s="531"/>
      <c r="K25" s="531"/>
      <c r="N25" s="563"/>
      <c r="O25" s="563"/>
      <c r="P25" s="563"/>
      <c r="Q25" s="563"/>
      <c r="R25" s="563"/>
      <c r="S25" s="563"/>
      <c r="T25" s="563"/>
      <c r="U25" s="563"/>
      <c r="V25" s="563"/>
      <c r="W25" s="563"/>
    </row>
    <row r="26" spans="2:23">
      <c r="B26" s="195"/>
      <c r="C26" s="188">
        <v>2</v>
      </c>
      <c r="D26" s="447">
        <v>0</v>
      </c>
      <c r="E26" s="199"/>
      <c r="H26" s="202"/>
      <c r="I26" s="197"/>
      <c r="J26" s="199">
        <f>L5</f>
        <v>5000</v>
      </c>
      <c r="K26" s="188">
        <v>2</v>
      </c>
      <c r="N26" s="563"/>
      <c r="O26" s="563"/>
      <c r="P26" s="563"/>
      <c r="Q26" s="563"/>
      <c r="R26" s="563"/>
      <c r="S26" s="563"/>
      <c r="T26" s="563"/>
      <c r="U26" s="563"/>
      <c r="V26" s="563"/>
      <c r="W26" s="563"/>
    </row>
    <row r="27" spans="2:23">
      <c r="B27" s="195"/>
      <c r="C27" s="152">
        <v>6</v>
      </c>
      <c r="D27" s="448">
        <v>0</v>
      </c>
      <c r="E27" s="199"/>
      <c r="H27" s="196"/>
      <c r="I27" s="196"/>
      <c r="J27" s="199">
        <f>L5</f>
        <v>5000</v>
      </c>
      <c r="K27" s="152">
        <v>6</v>
      </c>
      <c r="N27" s="563"/>
      <c r="O27" s="563"/>
      <c r="P27" s="563"/>
      <c r="Q27" s="563"/>
      <c r="R27" s="563"/>
      <c r="S27" s="563"/>
      <c r="T27" s="563"/>
      <c r="U27" s="563"/>
      <c r="V27" s="563"/>
      <c r="W27" s="563"/>
    </row>
    <row r="28" spans="2:23">
      <c r="B28" s="195"/>
      <c r="C28" s="196"/>
      <c r="D28" s="196"/>
      <c r="E28" s="199"/>
      <c r="F28" s="196"/>
      <c r="H28" s="196"/>
      <c r="I28" s="196"/>
      <c r="J28" s="199"/>
      <c r="K28" s="196"/>
      <c r="N28" s="563"/>
      <c r="O28" s="563"/>
      <c r="P28" s="563"/>
      <c r="Q28" s="563"/>
      <c r="R28" s="563"/>
      <c r="S28" s="563"/>
      <c r="T28" s="563"/>
      <c r="U28" s="563"/>
      <c r="V28" s="563"/>
      <c r="W28" s="563"/>
    </row>
    <row r="29" spans="2:23" ht="14.45" customHeight="1">
      <c r="B29" s="195"/>
      <c r="H29" s="568" t="s">
        <v>1073</v>
      </c>
      <c r="I29" s="568"/>
      <c r="J29" s="568"/>
      <c r="K29" s="568"/>
      <c r="N29" s="563"/>
      <c r="O29" s="563"/>
      <c r="P29" s="563"/>
      <c r="Q29" s="563"/>
      <c r="R29" s="563"/>
      <c r="S29" s="563"/>
      <c r="T29" s="563"/>
      <c r="U29" s="563"/>
      <c r="V29" s="563"/>
      <c r="W29" s="563"/>
    </row>
    <row r="30" spans="2:23">
      <c r="B30" s="195"/>
      <c r="H30" s="568"/>
      <c r="I30" s="568"/>
      <c r="J30" s="568"/>
      <c r="K30" s="568"/>
      <c r="N30" s="563"/>
      <c r="O30" s="563"/>
      <c r="P30" s="563"/>
      <c r="Q30" s="563"/>
      <c r="R30" s="563"/>
      <c r="S30" s="563"/>
      <c r="T30" s="563"/>
      <c r="U30" s="563"/>
      <c r="V30" s="563"/>
      <c r="W30" s="563"/>
    </row>
    <row r="31" spans="2:23">
      <c r="B31" s="195"/>
      <c r="H31" s="568"/>
      <c r="I31" s="568"/>
      <c r="J31" s="568"/>
      <c r="K31" s="568"/>
    </row>
    <row r="32" spans="2:23" ht="15.75" thickBot="1">
      <c r="B32" s="195"/>
    </row>
    <row r="33" spans="1:54" ht="27" thickBot="1">
      <c r="B33" s="195"/>
      <c r="C33" s="535" t="s">
        <v>1055</v>
      </c>
      <c r="D33" s="536"/>
      <c r="E33" s="536"/>
      <c r="F33" s="536"/>
      <c r="G33" s="536"/>
      <c r="H33" s="536"/>
      <c r="I33" s="536"/>
      <c r="J33" s="536"/>
      <c r="K33" s="536"/>
      <c r="L33" s="537"/>
    </row>
    <row r="34" spans="1:54" ht="33.6" customHeight="1">
      <c r="B34" s="195"/>
      <c r="C34" s="560" t="s">
        <v>1056</v>
      </c>
      <c r="D34" s="560"/>
      <c r="E34" s="560"/>
      <c r="F34" s="560"/>
      <c r="G34" s="560"/>
      <c r="H34" s="560"/>
      <c r="I34" s="560"/>
      <c r="J34" s="560"/>
      <c r="K34" s="560"/>
      <c r="L34" s="560"/>
      <c r="M34" s="350"/>
      <c r="N34" s="350"/>
      <c r="O34" s="350"/>
      <c r="P34" s="350"/>
    </row>
    <row r="35" spans="1:54" ht="15.75" thickBot="1">
      <c r="B35" s="195"/>
      <c r="C35" s="149" t="s">
        <v>995</v>
      </c>
    </row>
    <row r="36" spans="1:54">
      <c r="B36" s="195"/>
      <c r="C36" s="149" t="s">
        <v>996</v>
      </c>
      <c r="E36" s="164"/>
      <c r="F36" s="173"/>
      <c r="J36" s="174" t="s">
        <v>137</v>
      </c>
      <c r="K36" s="175"/>
      <c r="L36" s="176">
        <v>5000</v>
      </c>
    </row>
    <row r="37" spans="1:54">
      <c r="B37" s="195"/>
      <c r="F37" s="546" t="s">
        <v>997</v>
      </c>
      <c r="G37" s="547"/>
      <c r="H37" s="548"/>
      <c r="J37" s="177" t="s">
        <v>139</v>
      </c>
      <c r="K37" s="179"/>
      <c r="L37" s="180" t="s">
        <v>140</v>
      </c>
    </row>
    <row r="38" spans="1:54">
      <c r="B38" s="195"/>
      <c r="C38" s="153" t="s">
        <v>998</v>
      </c>
      <c r="E38" s="164"/>
      <c r="F38" s="181" t="s">
        <v>999</v>
      </c>
      <c r="H38" s="154" t="s">
        <v>1000</v>
      </c>
      <c r="J38" s="177" t="s">
        <v>141</v>
      </c>
      <c r="K38" s="179"/>
      <c r="L38" s="180" t="s">
        <v>142</v>
      </c>
    </row>
    <row r="39" spans="1:54">
      <c r="B39" s="195"/>
      <c r="C39" s="182" t="s">
        <v>1010</v>
      </c>
      <c r="E39" s="155">
        <v>1</v>
      </c>
      <c r="F39" s="183">
        <v>43678</v>
      </c>
      <c r="G39" s="151">
        <v>5</v>
      </c>
      <c r="H39" s="401">
        <v>43678</v>
      </c>
      <c r="J39" s="185" t="s">
        <v>143</v>
      </c>
      <c r="K39" s="179"/>
      <c r="L39" s="186">
        <v>43647</v>
      </c>
    </row>
    <row r="40" spans="1:54">
      <c r="B40" s="195"/>
      <c r="C40" s="130" t="s">
        <v>1022</v>
      </c>
      <c r="E40" s="155">
        <v>2</v>
      </c>
      <c r="F40" s="183">
        <v>43647</v>
      </c>
      <c r="G40" s="151">
        <v>6</v>
      </c>
      <c r="H40" s="401">
        <v>43678</v>
      </c>
      <c r="J40" s="177" t="s">
        <v>144</v>
      </c>
      <c r="K40" s="179"/>
      <c r="L40" s="187">
        <v>9</v>
      </c>
    </row>
    <row r="41" spans="1:54">
      <c r="B41" s="195"/>
      <c r="C41" s="130" t="s">
        <v>1026</v>
      </c>
      <c r="E41" s="155">
        <v>3</v>
      </c>
      <c r="F41" s="183">
        <v>43647</v>
      </c>
      <c r="G41" s="151">
        <v>7</v>
      </c>
      <c r="H41" s="401">
        <v>43678</v>
      </c>
      <c r="J41" s="177" t="s">
        <v>145</v>
      </c>
      <c r="K41" s="179"/>
      <c r="L41" s="186">
        <v>43647</v>
      </c>
    </row>
    <row r="42" spans="1:54" ht="15.75" thickBot="1">
      <c r="B42" s="195"/>
      <c r="C42" s="163" t="s">
        <v>1057</v>
      </c>
      <c r="E42" s="155">
        <v>4</v>
      </c>
      <c r="F42" s="183">
        <v>43678</v>
      </c>
      <c r="G42" s="151">
        <v>8</v>
      </c>
      <c r="H42" s="401">
        <v>43708</v>
      </c>
      <c r="J42" s="189" t="s">
        <v>146</v>
      </c>
      <c r="K42" s="191"/>
      <c r="L42" s="192">
        <v>43921</v>
      </c>
    </row>
    <row r="43" spans="1:54">
      <c r="B43" s="195"/>
      <c r="E43" s="155"/>
      <c r="F43" s="183"/>
      <c r="G43" s="151"/>
      <c r="H43" s="184"/>
      <c r="I43" s="168"/>
      <c r="J43" s="168"/>
      <c r="L43" s="204"/>
    </row>
    <row r="44" spans="1:54">
      <c r="B44" s="195"/>
    </row>
    <row r="45" spans="1:54" s="164" customFormat="1">
      <c r="A45" s="163"/>
      <c r="B45" s="195"/>
      <c r="C45" s="564" t="s">
        <v>1074</v>
      </c>
      <c r="D45" s="564"/>
      <c r="E45" s="564"/>
      <c r="F45" s="564"/>
      <c r="G45" s="124"/>
      <c r="H45" s="531" t="s">
        <v>1071</v>
      </c>
      <c r="I45" s="531"/>
      <c r="J45" s="531"/>
      <c r="K45" s="531"/>
      <c r="L45" s="163"/>
      <c r="M45" s="163"/>
      <c r="N45" s="163"/>
      <c r="O45" s="163"/>
      <c r="P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63"/>
      <c r="BB45" s="163"/>
    </row>
    <row r="46" spans="1:54" s="164" customFormat="1" ht="15" customHeight="1">
      <c r="A46" s="163"/>
      <c r="B46" s="195"/>
      <c r="C46" s="188">
        <v>4</v>
      </c>
      <c r="D46" s="202">
        <v>5000</v>
      </c>
      <c r="E46" s="198"/>
      <c r="F46" s="197"/>
      <c r="G46" s="196"/>
      <c r="H46" s="188">
        <v>1</v>
      </c>
      <c r="I46" s="202">
        <v>5000</v>
      </c>
      <c r="J46" s="198">
        <v>5000</v>
      </c>
      <c r="K46" s="188">
        <v>4</v>
      </c>
      <c r="L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63"/>
      <c r="BB46" s="163"/>
    </row>
    <row r="47" spans="1:54" s="164" customFormat="1">
      <c r="A47" s="163"/>
      <c r="B47" s="195"/>
      <c r="C47" s="152">
        <v>8</v>
      </c>
      <c r="D47" s="200">
        <v>5000</v>
      </c>
      <c r="E47" s="199"/>
      <c r="F47" s="196"/>
      <c r="G47" s="196"/>
      <c r="H47" s="152">
        <v>5</v>
      </c>
      <c r="I47" s="200">
        <v>5000</v>
      </c>
      <c r="J47" s="199">
        <v>5000</v>
      </c>
      <c r="K47" s="152">
        <v>8</v>
      </c>
      <c r="L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row>
    <row r="48" spans="1:54" s="164" customFormat="1">
      <c r="A48" s="163"/>
      <c r="B48" s="195"/>
      <c r="C48" s="200"/>
      <c r="D48" s="196"/>
      <c r="E48" s="199"/>
      <c r="F48" s="196"/>
      <c r="G48" s="196"/>
      <c r="H48" s="200"/>
      <c r="I48" s="196"/>
      <c r="J48" s="199"/>
      <c r="K48" s="200"/>
      <c r="L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row>
    <row r="49" spans="1:54" s="164" customFormat="1">
      <c r="A49" s="163"/>
      <c r="B49" s="195"/>
      <c r="C49" s="196"/>
      <c r="D49" s="196"/>
      <c r="E49" s="196"/>
      <c r="F49" s="196"/>
      <c r="G49" s="196"/>
      <c r="H49" s="196"/>
      <c r="I49" s="196"/>
      <c r="J49" s="196"/>
      <c r="K49" s="196"/>
      <c r="L49" s="163"/>
      <c r="X49" s="163"/>
      <c r="Y49" s="163"/>
      <c r="Z49" s="163"/>
      <c r="AA49" s="163"/>
      <c r="AB49" s="163"/>
      <c r="AC49" s="163"/>
      <c r="AD49" s="163"/>
      <c r="AE49" s="163"/>
      <c r="AF49" s="163"/>
      <c r="AG49" s="163"/>
      <c r="AH49" s="163"/>
      <c r="AI49" s="163"/>
      <c r="AJ49" s="163"/>
      <c r="AK49" s="163"/>
      <c r="AL49" s="163"/>
      <c r="AM49" s="163"/>
      <c r="AN49" s="163"/>
      <c r="AO49" s="163"/>
      <c r="AP49" s="163"/>
      <c r="AQ49" s="163"/>
      <c r="AR49" s="163"/>
      <c r="AS49" s="163"/>
      <c r="AT49" s="163"/>
      <c r="AU49" s="163"/>
      <c r="AV49" s="163"/>
      <c r="AW49" s="163"/>
      <c r="AX49" s="163"/>
      <c r="AY49" s="163"/>
      <c r="AZ49" s="163"/>
      <c r="BA49" s="163"/>
      <c r="BB49" s="163"/>
    </row>
    <row r="50" spans="1:54" s="164" customFormat="1" ht="27" customHeight="1">
      <c r="A50" s="163"/>
      <c r="B50" s="195"/>
      <c r="C50" s="531" t="s">
        <v>1049</v>
      </c>
      <c r="D50" s="531"/>
      <c r="E50" s="531"/>
      <c r="F50" s="531"/>
      <c r="G50" s="124"/>
      <c r="H50" s="531" t="s">
        <v>1050</v>
      </c>
      <c r="I50" s="531"/>
      <c r="J50" s="531"/>
      <c r="K50" s="531"/>
      <c r="L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3"/>
    </row>
    <row r="51" spans="1:54" s="164" customFormat="1">
      <c r="A51" s="163"/>
      <c r="B51" s="195"/>
      <c r="C51" s="188">
        <v>3</v>
      </c>
      <c r="D51" s="202">
        <v>5000</v>
      </c>
      <c r="E51" s="198">
        <v>5000</v>
      </c>
      <c r="F51" s="188">
        <v>1</v>
      </c>
      <c r="G51" s="196"/>
      <c r="H51" s="188">
        <v>2</v>
      </c>
      <c r="I51" s="202">
        <v>5000</v>
      </c>
      <c r="J51" s="198">
        <v>5000</v>
      </c>
      <c r="K51" s="188">
        <v>3</v>
      </c>
      <c r="L51" s="163"/>
      <c r="M51" s="163"/>
      <c r="N51" s="562"/>
      <c r="O51" s="562"/>
      <c r="P51" s="562"/>
      <c r="Q51" s="562"/>
      <c r="R51" s="562"/>
      <c r="S51" s="562"/>
      <c r="T51" s="562"/>
      <c r="U51" s="562"/>
      <c r="V51" s="562"/>
      <c r="W51" s="562"/>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c r="AU51" s="163"/>
      <c r="AV51" s="163"/>
      <c r="AW51" s="163"/>
      <c r="AX51" s="163"/>
      <c r="AY51" s="163"/>
      <c r="AZ51" s="163"/>
      <c r="BA51" s="163"/>
      <c r="BB51" s="163"/>
    </row>
    <row r="52" spans="1:54" s="164" customFormat="1">
      <c r="A52" s="163"/>
      <c r="B52" s="195"/>
      <c r="C52" s="152">
        <v>7</v>
      </c>
      <c r="D52" s="200">
        <v>5000</v>
      </c>
      <c r="E52" s="199">
        <v>5000</v>
      </c>
      <c r="F52" s="152">
        <v>5</v>
      </c>
      <c r="G52" s="196"/>
      <c r="H52" s="152">
        <v>6</v>
      </c>
      <c r="I52" s="200">
        <v>5000</v>
      </c>
      <c r="J52" s="199">
        <v>5000</v>
      </c>
      <c r="K52" s="152">
        <v>7</v>
      </c>
      <c r="L52" s="163"/>
      <c r="M52" s="163"/>
      <c r="N52" s="562"/>
      <c r="O52" s="562"/>
      <c r="P52" s="562"/>
      <c r="Q52" s="562"/>
      <c r="R52" s="562"/>
      <c r="S52" s="562"/>
      <c r="T52" s="562"/>
      <c r="U52" s="562"/>
      <c r="V52" s="562"/>
      <c r="W52" s="562"/>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3"/>
      <c r="AX52" s="163"/>
      <c r="AY52" s="163"/>
      <c r="AZ52" s="163"/>
      <c r="BA52" s="163"/>
      <c r="BB52" s="163"/>
    </row>
    <row r="53" spans="1:54" s="164" customFormat="1">
      <c r="A53" s="163"/>
      <c r="B53" s="195"/>
      <c r="C53" s="196"/>
      <c r="D53" s="196"/>
      <c r="E53" s="199"/>
      <c r="F53" s="196"/>
      <c r="G53" s="196"/>
      <c r="H53" s="196"/>
      <c r="I53" s="196"/>
      <c r="J53" s="199"/>
      <c r="K53" s="196"/>
      <c r="L53" s="163"/>
      <c r="M53" s="163"/>
      <c r="N53" s="562"/>
      <c r="O53" s="562"/>
      <c r="P53" s="562"/>
      <c r="Q53" s="562"/>
      <c r="R53" s="562"/>
      <c r="S53" s="562"/>
      <c r="T53" s="562"/>
      <c r="U53" s="562"/>
      <c r="V53" s="562"/>
      <c r="W53" s="562"/>
      <c r="X53" s="163"/>
      <c r="Y53" s="163"/>
      <c r="Z53" s="163"/>
      <c r="AA53" s="163"/>
      <c r="AB53" s="163"/>
      <c r="AC53" s="163"/>
      <c r="AD53" s="163"/>
      <c r="AE53" s="163"/>
      <c r="AF53" s="163"/>
      <c r="AG53" s="163"/>
      <c r="AH53" s="163"/>
      <c r="AI53" s="163"/>
      <c r="AJ53" s="163"/>
      <c r="AK53" s="163"/>
      <c r="AL53" s="163"/>
      <c r="AM53" s="163"/>
      <c r="AN53" s="163"/>
      <c r="AO53" s="163"/>
      <c r="AP53" s="163"/>
      <c r="AQ53" s="163"/>
      <c r="AR53" s="163"/>
      <c r="AS53" s="163"/>
      <c r="AT53" s="163"/>
      <c r="AU53" s="163"/>
      <c r="AV53" s="163"/>
      <c r="AW53" s="163"/>
      <c r="AX53" s="163"/>
      <c r="AY53" s="163"/>
      <c r="AZ53" s="163"/>
      <c r="BA53" s="163"/>
      <c r="BB53" s="163"/>
    </row>
    <row r="54" spans="1:54" s="164" customFormat="1">
      <c r="A54" s="163"/>
      <c r="B54" s="195"/>
      <c r="C54" s="163"/>
      <c r="D54" s="163"/>
      <c r="E54" s="163"/>
      <c r="F54" s="163"/>
      <c r="G54" s="163"/>
      <c r="H54" s="196"/>
      <c r="I54" s="196"/>
      <c r="J54" s="196"/>
      <c r="K54" s="196"/>
      <c r="L54" s="163"/>
      <c r="M54" s="163"/>
      <c r="N54" s="562"/>
      <c r="O54" s="562"/>
      <c r="P54" s="562"/>
      <c r="Q54" s="562"/>
      <c r="R54" s="562"/>
      <c r="S54" s="562"/>
      <c r="T54" s="562"/>
      <c r="U54" s="562"/>
      <c r="V54" s="562"/>
      <c r="W54" s="562"/>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row>
    <row r="55" spans="1:54" s="164" customFormat="1">
      <c r="A55" s="163"/>
      <c r="B55" s="195"/>
      <c r="C55" s="163"/>
      <c r="D55" s="163"/>
      <c r="E55" s="163"/>
      <c r="F55" s="163"/>
      <c r="G55" s="163"/>
      <c r="H55" s="196"/>
      <c r="I55" s="196"/>
      <c r="J55" s="196"/>
      <c r="K55" s="196"/>
      <c r="L55" s="163"/>
      <c r="M55" s="163"/>
      <c r="N55" s="562"/>
      <c r="O55" s="562"/>
      <c r="P55" s="562"/>
      <c r="Q55" s="562"/>
      <c r="R55" s="562"/>
      <c r="S55" s="562"/>
      <c r="T55" s="562"/>
      <c r="U55" s="562"/>
      <c r="V55" s="562"/>
      <c r="W55" s="562"/>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c r="AY55" s="163"/>
      <c r="AZ55" s="163"/>
      <c r="BA55" s="163"/>
      <c r="BB55" s="163"/>
    </row>
    <row r="56" spans="1:54" s="164" customFormat="1">
      <c r="A56" s="163"/>
      <c r="B56" s="195"/>
      <c r="C56" s="531" t="s">
        <v>1072</v>
      </c>
      <c r="D56" s="531"/>
      <c r="E56" s="531"/>
      <c r="F56" s="531"/>
      <c r="G56" s="163"/>
      <c r="H56" s="531" t="s">
        <v>1051</v>
      </c>
      <c r="I56" s="531"/>
      <c r="J56" s="531"/>
      <c r="K56" s="531"/>
      <c r="L56" s="163"/>
      <c r="M56" s="163"/>
      <c r="N56" s="562"/>
      <c r="O56" s="562"/>
      <c r="P56" s="562"/>
      <c r="Q56" s="562"/>
      <c r="R56" s="562"/>
      <c r="S56" s="562"/>
      <c r="T56" s="562"/>
      <c r="U56" s="562"/>
      <c r="V56" s="562"/>
      <c r="W56" s="562"/>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3"/>
      <c r="AU56" s="163"/>
      <c r="AV56" s="163"/>
      <c r="AW56" s="163"/>
      <c r="AX56" s="163"/>
      <c r="AY56" s="163"/>
      <c r="AZ56" s="163"/>
      <c r="BA56" s="163"/>
      <c r="BB56" s="163"/>
    </row>
    <row r="57" spans="1:54" s="164" customFormat="1">
      <c r="A57" s="163"/>
      <c r="B57" s="195"/>
      <c r="C57" s="188">
        <v>2</v>
      </c>
      <c r="D57" s="447">
        <v>0</v>
      </c>
      <c r="E57" s="199"/>
      <c r="F57" s="163"/>
      <c r="G57" s="163"/>
      <c r="H57" s="202"/>
      <c r="I57" s="197"/>
      <c r="J57" s="199">
        <v>5000</v>
      </c>
      <c r="K57" s="188">
        <v>2</v>
      </c>
      <c r="L57" s="163"/>
      <c r="M57" s="163"/>
      <c r="N57" s="562"/>
      <c r="O57" s="562"/>
      <c r="P57" s="562"/>
      <c r="Q57" s="562"/>
      <c r="R57" s="562"/>
      <c r="S57" s="562"/>
      <c r="T57" s="562"/>
      <c r="U57" s="562"/>
      <c r="V57" s="562"/>
      <c r="W57" s="562"/>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3"/>
      <c r="AU57" s="163"/>
      <c r="AV57" s="163"/>
      <c r="AW57" s="163"/>
      <c r="AX57" s="163"/>
      <c r="AY57" s="163"/>
      <c r="AZ57" s="163"/>
      <c r="BA57" s="163"/>
      <c r="BB57" s="163"/>
    </row>
    <row r="58" spans="1:54" s="164" customFormat="1">
      <c r="A58" s="163"/>
      <c r="B58" s="195"/>
      <c r="C58" s="152">
        <v>6</v>
      </c>
      <c r="D58" s="448">
        <v>0</v>
      </c>
      <c r="E58" s="199"/>
      <c r="F58" s="163"/>
      <c r="G58" s="163"/>
      <c r="H58" s="196"/>
      <c r="I58" s="196"/>
      <c r="J58" s="199">
        <v>5000</v>
      </c>
      <c r="K58" s="152">
        <v>6</v>
      </c>
      <c r="L58" s="163"/>
      <c r="M58" s="163"/>
      <c r="N58" s="562"/>
      <c r="O58" s="562"/>
      <c r="P58" s="562"/>
      <c r="Q58" s="562"/>
      <c r="R58" s="562"/>
      <c r="S58" s="562"/>
      <c r="T58" s="562"/>
      <c r="U58" s="562"/>
      <c r="V58" s="562"/>
      <c r="W58" s="562"/>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c r="AY58" s="163"/>
      <c r="AZ58" s="163"/>
      <c r="BA58" s="163"/>
      <c r="BB58" s="163"/>
    </row>
    <row r="59" spans="1:54" s="164" customFormat="1">
      <c r="A59" s="163"/>
      <c r="B59" s="195"/>
      <c r="C59" s="196"/>
      <c r="D59" s="196"/>
      <c r="E59" s="199"/>
      <c r="F59" s="196"/>
      <c r="G59" s="163"/>
      <c r="H59" s="196"/>
      <c r="I59" s="196"/>
      <c r="J59" s="199"/>
      <c r="K59" s="196"/>
      <c r="L59" s="163"/>
      <c r="M59" s="163"/>
      <c r="N59" s="562"/>
      <c r="O59" s="562"/>
      <c r="P59" s="562"/>
      <c r="Q59" s="562"/>
      <c r="R59" s="562"/>
      <c r="S59" s="562"/>
      <c r="T59" s="562"/>
      <c r="U59" s="562"/>
      <c r="V59" s="562"/>
      <c r="W59" s="562"/>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c r="AY59" s="163"/>
      <c r="AZ59" s="163"/>
      <c r="BA59" s="163"/>
      <c r="BB59" s="163"/>
    </row>
    <row r="60" spans="1:54" s="164" customFormat="1" ht="14.45" customHeight="1">
      <c r="A60" s="163"/>
      <c r="B60" s="195"/>
      <c r="C60" s="163"/>
      <c r="D60" s="163"/>
      <c r="E60" s="163"/>
      <c r="F60" s="163"/>
      <c r="G60" s="163"/>
      <c r="H60" s="568" t="s">
        <v>1075</v>
      </c>
      <c r="I60" s="568"/>
      <c r="J60" s="568"/>
      <c r="K60" s="568"/>
      <c r="L60" s="163"/>
      <c r="M60" s="163"/>
      <c r="N60" s="562"/>
      <c r="O60" s="562"/>
      <c r="P60" s="562"/>
      <c r="Q60" s="562"/>
      <c r="R60" s="562"/>
      <c r="S60" s="562"/>
      <c r="T60" s="562"/>
      <c r="U60" s="562"/>
      <c r="V60" s="562"/>
      <c r="W60" s="562"/>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c r="AT60" s="163"/>
      <c r="AU60" s="163"/>
      <c r="AV60" s="163"/>
      <c r="AW60" s="163"/>
      <c r="AX60" s="163"/>
      <c r="AY60" s="163"/>
      <c r="AZ60" s="163"/>
      <c r="BA60" s="163"/>
      <c r="BB60" s="163"/>
    </row>
    <row r="61" spans="1:54" s="164" customFormat="1">
      <c r="A61" s="163"/>
      <c r="B61" s="195"/>
      <c r="C61" s="163"/>
      <c r="D61" s="163"/>
      <c r="E61" s="163"/>
      <c r="F61" s="163"/>
      <c r="G61" s="163"/>
      <c r="H61" s="568"/>
      <c r="I61" s="568"/>
      <c r="J61" s="568"/>
      <c r="K61" s="568"/>
      <c r="L61" s="163"/>
      <c r="M61" s="163"/>
      <c r="N61" s="434"/>
      <c r="O61" s="434"/>
      <c r="P61" s="434"/>
      <c r="Q61" s="434"/>
      <c r="R61" s="434"/>
      <c r="S61" s="434"/>
      <c r="T61" s="434"/>
      <c r="U61" s="434"/>
      <c r="V61" s="434"/>
      <c r="W61" s="434"/>
      <c r="X61" s="163"/>
      <c r="Y61" s="163"/>
      <c r="Z61" s="163"/>
      <c r="AA61" s="163"/>
      <c r="AB61" s="163"/>
      <c r="AC61" s="163"/>
      <c r="AD61" s="163"/>
      <c r="AE61" s="163"/>
      <c r="AF61" s="163"/>
      <c r="AG61" s="163"/>
      <c r="AH61" s="163"/>
      <c r="AI61" s="163"/>
      <c r="AJ61" s="163"/>
      <c r="AK61" s="163"/>
      <c r="AL61" s="163"/>
      <c r="AM61" s="163"/>
      <c r="AN61" s="163"/>
      <c r="AO61" s="163"/>
      <c r="AP61" s="163"/>
      <c r="AQ61" s="163"/>
      <c r="AR61" s="163"/>
      <c r="AS61" s="163"/>
      <c r="AT61" s="163"/>
      <c r="AU61" s="163"/>
      <c r="AV61" s="163"/>
      <c r="AW61" s="163"/>
      <c r="AX61" s="163"/>
      <c r="AY61" s="163"/>
      <c r="AZ61" s="163"/>
      <c r="BA61" s="163"/>
      <c r="BB61" s="163"/>
    </row>
    <row r="62" spans="1:54" s="164" customFormat="1">
      <c r="A62" s="163"/>
      <c r="B62" s="195"/>
      <c r="C62" s="163"/>
      <c r="D62" s="163"/>
      <c r="E62" s="163"/>
      <c r="F62" s="163"/>
      <c r="G62" s="163"/>
      <c r="H62" s="568"/>
      <c r="I62" s="568"/>
      <c r="J62" s="568"/>
      <c r="K62" s="568"/>
      <c r="L62" s="163"/>
      <c r="M62" s="163"/>
      <c r="N62" s="434"/>
      <c r="O62" s="434"/>
      <c r="P62" s="434"/>
      <c r="Q62" s="434"/>
      <c r="R62" s="434"/>
      <c r="S62" s="434"/>
      <c r="T62" s="434"/>
      <c r="U62" s="434"/>
      <c r="V62" s="434"/>
      <c r="W62" s="434"/>
      <c r="X62" s="163"/>
      <c r="Y62" s="163"/>
      <c r="Z62" s="163"/>
      <c r="AA62" s="163"/>
      <c r="AB62" s="163"/>
      <c r="AC62" s="163"/>
      <c r="AD62" s="163"/>
      <c r="AE62" s="163"/>
      <c r="AF62" s="163"/>
      <c r="AG62" s="163"/>
      <c r="AH62" s="163"/>
      <c r="AI62" s="163"/>
      <c r="AJ62" s="163"/>
      <c r="AK62" s="163"/>
      <c r="AL62" s="163"/>
      <c r="AM62" s="163"/>
      <c r="AN62" s="163"/>
      <c r="AO62" s="163"/>
      <c r="AP62" s="163"/>
      <c r="AQ62" s="163"/>
      <c r="AR62" s="163"/>
      <c r="AS62" s="163"/>
      <c r="AT62" s="163"/>
      <c r="AU62" s="163"/>
      <c r="AV62" s="163"/>
      <c r="AW62" s="163"/>
      <c r="AX62" s="163"/>
      <c r="AY62" s="163"/>
      <c r="AZ62" s="163"/>
      <c r="BA62" s="163"/>
      <c r="BB62" s="163"/>
    </row>
    <row r="63" spans="1:54" s="164" customFormat="1" ht="15.75" thickBot="1">
      <c r="A63" s="163"/>
      <c r="B63" s="195"/>
      <c r="C63" s="163"/>
      <c r="D63" s="163"/>
      <c r="E63" s="163"/>
      <c r="F63" s="163"/>
      <c r="G63" s="163"/>
      <c r="H63" s="163"/>
      <c r="I63" s="163"/>
      <c r="J63" s="163"/>
      <c r="K63" s="163"/>
      <c r="L63" s="163"/>
      <c r="M63" s="163"/>
      <c r="N63" s="163"/>
      <c r="O63" s="163"/>
      <c r="P63" s="163"/>
      <c r="R63" s="163"/>
      <c r="S63" s="163"/>
      <c r="T63" s="163"/>
      <c r="U63" s="163"/>
      <c r="V63" s="163"/>
      <c r="W63" s="163"/>
      <c r="X63" s="163"/>
      <c r="Y63" s="163"/>
      <c r="Z63" s="163"/>
      <c r="AA63" s="163"/>
      <c r="AB63" s="163"/>
      <c r="AC63" s="163"/>
      <c r="AD63" s="163"/>
      <c r="AE63" s="163"/>
      <c r="AF63" s="163"/>
      <c r="AG63" s="163"/>
      <c r="AH63" s="163"/>
      <c r="AI63" s="163"/>
      <c r="AJ63" s="163"/>
      <c r="AK63" s="163"/>
      <c r="AL63" s="163"/>
      <c r="AM63" s="163"/>
      <c r="AN63" s="163"/>
      <c r="AO63" s="163"/>
      <c r="AP63" s="163"/>
      <c r="AQ63" s="163"/>
      <c r="AR63" s="163"/>
      <c r="AS63" s="163"/>
      <c r="AT63" s="163"/>
      <c r="AU63" s="163"/>
      <c r="AV63" s="163"/>
      <c r="AW63" s="163"/>
      <c r="AX63" s="163"/>
      <c r="AY63" s="163"/>
      <c r="AZ63" s="163"/>
      <c r="BA63" s="163"/>
      <c r="BB63" s="163"/>
    </row>
    <row r="64" spans="1:54" s="164" customFormat="1" ht="27" thickBot="1">
      <c r="A64" s="163"/>
      <c r="B64" s="195"/>
      <c r="C64" s="535" t="s">
        <v>1059</v>
      </c>
      <c r="D64" s="536"/>
      <c r="E64" s="536"/>
      <c r="F64" s="536"/>
      <c r="G64" s="536"/>
      <c r="H64" s="536"/>
      <c r="I64" s="536"/>
      <c r="J64" s="536"/>
      <c r="K64" s="536"/>
      <c r="L64" s="537"/>
      <c r="M64" s="163"/>
      <c r="N64" s="163"/>
      <c r="O64" s="163"/>
      <c r="P64" s="163"/>
      <c r="R64" s="163"/>
      <c r="S64" s="163"/>
      <c r="T64" s="163"/>
      <c r="U64" s="163"/>
      <c r="V64" s="163"/>
      <c r="W64" s="163"/>
      <c r="X64" s="163"/>
      <c r="Y64" s="163"/>
      <c r="Z64" s="163"/>
      <c r="AA64" s="163"/>
      <c r="AB64" s="163"/>
      <c r="AC64" s="163"/>
      <c r="AD64" s="163"/>
      <c r="AE64" s="163"/>
      <c r="AF64" s="163"/>
      <c r="AG64" s="163"/>
      <c r="AH64" s="163"/>
      <c r="AI64" s="163"/>
      <c r="AJ64" s="163"/>
      <c r="AK64" s="163"/>
      <c r="AL64" s="163"/>
      <c r="AM64" s="163"/>
      <c r="AN64" s="163"/>
      <c r="AO64" s="163"/>
      <c r="AP64" s="163"/>
      <c r="AQ64" s="163"/>
      <c r="AR64" s="163"/>
      <c r="AS64" s="163"/>
      <c r="AT64" s="163"/>
      <c r="AU64" s="163"/>
      <c r="AV64" s="163"/>
      <c r="AW64" s="163"/>
      <c r="AX64" s="163"/>
      <c r="AY64" s="163"/>
      <c r="AZ64" s="163"/>
      <c r="BA64" s="163"/>
      <c r="BB64" s="163"/>
    </row>
    <row r="65" spans="1:54" s="164" customFormat="1" ht="23.45" customHeight="1">
      <c r="A65" s="163"/>
      <c r="B65" s="195"/>
      <c r="C65" s="560" t="s">
        <v>1060</v>
      </c>
      <c r="D65" s="560"/>
      <c r="E65" s="560"/>
      <c r="F65" s="560"/>
      <c r="G65" s="560"/>
      <c r="H65" s="560"/>
      <c r="I65" s="560"/>
      <c r="J65" s="560"/>
      <c r="K65" s="560"/>
      <c r="L65" s="560"/>
      <c r="M65" s="350"/>
      <c r="N65" s="350"/>
      <c r="O65" s="350"/>
      <c r="P65" s="350"/>
      <c r="R65" s="163"/>
      <c r="S65" s="163"/>
      <c r="T65" s="163"/>
      <c r="U65" s="163"/>
      <c r="V65" s="163"/>
      <c r="W65" s="163"/>
      <c r="X65" s="163"/>
      <c r="Y65" s="163"/>
      <c r="Z65" s="163"/>
      <c r="AA65" s="163"/>
      <c r="AB65" s="163"/>
      <c r="AC65" s="163"/>
      <c r="AD65" s="163"/>
      <c r="AE65" s="163"/>
      <c r="AF65" s="163"/>
      <c r="AG65" s="163"/>
      <c r="AH65" s="163"/>
      <c r="AI65" s="163"/>
      <c r="AJ65" s="163"/>
      <c r="AK65" s="163"/>
      <c r="AL65" s="163"/>
      <c r="AM65" s="163"/>
      <c r="AN65" s="163"/>
      <c r="AO65" s="163"/>
      <c r="AP65" s="163"/>
      <c r="AQ65" s="163"/>
      <c r="AR65" s="163"/>
      <c r="AS65" s="163"/>
      <c r="AT65" s="163"/>
      <c r="AU65" s="163"/>
      <c r="AV65" s="163"/>
      <c r="AW65" s="163"/>
      <c r="AX65" s="163"/>
      <c r="AY65" s="163"/>
      <c r="AZ65" s="163"/>
      <c r="BA65" s="163"/>
      <c r="BB65" s="163"/>
    </row>
    <row r="66" spans="1:54" s="164" customFormat="1" ht="15.75" thickBot="1">
      <c r="A66" s="163"/>
      <c r="B66" s="195"/>
      <c r="C66" s="149" t="s">
        <v>995</v>
      </c>
      <c r="D66" s="163"/>
      <c r="E66" s="163"/>
      <c r="F66" s="163"/>
      <c r="G66" s="163"/>
      <c r="H66" s="163"/>
      <c r="I66" s="163"/>
      <c r="J66" s="163"/>
      <c r="K66" s="163"/>
      <c r="L66" s="163"/>
      <c r="M66" s="163"/>
      <c r="N66" s="163"/>
      <c r="O66" s="163"/>
      <c r="P66" s="163"/>
      <c r="R66" s="163"/>
      <c r="S66" s="163"/>
      <c r="T66" s="163"/>
      <c r="U66" s="163"/>
      <c r="V66" s="163"/>
      <c r="W66" s="163"/>
      <c r="X66" s="163"/>
      <c r="Y66" s="163"/>
      <c r="Z66" s="163"/>
      <c r="AA66" s="163"/>
      <c r="AB66" s="163"/>
      <c r="AC66" s="163"/>
      <c r="AD66" s="163"/>
      <c r="AE66" s="163"/>
      <c r="AF66" s="163"/>
      <c r="AG66" s="163"/>
      <c r="AH66" s="163"/>
      <c r="AI66" s="163"/>
      <c r="AJ66" s="163"/>
      <c r="AK66" s="163"/>
      <c r="AL66" s="163"/>
      <c r="AM66" s="163"/>
      <c r="AN66" s="163"/>
      <c r="AO66" s="163"/>
      <c r="AP66" s="163"/>
      <c r="AQ66" s="163"/>
      <c r="AR66" s="163"/>
      <c r="AS66" s="163"/>
      <c r="AT66" s="163"/>
      <c r="AU66" s="163"/>
      <c r="AV66" s="163"/>
      <c r="AW66" s="163"/>
      <c r="AX66" s="163"/>
      <c r="AY66" s="163"/>
      <c r="AZ66" s="163"/>
      <c r="BA66" s="163"/>
      <c r="BB66" s="163"/>
    </row>
    <row r="67" spans="1:54" s="164" customFormat="1">
      <c r="A67" s="163"/>
      <c r="B67" s="195"/>
      <c r="C67" s="149" t="s">
        <v>996</v>
      </c>
      <c r="D67" s="163"/>
      <c r="F67" s="173"/>
      <c r="G67" s="163"/>
      <c r="H67" s="163"/>
      <c r="J67" s="174" t="s">
        <v>137</v>
      </c>
      <c r="K67" s="175"/>
      <c r="L67" s="176">
        <v>5000</v>
      </c>
      <c r="M67" s="163"/>
      <c r="N67" s="163"/>
      <c r="O67" s="163"/>
      <c r="P67" s="163"/>
      <c r="R67" s="163"/>
      <c r="S67" s="163"/>
      <c r="T67" s="163"/>
      <c r="U67" s="163"/>
      <c r="V67" s="163"/>
      <c r="W67" s="163"/>
      <c r="X67" s="163"/>
      <c r="Y67" s="163"/>
      <c r="Z67" s="163"/>
      <c r="AA67" s="163"/>
      <c r="AB67" s="163"/>
      <c r="AC67" s="163"/>
      <c r="AD67" s="163"/>
      <c r="AE67" s="163"/>
      <c r="AF67" s="163"/>
      <c r="AG67" s="163"/>
      <c r="AH67" s="163"/>
      <c r="AI67" s="163"/>
      <c r="AJ67" s="163"/>
      <c r="AK67" s="163"/>
      <c r="AL67" s="163"/>
      <c r="AM67" s="163"/>
      <c r="AN67" s="163"/>
      <c r="AO67" s="163"/>
      <c r="AP67" s="163"/>
      <c r="AQ67" s="163"/>
      <c r="AR67" s="163"/>
      <c r="AS67" s="163"/>
      <c r="AT67" s="163"/>
      <c r="AU67" s="163"/>
      <c r="AV67" s="163"/>
      <c r="AW67" s="163"/>
      <c r="AX67" s="163"/>
      <c r="AY67" s="163"/>
      <c r="AZ67" s="163"/>
      <c r="BA67" s="163"/>
      <c r="BB67" s="163"/>
    </row>
    <row r="68" spans="1:54" s="164" customFormat="1">
      <c r="A68" s="163"/>
      <c r="B68" s="195"/>
      <c r="C68" s="163"/>
      <c r="D68" s="163"/>
      <c r="E68" s="163"/>
      <c r="F68" s="546" t="s">
        <v>997</v>
      </c>
      <c r="G68" s="547"/>
      <c r="H68" s="548"/>
      <c r="J68" s="177" t="s">
        <v>139</v>
      </c>
      <c r="K68" s="179"/>
      <c r="L68" s="180" t="s">
        <v>140</v>
      </c>
      <c r="M68" s="163"/>
      <c r="N68" s="163"/>
      <c r="O68" s="163"/>
      <c r="P68" s="163"/>
      <c r="R68" s="163"/>
      <c r="S68" s="163"/>
      <c r="T68" s="163"/>
      <c r="U68" s="163"/>
      <c r="V68" s="163"/>
      <c r="W68" s="163"/>
      <c r="X68" s="163"/>
      <c r="Y68" s="163"/>
      <c r="Z68" s="163"/>
      <c r="AA68" s="163"/>
      <c r="AB68" s="163"/>
      <c r="AC68" s="163"/>
      <c r="AD68" s="163"/>
      <c r="AE68" s="163"/>
      <c r="AF68" s="163"/>
      <c r="AG68" s="163"/>
      <c r="AH68" s="163"/>
      <c r="AI68" s="163"/>
      <c r="AJ68" s="163"/>
      <c r="AK68" s="163"/>
      <c r="AL68" s="163"/>
      <c r="AM68" s="163"/>
      <c r="AN68" s="163"/>
      <c r="AO68" s="163"/>
      <c r="AP68" s="163"/>
      <c r="AQ68" s="163"/>
      <c r="AR68" s="163"/>
      <c r="AS68" s="163"/>
      <c r="AT68" s="163"/>
      <c r="AU68" s="163"/>
      <c r="AV68" s="163"/>
      <c r="AW68" s="163"/>
      <c r="AX68" s="163"/>
      <c r="AY68" s="163"/>
      <c r="AZ68" s="163"/>
      <c r="BA68" s="163"/>
      <c r="BB68" s="163"/>
    </row>
    <row r="69" spans="1:54" s="164" customFormat="1">
      <c r="A69" s="163"/>
      <c r="B69" s="195"/>
      <c r="C69" s="153" t="s">
        <v>998</v>
      </c>
      <c r="D69" s="163"/>
      <c r="F69" s="181" t="s">
        <v>999</v>
      </c>
      <c r="G69" s="163"/>
      <c r="H69" s="154" t="s">
        <v>1000</v>
      </c>
      <c r="J69" s="177" t="s">
        <v>141</v>
      </c>
      <c r="K69" s="179"/>
      <c r="L69" s="180" t="s">
        <v>142</v>
      </c>
      <c r="M69" s="163"/>
      <c r="N69" s="163"/>
      <c r="O69" s="163"/>
      <c r="P69" s="163"/>
      <c r="R69" s="163"/>
      <c r="S69" s="163"/>
      <c r="T69" s="163"/>
      <c r="U69" s="163"/>
      <c r="V69" s="163"/>
      <c r="W69" s="163"/>
      <c r="X69" s="163"/>
      <c r="Y69" s="163"/>
      <c r="Z69" s="163"/>
      <c r="AA69" s="163"/>
      <c r="AB69" s="163"/>
      <c r="AC69" s="163"/>
      <c r="AD69" s="163"/>
      <c r="AE69" s="163"/>
      <c r="AF69" s="163"/>
      <c r="AG69" s="163"/>
      <c r="AH69" s="163"/>
      <c r="AI69" s="163"/>
      <c r="AJ69" s="163"/>
      <c r="AK69" s="163"/>
      <c r="AL69" s="163"/>
      <c r="AM69" s="163"/>
      <c r="AN69" s="163"/>
      <c r="AO69" s="163"/>
      <c r="AP69" s="163"/>
      <c r="AQ69" s="163"/>
      <c r="AR69" s="163"/>
      <c r="AS69" s="163"/>
      <c r="AT69" s="163"/>
      <c r="AU69" s="163"/>
      <c r="AV69" s="163"/>
      <c r="AW69" s="163"/>
      <c r="AX69" s="163"/>
      <c r="AY69" s="163"/>
      <c r="AZ69" s="163"/>
      <c r="BA69" s="163"/>
      <c r="BB69" s="163"/>
    </row>
    <row r="70" spans="1:54" s="164" customFormat="1">
      <c r="A70" s="163"/>
      <c r="B70" s="195"/>
      <c r="C70" s="130" t="s">
        <v>1022</v>
      </c>
      <c r="D70" s="163"/>
      <c r="E70" s="155">
        <v>1</v>
      </c>
      <c r="F70" s="183">
        <v>43647</v>
      </c>
      <c r="G70" s="151">
        <v>3</v>
      </c>
      <c r="H70" s="401">
        <v>43678</v>
      </c>
      <c r="J70" s="185" t="s">
        <v>143</v>
      </c>
      <c r="K70" s="179"/>
      <c r="L70" s="186">
        <v>43647</v>
      </c>
      <c r="M70" s="163"/>
      <c r="N70" s="163"/>
      <c r="O70" s="163"/>
      <c r="P70" s="163"/>
      <c r="R70" s="163"/>
      <c r="S70" s="163"/>
      <c r="T70" s="163"/>
      <c r="U70" s="163"/>
      <c r="V70" s="163"/>
      <c r="W70" s="163"/>
      <c r="X70" s="163"/>
      <c r="Y70" s="163"/>
      <c r="Z70" s="163"/>
      <c r="AA70" s="163"/>
      <c r="AB70" s="163"/>
      <c r="AC70" s="163"/>
      <c r="AD70" s="163"/>
      <c r="AE70" s="163"/>
      <c r="AF70" s="163"/>
      <c r="AG70" s="163"/>
      <c r="AH70" s="163"/>
      <c r="AI70" s="163"/>
      <c r="AJ70" s="163"/>
      <c r="AK70" s="163"/>
      <c r="AL70" s="163"/>
      <c r="AM70" s="163"/>
      <c r="AN70" s="163"/>
      <c r="AO70" s="163"/>
      <c r="AP70" s="163"/>
      <c r="AQ70" s="163"/>
      <c r="AR70" s="163"/>
      <c r="AS70" s="163"/>
      <c r="AT70" s="163"/>
      <c r="AU70" s="163"/>
      <c r="AV70" s="163"/>
      <c r="AW70" s="163"/>
      <c r="AX70" s="163"/>
      <c r="AY70" s="163"/>
      <c r="AZ70" s="163"/>
      <c r="BA70" s="163"/>
      <c r="BB70" s="163"/>
    </row>
    <row r="71" spans="1:54" s="164" customFormat="1">
      <c r="A71" s="163"/>
      <c r="B71" s="195"/>
      <c r="C71" s="130" t="s">
        <v>1061</v>
      </c>
      <c r="D71" s="163"/>
      <c r="E71" s="155">
        <v>2</v>
      </c>
      <c r="F71" s="183">
        <v>43647</v>
      </c>
      <c r="G71" s="151">
        <v>4</v>
      </c>
      <c r="H71" s="401">
        <v>43678</v>
      </c>
      <c r="J71" s="177" t="s">
        <v>144</v>
      </c>
      <c r="K71" s="179"/>
      <c r="L71" s="187">
        <v>9</v>
      </c>
      <c r="M71" s="163"/>
      <c r="N71" s="163"/>
      <c r="O71" s="163"/>
      <c r="P71" s="163"/>
      <c r="R71" s="163"/>
      <c r="S71" s="163"/>
      <c r="T71" s="163"/>
      <c r="U71" s="163"/>
      <c r="V71" s="163"/>
      <c r="W71" s="163"/>
      <c r="X71" s="163"/>
      <c r="Y71" s="163"/>
      <c r="Z71" s="163"/>
      <c r="AA71" s="163"/>
      <c r="AB71" s="163"/>
      <c r="AC71" s="163"/>
      <c r="AD71" s="163"/>
      <c r="AE71" s="163"/>
      <c r="AF71" s="163"/>
      <c r="AG71" s="163"/>
      <c r="AH71" s="163"/>
      <c r="AI71" s="163"/>
      <c r="AJ71" s="163"/>
      <c r="AK71" s="163"/>
      <c r="AL71" s="163"/>
      <c r="AM71" s="163"/>
      <c r="AN71" s="163"/>
      <c r="AO71" s="163"/>
      <c r="AP71" s="163"/>
      <c r="AQ71" s="163"/>
      <c r="AR71" s="163"/>
      <c r="AS71" s="163"/>
      <c r="AT71" s="163"/>
      <c r="AU71" s="163"/>
      <c r="AV71" s="163"/>
      <c r="AW71" s="163"/>
      <c r="AX71" s="163"/>
      <c r="AY71" s="163"/>
      <c r="AZ71" s="163"/>
      <c r="BA71" s="163"/>
      <c r="BB71" s="163"/>
    </row>
    <row r="72" spans="1:54" s="164" customFormat="1">
      <c r="A72" s="163"/>
      <c r="B72" s="195"/>
      <c r="C72" s="130"/>
      <c r="D72" s="163"/>
      <c r="E72" s="155"/>
      <c r="F72" s="183"/>
      <c r="G72" s="151"/>
      <c r="H72" s="401"/>
      <c r="J72" s="177" t="s">
        <v>145</v>
      </c>
      <c r="K72" s="179"/>
      <c r="L72" s="186">
        <v>43647</v>
      </c>
      <c r="M72" s="163"/>
      <c r="N72" s="163"/>
      <c r="O72" s="163"/>
      <c r="P72" s="163"/>
      <c r="R72" s="163"/>
      <c r="S72" s="163"/>
      <c r="T72" s="163"/>
      <c r="U72" s="163"/>
      <c r="V72" s="163"/>
      <c r="W72" s="163"/>
      <c r="X72" s="163"/>
      <c r="Y72" s="163"/>
      <c r="Z72" s="163"/>
      <c r="AA72" s="163"/>
      <c r="AB72" s="163"/>
      <c r="AC72" s="163"/>
      <c r="AD72" s="163"/>
      <c r="AE72" s="163"/>
      <c r="AF72" s="163"/>
      <c r="AG72" s="163"/>
      <c r="AH72" s="163"/>
      <c r="AI72" s="163"/>
      <c r="AJ72" s="163"/>
      <c r="AK72" s="163"/>
      <c r="AL72" s="163"/>
      <c r="AM72" s="163"/>
      <c r="AN72" s="163"/>
      <c r="AO72" s="163"/>
      <c r="AP72" s="163"/>
      <c r="AQ72" s="163"/>
      <c r="AR72" s="163"/>
      <c r="AS72" s="163"/>
      <c r="AT72" s="163"/>
      <c r="AU72" s="163"/>
      <c r="AV72" s="163"/>
      <c r="AW72" s="163"/>
      <c r="AX72" s="163"/>
      <c r="AY72" s="163"/>
      <c r="AZ72" s="163"/>
      <c r="BA72" s="163"/>
      <c r="BB72" s="163"/>
    </row>
    <row r="73" spans="1:54" s="164" customFormat="1" ht="15.75" thickBot="1">
      <c r="A73" s="163"/>
      <c r="B73" s="195"/>
      <c r="G73" s="151"/>
      <c r="H73" s="401"/>
      <c r="J73" s="189" t="s">
        <v>146</v>
      </c>
      <c r="K73" s="191"/>
      <c r="L73" s="192">
        <v>43921</v>
      </c>
      <c r="M73" s="163"/>
      <c r="N73" s="163"/>
      <c r="O73" s="163"/>
      <c r="P73" s="163"/>
      <c r="R73" s="163"/>
      <c r="S73" s="163"/>
      <c r="T73" s="163"/>
      <c r="U73" s="163"/>
      <c r="V73" s="163"/>
      <c r="W73" s="163"/>
      <c r="X73" s="163"/>
      <c r="Y73" s="163"/>
      <c r="Z73" s="163"/>
      <c r="AA73" s="163"/>
      <c r="AB73" s="163"/>
      <c r="AC73" s="163"/>
      <c r="AD73" s="163"/>
      <c r="AE73" s="163"/>
      <c r="AF73" s="163"/>
      <c r="AG73" s="163"/>
      <c r="AH73" s="163"/>
      <c r="AI73" s="163"/>
      <c r="AJ73" s="163"/>
      <c r="AK73" s="163"/>
      <c r="AL73" s="163"/>
      <c r="AM73" s="163"/>
      <c r="AN73" s="163"/>
      <c r="AO73" s="163"/>
      <c r="AP73" s="163"/>
      <c r="AQ73" s="163"/>
      <c r="AR73" s="163"/>
      <c r="AS73" s="163"/>
      <c r="AT73" s="163"/>
      <c r="AU73" s="163"/>
      <c r="AV73" s="163"/>
      <c r="AW73" s="163"/>
      <c r="AX73" s="163"/>
      <c r="AY73" s="163"/>
      <c r="AZ73" s="163"/>
      <c r="BA73" s="163"/>
      <c r="BB73" s="163"/>
    </row>
    <row r="74" spans="1:54" s="164" customFormat="1">
      <c r="A74" s="163"/>
      <c r="B74" s="195"/>
      <c r="I74" s="168"/>
      <c r="J74" s="168"/>
      <c r="K74" s="163"/>
      <c r="L74" s="204"/>
      <c r="M74" s="163"/>
      <c r="N74" s="163"/>
      <c r="O74" s="163"/>
      <c r="P74" s="163"/>
      <c r="R74" s="163"/>
      <c r="S74" s="163"/>
      <c r="T74" s="163"/>
      <c r="U74" s="163"/>
      <c r="V74" s="163"/>
      <c r="W74" s="163"/>
      <c r="X74" s="163"/>
      <c r="Y74" s="163"/>
      <c r="Z74" s="163"/>
      <c r="AA74" s="163"/>
      <c r="AB74" s="163"/>
      <c r="AC74" s="163"/>
      <c r="AD74" s="163"/>
      <c r="AE74" s="163"/>
      <c r="AF74" s="163"/>
      <c r="AG74" s="163"/>
      <c r="AH74" s="163"/>
      <c r="AI74" s="163"/>
      <c r="AJ74" s="163"/>
      <c r="AK74" s="163"/>
      <c r="AL74" s="163"/>
      <c r="AM74" s="163"/>
      <c r="AN74" s="163"/>
      <c r="AO74" s="163"/>
      <c r="AP74" s="163"/>
      <c r="AQ74" s="163"/>
      <c r="AR74" s="163"/>
      <c r="AS74" s="163"/>
      <c r="AT74" s="163"/>
      <c r="AU74" s="163"/>
      <c r="AV74" s="163"/>
      <c r="AW74" s="163"/>
      <c r="AX74" s="163"/>
      <c r="AY74" s="163"/>
      <c r="AZ74" s="163"/>
      <c r="BA74" s="163"/>
      <c r="BB74" s="163"/>
    </row>
    <row r="75" spans="1:54" s="164" customFormat="1">
      <c r="A75" s="163"/>
      <c r="B75" s="195"/>
      <c r="C75" s="163"/>
      <c r="D75" s="163"/>
      <c r="E75" s="163"/>
      <c r="F75" s="163"/>
      <c r="G75" s="163"/>
      <c r="H75" s="163"/>
      <c r="I75" s="163"/>
      <c r="J75" s="163"/>
      <c r="K75" s="163"/>
      <c r="L75" s="163"/>
      <c r="M75" s="163"/>
      <c r="N75" s="163"/>
      <c r="O75" s="163"/>
      <c r="P75" s="163"/>
      <c r="R75" s="163"/>
      <c r="S75" s="163"/>
      <c r="T75" s="163"/>
      <c r="U75" s="163"/>
      <c r="V75" s="163"/>
      <c r="W75" s="163"/>
      <c r="X75" s="163"/>
      <c r="Y75" s="163"/>
      <c r="Z75" s="163"/>
      <c r="AA75" s="163"/>
      <c r="AB75" s="163"/>
      <c r="AC75" s="163"/>
      <c r="AD75" s="163"/>
      <c r="AE75" s="163"/>
      <c r="AF75" s="163"/>
      <c r="AG75" s="163"/>
      <c r="AH75" s="163"/>
      <c r="AI75" s="163"/>
      <c r="AJ75" s="163"/>
      <c r="AK75" s="163"/>
      <c r="AL75" s="163"/>
      <c r="AM75" s="163"/>
      <c r="AN75" s="163"/>
      <c r="AO75" s="163"/>
      <c r="AP75" s="163"/>
      <c r="AQ75" s="163"/>
      <c r="AR75" s="163"/>
      <c r="AS75" s="163"/>
      <c r="AT75" s="163"/>
      <c r="AU75" s="163"/>
      <c r="AV75" s="163"/>
      <c r="AW75" s="163"/>
      <c r="AX75" s="163"/>
      <c r="AY75" s="163"/>
      <c r="AZ75" s="163"/>
      <c r="BA75" s="163"/>
      <c r="BB75" s="163"/>
    </row>
    <row r="76" spans="1:54" s="164" customFormat="1">
      <c r="A76" s="163"/>
      <c r="B76" s="195"/>
      <c r="C76" s="564" t="s">
        <v>1074</v>
      </c>
      <c r="D76" s="564"/>
      <c r="E76" s="564"/>
      <c r="F76" s="564"/>
      <c r="G76" s="124"/>
      <c r="H76" s="531" t="s">
        <v>1050</v>
      </c>
      <c r="I76" s="531"/>
      <c r="J76" s="531"/>
      <c r="K76" s="531"/>
      <c r="L76" s="163"/>
      <c r="M76" s="163"/>
      <c r="N76" s="163"/>
      <c r="O76" s="163"/>
      <c r="P76" s="163"/>
      <c r="R76" s="163"/>
      <c r="S76" s="163"/>
      <c r="T76" s="163"/>
      <c r="U76" s="163"/>
      <c r="V76" s="163"/>
      <c r="W76" s="163"/>
      <c r="X76" s="163"/>
      <c r="Y76" s="163"/>
      <c r="Z76" s="163"/>
      <c r="AA76" s="163"/>
      <c r="AB76" s="163"/>
      <c r="AC76" s="163"/>
      <c r="AD76" s="163"/>
      <c r="AE76" s="163"/>
      <c r="AF76" s="163"/>
      <c r="AG76" s="163"/>
      <c r="AH76" s="163"/>
      <c r="AI76" s="163"/>
      <c r="AJ76" s="163"/>
      <c r="AK76" s="163"/>
      <c r="AL76" s="163"/>
      <c r="AM76" s="163"/>
      <c r="AN76" s="163"/>
      <c r="AO76" s="163"/>
      <c r="AP76" s="163"/>
      <c r="AQ76" s="163"/>
      <c r="AR76" s="163"/>
      <c r="AS76" s="163"/>
      <c r="AT76" s="163"/>
      <c r="AU76" s="163"/>
      <c r="AV76" s="163"/>
      <c r="AW76" s="163"/>
      <c r="AX76" s="163"/>
      <c r="AY76" s="163"/>
      <c r="AZ76" s="163"/>
      <c r="BA76" s="163"/>
      <c r="BB76" s="163"/>
    </row>
    <row r="77" spans="1:54" s="164" customFormat="1">
      <c r="A77" s="163"/>
      <c r="B77" s="195"/>
      <c r="C77" s="188">
        <v>2</v>
      </c>
      <c r="D77" s="202">
        <v>5000</v>
      </c>
      <c r="E77" s="198"/>
      <c r="F77" s="197"/>
      <c r="G77" s="196"/>
      <c r="H77" s="188">
        <v>1</v>
      </c>
      <c r="I77" s="202">
        <v>5000</v>
      </c>
      <c r="J77" s="198">
        <v>5000</v>
      </c>
      <c r="K77" s="188">
        <v>2</v>
      </c>
      <c r="L77" s="163"/>
      <c r="M77" s="163"/>
      <c r="N77" s="562"/>
      <c r="O77" s="563"/>
      <c r="P77" s="563"/>
      <c r="Q77" s="563"/>
      <c r="R77" s="563"/>
      <c r="S77" s="563"/>
      <c r="T77" s="563"/>
      <c r="U77" s="563"/>
      <c r="V77" s="563"/>
      <c r="W77" s="563"/>
      <c r="X77" s="163"/>
      <c r="Y77" s="163"/>
      <c r="Z77" s="163"/>
      <c r="AA77" s="163"/>
      <c r="AB77" s="163"/>
      <c r="AC77" s="163"/>
      <c r="AD77" s="163"/>
      <c r="AE77" s="163"/>
      <c r="AF77" s="163"/>
      <c r="AG77" s="163"/>
      <c r="AH77" s="163"/>
      <c r="AI77" s="163"/>
      <c r="AJ77" s="163"/>
      <c r="AK77" s="163"/>
      <c r="AL77" s="163"/>
      <c r="AM77" s="163"/>
      <c r="AN77" s="163"/>
      <c r="AO77" s="163"/>
      <c r="AP77" s="163"/>
      <c r="AQ77" s="163"/>
      <c r="AR77" s="163"/>
      <c r="AS77" s="163"/>
      <c r="AT77" s="163"/>
      <c r="AU77" s="163"/>
      <c r="AV77" s="163"/>
      <c r="AW77" s="163"/>
      <c r="AX77" s="163"/>
      <c r="AY77" s="163"/>
      <c r="AZ77" s="163"/>
      <c r="BA77" s="163"/>
      <c r="BB77" s="163"/>
    </row>
    <row r="78" spans="1:54" s="164" customFormat="1">
      <c r="A78" s="163"/>
      <c r="B78" s="195"/>
      <c r="C78" s="152">
        <v>4</v>
      </c>
      <c r="D78" s="200">
        <v>5000</v>
      </c>
      <c r="E78" s="199"/>
      <c r="F78" s="196"/>
      <c r="G78" s="196"/>
      <c r="H78" s="152">
        <v>3</v>
      </c>
      <c r="I78" s="200">
        <v>5000</v>
      </c>
      <c r="J78" s="199">
        <v>5000</v>
      </c>
      <c r="K78" s="152">
        <v>4</v>
      </c>
      <c r="L78" s="163"/>
      <c r="M78" s="163"/>
      <c r="N78" s="563"/>
      <c r="O78" s="563"/>
      <c r="P78" s="563"/>
      <c r="Q78" s="563"/>
      <c r="R78" s="563"/>
      <c r="S78" s="563"/>
      <c r="T78" s="563"/>
      <c r="U78" s="563"/>
      <c r="V78" s="563"/>
      <c r="W78" s="563"/>
      <c r="X78" s="163"/>
      <c r="Y78" s="163"/>
      <c r="Z78" s="163"/>
      <c r="AA78" s="163"/>
      <c r="AB78" s="163"/>
      <c r="AC78" s="163"/>
      <c r="AD78" s="163"/>
      <c r="AE78" s="163"/>
      <c r="AF78" s="163"/>
      <c r="AG78" s="163"/>
      <c r="AH78" s="163"/>
      <c r="AI78" s="163"/>
      <c r="AJ78" s="163"/>
      <c r="AK78" s="163"/>
      <c r="AL78" s="163"/>
      <c r="AM78" s="163"/>
      <c r="AN78" s="163"/>
      <c r="AO78" s="163"/>
      <c r="AP78" s="163"/>
      <c r="AQ78" s="163"/>
      <c r="AR78" s="163"/>
      <c r="AS78" s="163"/>
      <c r="AT78" s="163"/>
      <c r="AU78" s="163"/>
      <c r="AV78" s="163"/>
      <c r="AW78" s="163"/>
      <c r="AX78" s="163"/>
      <c r="AY78" s="163"/>
      <c r="AZ78" s="163"/>
      <c r="BA78" s="163"/>
      <c r="BB78" s="163"/>
    </row>
    <row r="79" spans="1:54" s="164" customFormat="1">
      <c r="A79" s="163"/>
      <c r="B79" s="195"/>
      <c r="C79" s="200"/>
      <c r="D79" s="196"/>
      <c r="E79" s="199"/>
      <c r="F79" s="196"/>
      <c r="G79" s="196"/>
      <c r="H79" s="196"/>
      <c r="I79" s="196"/>
      <c r="J79" s="199"/>
      <c r="K79" s="196"/>
      <c r="L79" s="163"/>
      <c r="M79" s="163"/>
      <c r="N79" s="563"/>
      <c r="O79" s="563"/>
      <c r="P79" s="563"/>
      <c r="Q79" s="563"/>
      <c r="R79" s="563"/>
      <c r="S79" s="563"/>
      <c r="T79" s="563"/>
      <c r="U79" s="563"/>
      <c r="V79" s="563"/>
      <c r="W79" s="563"/>
      <c r="X79" s="163"/>
      <c r="Y79" s="163"/>
      <c r="Z79" s="163"/>
      <c r="AA79" s="163"/>
      <c r="AB79" s="163"/>
      <c r="AC79" s="163"/>
      <c r="AD79" s="163"/>
      <c r="AE79" s="163"/>
      <c r="AF79" s="163"/>
      <c r="AG79" s="163"/>
      <c r="AH79" s="163"/>
      <c r="AI79" s="163"/>
      <c r="AJ79" s="163"/>
      <c r="AK79" s="163"/>
      <c r="AL79" s="163"/>
      <c r="AM79" s="163"/>
      <c r="AN79" s="163"/>
      <c r="AO79" s="163"/>
      <c r="AP79" s="163"/>
      <c r="AQ79" s="163"/>
      <c r="AR79" s="163"/>
      <c r="AS79" s="163"/>
      <c r="AT79" s="163"/>
      <c r="AU79" s="163"/>
      <c r="AV79" s="163"/>
      <c r="AW79" s="163"/>
      <c r="AX79" s="163"/>
      <c r="AY79" s="163"/>
      <c r="AZ79" s="163"/>
      <c r="BA79" s="163"/>
      <c r="BB79" s="163"/>
    </row>
    <row r="80" spans="1:54" s="164" customFormat="1">
      <c r="A80" s="163"/>
      <c r="B80" s="195"/>
      <c r="C80" s="196"/>
      <c r="D80" s="196"/>
      <c r="E80" s="196"/>
      <c r="F80" s="196"/>
      <c r="G80" s="196"/>
      <c r="H80" s="196"/>
      <c r="I80" s="196"/>
      <c r="J80" s="196"/>
      <c r="K80" s="196"/>
      <c r="L80" s="163"/>
      <c r="M80" s="163"/>
      <c r="N80" s="563"/>
      <c r="O80" s="563"/>
      <c r="P80" s="563"/>
      <c r="Q80" s="563"/>
      <c r="R80" s="563"/>
      <c r="S80" s="563"/>
      <c r="T80" s="563"/>
      <c r="U80" s="563"/>
      <c r="V80" s="563"/>
      <c r="W80" s="563"/>
      <c r="X80" s="163"/>
      <c r="Y80" s="163"/>
      <c r="Z80" s="163"/>
      <c r="AA80" s="163"/>
      <c r="AB80" s="163"/>
      <c r="AC80" s="163"/>
      <c r="AD80" s="163"/>
      <c r="AE80" s="163"/>
      <c r="AF80" s="163"/>
      <c r="AG80" s="163"/>
      <c r="AH80" s="163"/>
      <c r="AI80" s="163"/>
      <c r="AJ80" s="163"/>
      <c r="AK80" s="163"/>
      <c r="AL80" s="163"/>
      <c r="AM80" s="163"/>
      <c r="AN80" s="163"/>
      <c r="AO80" s="163"/>
      <c r="AP80" s="163"/>
      <c r="AQ80" s="163"/>
      <c r="AR80" s="163"/>
      <c r="AS80" s="163"/>
      <c r="AT80" s="163"/>
      <c r="AU80" s="163"/>
      <c r="AV80" s="163"/>
      <c r="AW80" s="163"/>
      <c r="AX80" s="163"/>
      <c r="AY80" s="163"/>
      <c r="AZ80" s="163"/>
      <c r="BA80" s="163"/>
      <c r="BB80" s="163"/>
    </row>
    <row r="81" spans="1:54" s="164" customFormat="1">
      <c r="A81" s="163"/>
      <c r="B81" s="195"/>
      <c r="C81" s="531" t="s">
        <v>1072</v>
      </c>
      <c r="D81" s="531"/>
      <c r="E81" s="531"/>
      <c r="F81" s="531"/>
      <c r="G81" s="124"/>
      <c r="H81" s="531" t="s">
        <v>1051</v>
      </c>
      <c r="I81" s="531"/>
      <c r="J81" s="531"/>
      <c r="K81" s="531"/>
      <c r="L81" s="163"/>
      <c r="M81" s="163"/>
      <c r="N81" s="563"/>
      <c r="O81" s="563"/>
      <c r="P81" s="563"/>
      <c r="Q81" s="563"/>
      <c r="R81" s="563"/>
      <c r="S81" s="563"/>
      <c r="T81" s="563"/>
      <c r="U81" s="563"/>
      <c r="V81" s="563"/>
      <c r="W81" s="563"/>
      <c r="X81" s="163"/>
      <c r="Y81" s="163"/>
      <c r="Z81" s="163"/>
      <c r="AA81" s="163"/>
      <c r="AB81" s="163"/>
      <c r="AC81" s="163"/>
      <c r="AD81" s="163"/>
      <c r="AE81" s="163"/>
      <c r="AF81" s="163"/>
      <c r="AG81" s="163"/>
      <c r="AH81" s="163"/>
      <c r="AI81" s="163"/>
      <c r="AJ81" s="163"/>
      <c r="AK81" s="163"/>
      <c r="AL81" s="163"/>
      <c r="AM81" s="163"/>
      <c r="AN81" s="163"/>
      <c r="AO81" s="163"/>
      <c r="AP81" s="163"/>
      <c r="AQ81" s="163"/>
      <c r="AR81" s="163"/>
      <c r="AS81" s="163"/>
      <c r="AT81" s="163"/>
      <c r="AU81" s="163"/>
      <c r="AV81" s="163"/>
      <c r="AW81" s="163"/>
      <c r="AX81" s="163"/>
      <c r="AY81" s="163"/>
      <c r="AZ81" s="163"/>
      <c r="BA81" s="163"/>
      <c r="BB81" s="163"/>
    </row>
    <row r="82" spans="1:54" s="164" customFormat="1">
      <c r="A82" s="163"/>
      <c r="B82" s="195"/>
      <c r="C82" s="188">
        <v>1</v>
      </c>
      <c r="D82" s="447">
        <v>0</v>
      </c>
      <c r="E82" s="199"/>
      <c r="F82" s="163"/>
      <c r="G82" s="196"/>
      <c r="H82" s="202"/>
      <c r="I82" s="197"/>
      <c r="J82" s="199">
        <v>5000</v>
      </c>
      <c r="K82" s="188">
        <v>1</v>
      </c>
      <c r="L82" s="163"/>
      <c r="M82" s="163"/>
      <c r="N82" s="563"/>
      <c r="O82" s="563"/>
      <c r="P82" s="563"/>
      <c r="Q82" s="563"/>
      <c r="R82" s="563"/>
      <c r="S82" s="563"/>
      <c r="T82" s="563"/>
      <c r="U82" s="563"/>
      <c r="V82" s="563"/>
      <c r="W82" s="563"/>
      <c r="X82" s="163"/>
      <c r="Y82" s="163"/>
      <c r="Z82" s="163"/>
      <c r="AA82" s="163"/>
      <c r="AB82" s="163"/>
      <c r="AC82" s="163"/>
      <c r="AD82" s="163"/>
      <c r="AE82" s="163"/>
      <c r="AF82" s="163"/>
      <c r="AG82" s="163"/>
      <c r="AH82" s="163"/>
      <c r="AI82" s="163"/>
      <c r="AJ82" s="163"/>
      <c r="AK82" s="163"/>
      <c r="AL82" s="163"/>
      <c r="AM82" s="163"/>
      <c r="AN82" s="163"/>
      <c r="AO82" s="163"/>
      <c r="AP82" s="163"/>
      <c r="AQ82" s="163"/>
      <c r="AR82" s="163"/>
      <c r="AS82" s="163"/>
      <c r="AT82" s="163"/>
      <c r="AU82" s="163"/>
      <c r="AV82" s="163"/>
      <c r="AW82" s="163"/>
      <c r="AX82" s="163"/>
      <c r="AY82" s="163"/>
      <c r="AZ82" s="163"/>
      <c r="BA82" s="163"/>
      <c r="BB82" s="163"/>
    </row>
    <row r="83" spans="1:54" s="164" customFormat="1">
      <c r="A83" s="163"/>
      <c r="B83" s="195"/>
      <c r="C83" s="152">
        <v>3</v>
      </c>
      <c r="D83" s="448">
        <v>0</v>
      </c>
      <c r="E83" s="199"/>
      <c r="F83" s="163"/>
      <c r="G83" s="196"/>
      <c r="H83" s="196"/>
      <c r="I83" s="196"/>
      <c r="J83" s="199">
        <v>5000</v>
      </c>
      <c r="K83" s="152">
        <v>3</v>
      </c>
      <c r="L83" s="163"/>
      <c r="M83" s="163"/>
      <c r="N83" s="563"/>
      <c r="O83" s="563"/>
      <c r="P83" s="563"/>
      <c r="Q83" s="563"/>
      <c r="R83" s="563"/>
      <c r="S83" s="563"/>
      <c r="T83" s="563"/>
      <c r="U83" s="563"/>
      <c r="V83" s="563"/>
      <c r="W83" s="563"/>
      <c r="X83" s="163"/>
      <c r="Y83" s="163"/>
      <c r="Z83" s="163"/>
      <c r="AA83" s="163"/>
      <c r="AB83" s="163"/>
      <c r="AC83" s="163"/>
      <c r="AD83" s="163"/>
      <c r="AE83" s="163"/>
      <c r="AF83" s="163"/>
      <c r="AG83" s="163"/>
      <c r="AH83" s="163"/>
      <c r="AI83" s="163"/>
      <c r="AJ83" s="163"/>
      <c r="AK83" s="163"/>
      <c r="AL83" s="163"/>
      <c r="AM83" s="163"/>
      <c r="AN83" s="163"/>
      <c r="AO83" s="163"/>
      <c r="AP83" s="163"/>
      <c r="AQ83" s="163"/>
      <c r="AR83" s="163"/>
      <c r="AS83" s="163"/>
      <c r="AT83" s="163"/>
      <c r="AU83" s="163"/>
      <c r="AV83" s="163"/>
      <c r="AW83" s="163"/>
      <c r="AX83" s="163"/>
      <c r="AY83" s="163"/>
      <c r="AZ83" s="163"/>
      <c r="BA83" s="163"/>
      <c r="BB83" s="163"/>
    </row>
    <row r="84" spans="1:54" s="164" customFormat="1">
      <c r="A84" s="163"/>
      <c r="B84" s="195"/>
      <c r="C84" s="196"/>
      <c r="D84" s="196"/>
      <c r="E84" s="199"/>
      <c r="F84" s="196"/>
      <c r="G84" s="196"/>
      <c r="H84" s="196"/>
      <c r="I84" s="196"/>
      <c r="J84" s="199"/>
      <c r="K84" s="196"/>
      <c r="L84" s="163"/>
      <c r="M84" s="163"/>
      <c r="N84" s="563"/>
      <c r="O84" s="563"/>
      <c r="P84" s="563"/>
      <c r="Q84" s="563"/>
      <c r="R84" s="563"/>
      <c r="S84" s="563"/>
      <c r="T84" s="563"/>
      <c r="U84" s="563"/>
      <c r="V84" s="563"/>
      <c r="W84" s="563"/>
      <c r="X84" s="163"/>
      <c r="Y84" s="163"/>
      <c r="Z84" s="163"/>
      <c r="AA84" s="163"/>
      <c r="AB84" s="163"/>
      <c r="AC84" s="163"/>
      <c r="AD84" s="163"/>
      <c r="AE84" s="163"/>
      <c r="AF84" s="163"/>
      <c r="AG84" s="163"/>
      <c r="AH84" s="163"/>
      <c r="AI84" s="163"/>
      <c r="AJ84" s="163"/>
      <c r="AK84" s="163"/>
      <c r="AL84" s="163"/>
      <c r="AM84" s="163"/>
      <c r="AN84" s="163"/>
      <c r="AO84" s="163"/>
      <c r="AP84" s="163"/>
      <c r="AQ84" s="163"/>
      <c r="AR84" s="163"/>
      <c r="AS84" s="163"/>
      <c r="AT84" s="163"/>
      <c r="AU84" s="163"/>
      <c r="AV84" s="163"/>
      <c r="AW84" s="163"/>
      <c r="AX84" s="163"/>
      <c r="AY84" s="163"/>
      <c r="AZ84" s="163"/>
      <c r="BA84" s="163"/>
      <c r="BB84" s="163"/>
    </row>
    <row r="85" spans="1:54" s="164" customFormat="1" ht="14.45" customHeight="1">
      <c r="A85" s="163"/>
      <c r="B85" s="195"/>
      <c r="C85" s="163"/>
      <c r="D85" s="163"/>
      <c r="E85" s="163"/>
      <c r="F85" s="163"/>
      <c r="G85" s="163"/>
      <c r="H85" s="568" t="s">
        <v>1076</v>
      </c>
      <c r="I85" s="568"/>
      <c r="J85" s="568"/>
      <c r="K85" s="568"/>
      <c r="L85" s="163"/>
      <c r="M85" s="163"/>
      <c r="N85" s="563"/>
      <c r="O85" s="563"/>
      <c r="P85" s="563"/>
      <c r="Q85" s="563"/>
      <c r="R85" s="563"/>
      <c r="S85" s="563"/>
      <c r="T85" s="563"/>
      <c r="U85" s="563"/>
      <c r="V85" s="563"/>
      <c r="W85" s="563"/>
      <c r="X85" s="163"/>
      <c r="Y85" s="163"/>
      <c r="Z85" s="163"/>
      <c r="AA85" s="163"/>
      <c r="AB85" s="163"/>
      <c r="AC85" s="163"/>
      <c r="AD85" s="163"/>
      <c r="AE85" s="163"/>
      <c r="AF85" s="163"/>
      <c r="AG85" s="163"/>
      <c r="AH85" s="163"/>
      <c r="AI85" s="163"/>
      <c r="AJ85" s="163"/>
      <c r="AK85" s="163"/>
      <c r="AL85" s="163"/>
      <c r="AM85" s="163"/>
      <c r="AN85" s="163"/>
      <c r="AO85" s="163"/>
      <c r="AP85" s="163"/>
      <c r="AQ85" s="163"/>
      <c r="AR85" s="163"/>
      <c r="AS85" s="163"/>
      <c r="AT85" s="163"/>
      <c r="AU85" s="163"/>
      <c r="AV85" s="163"/>
      <c r="AW85" s="163"/>
      <c r="AX85" s="163"/>
      <c r="AY85" s="163"/>
      <c r="AZ85" s="163"/>
      <c r="BA85" s="163"/>
      <c r="BB85" s="163"/>
    </row>
    <row r="86" spans="1:54" s="164" customFormat="1">
      <c r="A86" s="163"/>
      <c r="B86" s="195"/>
      <c r="C86" s="163"/>
      <c r="D86" s="163"/>
      <c r="E86" s="163"/>
      <c r="F86" s="163"/>
      <c r="G86" s="163"/>
      <c r="H86" s="568"/>
      <c r="I86" s="568"/>
      <c r="J86" s="568"/>
      <c r="K86" s="568"/>
      <c r="L86" s="163"/>
      <c r="M86" s="163"/>
      <c r="N86" s="563"/>
      <c r="O86" s="563"/>
      <c r="P86" s="563"/>
      <c r="Q86" s="563"/>
      <c r="R86" s="563"/>
      <c r="S86" s="563"/>
      <c r="T86" s="563"/>
      <c r="U86" s="563"/>
      <c r="V86" s="563"/>
      <c r="W86" s="563"/>
      <c r="X86" s="163"/>
      <c r="Y86" s="163"/>
      <c r="Z86" s="163"/>
      <c r="AA86" s="163"/>
      <c r="AB86" s="163"/>
      <c r="AC86" s="163"/>
      <c r="AD86" s="163"/>
      <c r="AE86" s="163"/>
      <c r="AF86" s="163"/>
      <c r="AG86" s="163"/>
      <c r="AH86" s="163"/>
      <c r="AI86" s="163"/>
      <c r="AJ86" s="163"/>
      <c r="AK86" s="163"/>
      <c r="AL86" s="163"/>
      <c r="AM86" s="163"/>
      <c r="AN86" s="163"/>
      <c r="AO86" s="163"/>
      <c r="AP86" s="163"/>
      <c r="AQ86" s="163"/>
      <c r="AR86" s="163"/>
      <c r="AS86" s="163"/>
      <c r="AT86" s="163"/>
      <c r="AU86" s="163"/>
      <c r="AV86" s="163"/>
      <c r="AW86" s="163"/>
      <c r="AX86" s="163"/>
      <c r="AY86" s="163"/>
      <c r="AZ86" s="163"/>
      <c r="BA86" s="163"/>
      <c r="BB86" s="163"/>
    </row>
    <row r="87" spans="1:54" s="164" customFormat="1">
      <c r="A87" s="163"/>
      <c r="B87" s="195"/>
      <c r="C87" s="163"/>
      <c r="D87" s="163"/>
      <c r="E87" s="163"/>
      <c r="F87" s="163"/>
      <c r="G87" s="163"/>
      <c r="H87" s="163"/>
      <c r="I87" s="163"/>
      <c r="J87" s="163"/>
      <c r="K87" s="163"/>
      <c r="L87" s="163"/>
      <c r="M87" s="163"/>
      <c r="N87" s="163"/>
      <c r="O87" s="163"/>
      <c r="P87" s="163"/>
      <c r="R87" s="163"/>
      <c r="S87" s="163"/>
      <c r="T87" s="163"/>
      <c r="U87" s="163"/>
      <c r="V87" s="163"/>
      <c r="W87" s="163"/>
      <c r="X87" s="163"/>
      <c r="Y87" s="163"/>
      <c r="Z87" s="163"/>
      <c r="AA87" s="163"/>
      <c r="AB87" s="163"/>
      <c r="AC87" s="163"/>
      <c r="AD87" s="163"/>
      <c r="AE87" s="163"/>
      <c r="AF87" s="163"/>
      <c r="AG87" s="163"/>
      <c r="AH87" s="163"/>
      <c r="AI87" s="163"/>
      <c r="AJ87" s="163"/>
      <c r="AK87" s="163"/>
      <c r="AL87" s="163"/>
      <c r="AM87" s="163"/>
      <c r="AN87" s="163"/>
      <c r="AO87" s="163"/>
      <c r="AP87" s="163"/>
      <c r="AQ87" s="163"/>
      <c r="AR87" s="163"/>
      <c r="AS87" s="163"/>
      <c r="AT87" s="163"/>
      <c r="AU87" s="163"/>
      <c r="AV87" s="163"/>
      <c r="AW87" s="163"/>
      <c r="AX87" s="163"/>
      <c r="AY87" s="163"/>
      <c r="AZ87" s="163"/>
      <c r="BA87" s="163"/>
      <c r="BB87" s="163"/>
    </row>
    <row r="88" spans="1:54" s="164" customFormat="1">
      <c r="A88" s="163"/>
      <c r="B88" s="195"/>
      <c r="C88" s="163"/>
      <c r="D88" s="163"/>
      <c r="E88" s="163"/>
      <c r="F88" s="163"/>
      <c r="G88" s="163"/>
      <c r="H88" s="163"/>
      <c r="I88" s="163"/>
      <c r="J88" s="163"/>
      <c r="K88" s="163"/>
      <c r="L88" s="163"/>
      <c r="M88" s="163"/>
      <c r="N88" s="163"/>
      <c r="O88" s="163"/>
      <c r="P88" s="163"/>
      <c r="R88" s="163"/>
      <c r="S88" s="163"/>
      <c r="T88" s="163"/>
      <c r="U88" s="163"/>
      <c r="V88" s="163"/>
      <c r="W88" s="163"/>
      <c r="X88" s="163"/>
      <c r="Y88" s="163"/>
      <c r="Z88" s="163"/>
      <c r="AA88" s="163"/>
      <c r="AB88" s="163"/>
      <c r="AC88" s="163"/>
      <c r="AD88" s="163"/>
      <c r="AE88" s="163"/>
      <c r="AF88" s="163"/>
      <c r="AG88" s="163"/>
      <c r="AH88" s="163"/>
      <c r="AI88" s="163"/>
      <c r="AJ88" s="163"/>
      <c r="AK88" s="163"/>
      <c r="AL88" s="163"/>
      <c r="AM88" s="163"/>
      <c r="AN88" s="163"/>
      <c r="AO88" s="163"/>
      <c r="AP88" s="163"/>
      <c r="AQ88" s="163"/>
      <c r="AR88" s="163"/>
      <c r="AS88" s="163"/>
      <c r="AT88" s="163"/>
      <c r="AU88" s="163"/>
      <c r="AV88" s="163"/>
      <c r="AW88" s="163"/>
      <c r="AX88" s="163"/>
      <c r="AY88" s="163"/>
      <c r="AZ88" s="163"/>
      <c r="BA88" s="163"/>
      <c r="BB88" s="163"/>
    </row>
    <row r="89" spans="1:54" s="164" customFormat="1">
      <c r="A89" s="163"/>
      <c r="B89" s="195"/>
      <c r="C89" s="163"/>
      <c r="D89" s="163"/>
      <c r="E89" s="163"/>
      <c r="F89" s="163"/>
      <c r="G89" s="163"/>
      <c r="H89" s="163"/>
      <c r="I89" s="163"/>
      <c r="J89" s="163"/>
      <c r="K89" s="163"/>
      <c r="L89" s="163"/>
      <c r="M89" s="163"/>
      <c r="N89" s="163"/>
      <c r="O89" s="163"/>
      <c r="P89" s="163"/>
      <c r="R89" s="163"/>
      <c r="S89" s="163"/>
      <c r="T89" s="163"/>
      <c r="U89" s="163"/>
      <c r="V89" s="163"/>
      <c r="W89" s="163"/>
      <c r="X89" s="163"/>
      <c r="Y89" s="163"/>
      <c r="Z89" s="163"/>
      <c r="AA89" s="163"/>
      <c r="AB89" s="163"/>
      <c r="AC89" s="163"/>
      <c r="AD89" s="163"/>
      <c r="AE89" s="163"/>
      <c r="AF89" s="163"/>
      <c r="AG89" s="163"/>
      <c r="AH89" s="163"/>
      <c r="AI89" s="163"/>
      <c r="AJ89" s="163"/>
      <c r="AK89" s="163"/>
      <c r="AL89" s="163"/>
      <c r="AM89" s="163"/>
      <c r="AN89" s="163"/>
      <c r="AO89" s="163"/>
      <c r="AP89" s="163"/>
      <c r="AQ89" s="163"/>
      <c r="AR89" s="163"/>
      <c r="AS89" s="163"/>
      <c r="AT89" s="163"/>
      <c r="AU89" s="163"/>
      <c r="AV89" s="163"/>
      <c r="AW89" s="163"/>
      <c r="AX89" s="163"/>
      <c r="AY89" s="163"/>
      <c r="AZ89" s="163"/>
      <c r="BA89" s="163"/>
      <c r="BB89" s="163"/>
    </row>
    <row r="90" spans="1:54" s="164" customFormat="1">
      <c r="A90" s="163"/>
      <c r="B90" s="195"/>
      <c r="C90" s="163"/>
      <c r="D90" s="163"/>
      <c r="E90" s="163"/>
      <c r="F90" s="163"/>
      <c r="G90" s="163"/>
      <c r="H90" s="163"/>
      <c r="I90" s="163"/>
      <c r="J90" s="163"/>
      <c r="K90" s="163"/>
      <c r="L90" s="163"/>
      <c r="M90" s="163"/>
      <c r="N90" s="163"/>
      <c r="O90" s="163"/>
      <c r="P90" s="163"/>
      <c r="R90" s="163"/>
      <c r="S90" s="163"/>
      <c r="T90" s="163"/>
      <c r="U90" s="163"/>
      <c r="V90" s="163"/>
      <c r="W90" s="163"/>
      <c r="X90" s="163"/>
      <c r="Y90" s="163"/>
      <c r="Z90" s="163"/>
      <c r="AA90" s="163"/>
      <c r="AB90" s="163"/>
      <c r="AC90" s="163"/>
      <c r="AD90" s="163"/>
      <c r="AE90" s="163"/>
      <c r="AF90" s="163"/>
      <c r="AG90" s="163"/>
      <c r="AH90" s="163"/>
      <c r="AI90" s="163"/>
      <c r="AJ90" s="163"/>
      <c r="AK90" s="163"/>
      <c r="AL90" s="163"/>
      <c r="AM90" s="163"/>
      <c r="AN90" s="163"/>
      <c r="AO90" s="163"/>
      <c r="AP90" s="163"/>
      <c r="AQ90" s="163"/>
      <c r="AR90" s="163"/>
      <c r="AS90" s="163"/>
      <c r="AT90" s="163"/>
      <c r="AU90" s="163"/>
      <c r="AV90" s="163"/>
      <c r="AW90" s="163"/>
      <c r="AX90" s="163"/>
      <c r="AY90" s="163"/>
      <c r="AZ90" s="163"/>
      <c r="BA90" s="163"/>
      <c r="BB90" s="163"/>
    </row>
    <row r="91" spans="1:54" s="164" customFormat="1">
      <c r="A91" s="163"/>
      <c r="B91" s="195"/>
      <c r="C91" s="163"/>
      <c r="D91" s="163"/>
      <c r="E91" s="163"/>
      <c r="F91" s="163"/>
      <c r="G91" s="163"/>
      <c r="H91" s="163"/>
      <c r="I91" s="163"/>
      <c r="J91" s="163"/>
      <c r="K91" s="163"/>
      <c r="L91" s="163"/>
      <c r="M91" s="163"/>
      <c r="N91" s="163"/>
      <c r="O91" s="163"/>
      <c r="P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63"/>
      <c r="AU91" s="163"/>
      <c r="AV91" s="163"/>
      <c r="AW91" s="163"/>
      <c r="AX91" s="163"/>
      <c r="AY91" s="163"/>
      <c r="AZ91" s="163"/>
      <c r="BA91" s="163"/>
      <c r="BB91" s="163"/>
    </row>
    <row r="92" spans="1:54" s="164" customFormat="1">
      <c r="A92" s="163"/>
      <c r="B92" s="195"/>
      <c r="C92" s="163"/>
      <c r="D92" s="163"/>
      <c r="E92" s="163"/>
      <c r="F92" s="163"/>
      <c r="G92" s="163"/>
      <c r="H92" s="163"/>
      <c r="I92" s="163"/>
      <c r="J92" s="163"/>
      <c r="K92" s="163"/>
      <c r="L92" s="163"/>
      <c r="M92" s="163"/>
      <c r="N92" s="163"/>
      <c r="O92" s="163"/>
      <c r="P92" s="163"/>
      <c r="R92" s="163"/>
      <c r="S92" s="163"/>
      <c r="T92" s="163"/>
      <c r="U92" s="163"/>
      <c r="V92" s="163"/>
      <c r="W92" s="163"/>
      <c r="X92" s="163"/>
      <c r="Y92" s="163"/>
      <c r="Z92" s="163"/>
      <c r="AA92" s="163"/>
      <c r="AB92" s="163"/>
      <c r="AC92" s="163"/>
      <c r="AD92" s="163"/>
      <c r="AE92" s="163"/>
      <c r="AF92" s="163"/>
      <c r="AG92" s="163"/>
      <c r="AH92" s="163"/>
      <c r="AI92" s="163"/>
      <c r="AJ92" s="163"/>
      <c r="AK92" s="163"/>
      <c r="AL92" s="163"/>
      <c r="AM92" s="163"/>
      <c r="AN92" s="163"/>
      <c r="AO92" s="163"/>
      <c r="AP92" s="163"/>
      <c r="AQ92" s="163"/>
      <c r="AR92" s="163"/>
      <c r="AS92" s="163"/>
      <c r="AT92" s="163"/>
      <c r="AU92" s="163"/>
      <c r="AV92" s="163"/>
      <c r="AW92" s="163"/>
      <c r="AX92" s="163"/>
      <c r="AY92" s="163"/>
      <c r="AZ92" s="163"/>
      <c r="BA92" s="163"/>
      <c r="BB92" s="163"/>
    </row>
    <row r="93" spans="1:54" s="164" customFormat="1">
      <c r="A93" s="163"/>
      <c r="B93" s="195"/>
      <c r="C93" s="163"/>
      <c r="D93" s="163"/>
      <c r="E93" s="163"/>
      <c r="F93" s="163"/>
      <c r="G93" s="163"/>
      <c r="H93" s="163"/>
      <c r="I93" s="163"/>
      <c r="J93" s="163"/>
      <c r="K93" s="163"/>
      <c r="L93" s="163"/>
      <c r="M93" s="163"/>
      <c r="N93" s="163"/>
      <c r="O93" s="163"/>
      <c r="P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c r="AN93" s="163"/>
      <c r="AO93" s="163"/>
      <c r="AP93" s="163"/>
      <c r="AQ93" s="163"/>
      <c r="AR93" s="163"/>
      <c r="AS93" s="163"/>
      <c r="AT93" s="163"/>
      <c r="AU93" s="163"/>
      <c r="AV93" s="163"/>
      <c r="AW93" s="163"/>
      <c r="AX93" s="163"/>
      <c r="AY93" s="163"/>
      <c r="AZ93" s="163"/>
      <c r="BA93" s="163"/>
      <c r="BB93" s="163"/>
    </row>
    <row r="94" spans="1:54" s="164" customFormat="1">
      <c r="A94" s="163"/>
      <c r="B94" s="195"/>
      <c r="C94" s="163"/>
      <c r="D94" s="163"/>
      <c r="E94" s="163"/>
      <c r="F94" s="163"/>
      <c r="G94" s="163"/>
      <c r="H94" s="163"/>
      <c r="I94" s="163"/>
      <c r="J94" s="163"/>
      <c r="K94" s="163"/>
      <c r="L94" s="163"/>
      <c r="M94" s="163"/>
      <c r="N94" s="163"/>
      <c r="O94" s="163"/>
      <c r="P94" s="163"/>
      <c r="R94" s="163"/>
      <c r="S94" s="163"/>
      <c r="T94" s="163"/>
      <c r="U94" s="163"/>
      <c r="V94" s="163"/>
      <c r="W94" s="163"/>
      <c r="X94" s="163"/>
      <c r="Y94" s="163"/>
      <c r="Z94" s="163"/>
      <c r="AA94" s="163"/>
      <c r="AB94" s="163"/>
      <c r="AC94" s="163"/>
      <c r="AD94" s="163"/>
      <c r="AE94" s="163"/>
      <c r="AF94" s="163"/>
      <c r="AG94" s="163"/>
      <c r="AH94" s="163"/>
      <c r="AI94" s="163"/>
      <c r="AJ94" s="163"/>
      <c r="AK94" s="163"/>
      <c r="AL94" s="163"/>
      <c r="AM94" s="163"/>
      <c r="AN94" s="163"/>
      <c r="AO94" s="163"/>
      <c r="AP94" s="163"/>
      <c r="AQ94" s="163"/>
      <c r="AR94" s="163"/>
      <c r="AS94" s="163"/>
      <c r="AT94" s="163"/>
      <c r="AU94" s="163"/>
      <c r="AV94" s="163"/>
      <c r="AW94" s="163"/>
      <c r="AX94" s="163"/>
      <c r="AY94" s="163"/>
      <c r="AZ94" s="163"/>
      <c r="BA94" s="163"/>
      <c r="BB94" s="163"/>
    </row>
    <row r="95" spans="1:54" s="164" customFormat="1">
      <c r="A95" s="163"/>
      <c r="B95" s="195"/>
      <c r="C95" s="163"/>
      <c r="D95" s="163"/>
      <c r="E95" s="163"/>
      <c r="F95" s="163"/>
      <c r="G95" s="163"/>
      <c r="H95" s="163"/>
      <c r="I95" s="163"/>
      <c r="J95" s="163"/>
      <c r="K95" s="163"/>
      <c r="L95" s="163"/>
      <c r="M95" s="163"/>
      <c r="N95" s="163"/>
      <c r="O95" s="163"/>
      <c r="P95" s="163"/>
      <c r="R95" s="163"/>
      <c r="S95" s="163"/>
      <c r="T95" s="163"/>
      <c r="U95" s="163"/>
      <c r="V95" s="163"/>
      <c r="W95" s="163"/>
      <c r="X95" s="163"/>
      <c r="Y95" s="163"/>
      <c r="Z95" s="163"/>
      <c r="AA95" s="163"/>
      <c r="AB95" s="163"/>
      <c r="AC95" s="163"/>
      <c r="AD95" s="163"/>
      <c r="AE95" s="163"/>
      <c r="AF95" s="163"/>
      <c r="AG95" s="163"/>
      <c r="AH95" s="163"/>
      <c r="AI95" s="163"/>
      <c r="AJ95" s="163"/>
      <c r="AK95" s="163"/>
      <c r="AL95" s="163"/>
      <c r="AM95" s="163"/>
      <c r="AN95" s="163"/>
      <c r="AO95" s="163"/>
      <c r="AP95" s="163"/>
      <c r="AQ95" s="163"/>
      <c r="AR95" s="163"/>
      <c r="AS95" s="163"/>
      <c r="AT95" s="163"/>
      <c r="AU95" s="163"/>
      <c r="AV95" s="163"/>
      <c r="AW95" s="163"/>
      <c r="AX95" s="163"/>
      <c r="AY95" s="163"/>
      <c r="AZ95" s="163"/>
      <c r="BA95" s="163"/>
      <c r="BB95" s="163"/>
    </row>
    <row r="96" spans="1:54" s="164" customFormat="1">
      <c r="A96" s="163"/>
      <c r="B96" s="195"/>
      <c r="C96" s="163"/>
      <c r="D96" s="163"/>
      <c r="E96" s="163"/>
      <c r="F96" s="163"/>
      <c r="G96" s="163"/>
      <c r="H96" s="163"/>
      <c r="I96" s="163"/>
      <c r="J96" s="163"/>
      <c r="K96" s="163"/>
      <c r="L96" s="163"/>
      <c r="M96" s="163"/>
      <c r="N96" s="163"/>
      <c r="O96" s="163"/>
      <c r="P96" s="163"/>
      <c r="R96" s="163"/>
      <c r="S96" s="163"/>
      <c r="T96" s="163"/>
      <c r="U96" s="163"/>
      <c r="V96" s="163"/>
      <c r="W96" s="163"/>
      <c r="X96" s="163"/>
      <c r="Y96" s="163"/>
      <c r="Z96" s="163"/>
      <c r="AA96" s="163"/>
      <c r="AB96" s="163"/>
      <c r="AC96" s="163"/>
      <c r="AD96" s="163"/>
      <c r="AE96" s="163"/>
      <c r="AF96" s="163"/>
      <c r="AG96" s="163"/>
      <c r="AH96" s="163"/>
      <c r="AI96" s="163"/>
      <c r="AJ96" s="163"/>
      <c r="AK96" s="163"/>
      <c r="AL96" s="163"/>
      <c r="AM96" s="163"/>
      <c r="AN96" s="163"/>
      <c r="AO96" s="163"/>
      <c r="AP96" s="163"/>
      <c r="AQ96" s="163"/>
      <c r="AR96" s="163"/>
      <c r="AS96" s="163"/>
      <c r="AT96" s="163"/>
      <c r="AU96" s="163"/>
      <c r="AV96" s="163"/>
      <c r="AW96" s="163"/>
      <c r="AX96" s="163"/>
      <c r="AY96" s="163"/>
      <c r="AZ96" s="163"/>
      <c r="BA96" s="163"/>
      <c r="BB96" s="163"/>
    </row>
    <row r="97" spans="1:54" s="164" customFormat="1">
      <c r="A97" s="163"/>
      <c r="B97" s="195"/>
      <c r="C97" s="163"/>
      <c r="D97" s="163"/>
      <c r="E97" s="163"/>
      <c r="F97" s="163"/>
      <c r="G97" s="163"/>
      <c r="H97" s="163"/>
      <c r="I97" s="163"/>
      <c r="J97" s="163"/>
      <c r="K97" s="163"/>
      <c r="L97" s="163"/>
      <c r="M97" s="163"/>
      <c r="N97" s="163"/>
      <c r="O97" s="163"/>
      <c r="P97" s="163"/>
      <c r="R97" s="163"/>
      <c r="S97" s="163"/>
      <c r="T97" s="163"/>
      <c r="U97" s="163"/>
      <c r="V97" s="163"/>
      <c r="W97" s="163"/>
      <c r="X97" s="163"/>
      <c r="Y97" s="163"/>
      <c r="Z97" s="163"/>
      <c r="AA97" s="163"/>
      <c r="AB97" s="163"/>
      <c r="AC97" s="163"/>
      <c r="AD97" s="163"/>
      <c r="AE97" s="163"/>
      <c r="AF97" s="163"/>
      <c r="AG97" s="163"/>
      <c r="AH97" s="163"/>
      <c r="AI97" s="163"/>
      <c r="AJ97" s="163"/>
      <c r="AK97" s="163"/>
      <c r="AL97" s="163"/>
      <c r="AM97" s="163"/>
      <c r="AN97" s="163"/>
      <c r="AO97" s="163"/>
      <c r="AP97" s="163"/>
      <c r="AQ97" s="163"/>
      <c r="AR97" s="163"/>
      <c r="AS97" s="163"/>
      <c r="AT97" s="163"/>
      <c r="AU97" s="163"/>
      <c r="AV97" s="163"/>
      <c r="AW97" s="163"/>
      <c r="AX97" s="163"/>
      <c r="AY97" s="163"/>
      <c r="AZ97" s="163"/>
      <c r="BA97" s="163"/>
      <c r="BB97" s="163"/>
    </row>
    <row r="98" spans="1:54" s="164" customFormat="1">
      <c r="A98" s="163"/>
      <c r="B98" s="195"/>
      <c r="C98" s="163"/>
      <c r="D98" s="163"/>
      <c r="E98" s="163"/>
      <c r="F98" s="163"/>
      <c r="G98" s="163"/>
      <c r="H98" s="163"/>
      <c r="I98" s="163"/>
      <c r="J98" s="163"/>
      <c r="K98" s="163"/>
      <c r="L98" s="163"/>
      <c r="M98" s="163"/>
      <c r="N98" s="163"/>
      <c r="O98" s="163"/>
      <c r="P98" s="163"/>
      <c r="R98" s="163"/>
      <c r="S98" s="163"/>
      <c r="T98" s="163"/>
      <c r="U98" s="163"/>
      <c r="V98" s="163"/>
      <c r="W98" s="163"/>
      <c r="X98" s="163"/>
      <c r="Y98" s="163"/>
      <c r="Z98" s="163"/>
      <c r="AA98" s="163"/>
      <c r="AB98" s="163"/>
      <c r="AC98" s="163"/>
      <c r="AD98" s="163"/>
      <c r="AE98" s="163"/>
      <c r="AF98" s="163"/>
      <c r="AG98" s="163"/>
      <c r="AH98" s="163"/>
      <c r="AI98" s="163"/>
      <c r="AJ98" s="163"/>
      <c r="AK98" s="163"/>
      <c r="AL98" s="163"/>
      <c r="AM98" s="163"/>
      <c r="AN98" s="163"/>
      <c r="AO98" s="163"/>
      <c r="AP98" s="163"/>
      <c r="AQ98" s="163"/>
      <c r="AR98" s="163"/>
      <c r="AS98" s="163"/>
      <c r="AT98" s="163"/>
      <c r="AU98" s="163"/>
      <c r="AV98" s="163"/>
      <c r="AW98" s="163"/>
      <c r="AX98" s="163"/>
      <c r="AY98" s="163"/>
      <c r="AZ98" s="163"/>
      <c r="BA98" s="163"/>
      <c r="BB98" s="163"/>
    </row>
    <row r="99" spans="1:54" s="164" customFormat="1">
      <c r="A99" s="163"/>
      <c r="B99" s="195"/>
      <c r="C99" s="163"/>
      <c r="D99" s="163"/>
      <c r="E99" s="163"/>
      <c r="F99" s="163"/>
      <c r="G99" s="163"/>
      <c r="H99" s="163"/>
      <c r="I99" s="163"/>
      <c r="J99" s="163"/>
      <c r="K99" s="163"/>
      <c r="L99" s="163"/>
      <c r="M99" s="163"/>
      <c r="N99" s="163"/>
      <c r="O99" s="163"/>
      <c r="P99" s="163"/>
      <c r="R99" s="163"/>
      <c r="S99" s="163"/>
      <c r="T99" s="163"/>
      <c r="U99" s="163"/>
      <c r="V99" s="163"/>
      <c r="W99" s="163"/>
      <c r="X99" s="163"/>
      <c r="Y99" s="163"/>
      <c r="Z99" s="163"/>
      <c r="AA99" s="163"/>
      <c r="AB99" s="163"/>
      <c r="AC99" s="163"/>
      <c r="AD99" s="163"/>
      <c r="AE99" s="163"/>
      <c r="AF99" s="163"/>
      <c r="AG99" s="163"/>
      <c r="AH99" s="163"/>
      <c r="AI99" s="163"/>
      <c r="AJ99" s="163"/>
      <c r="AK99" s="163"/>
      <c r="AL99" s="163"/>
      <c r="AM99" s="163"/>
      <c r="AN99" s="163"/>
      <c r="AO99" s="163"/>
      <c r="AP99" s="163"/>
      <c r="AQ99" s="163"/>
      <c r="AR99" s="163"/>
      <c r="AS99" s="163"/>
      <c r="AT99" s="163"/>
      <c r="AU99" s="163"/>
      <c r="AV99" s="163"/>
      <c r="AW99" s="163"/>
      <c r="AX99" s="163"/>
      <c r="AY99" s="163"/>
      <c r="AZ99" s="163"/>
      <c r="BA99" s="163"/>
      <c r="BB99" s="163"/>
    </row>
    <row r="100" spans="1:54" s="164" customFormat="1">
      <c r="A100" s="163"/>
      <c r="B100" s="195"/>
      <c r="C100" s="163"/>
      <c r="D100" s="163"/>
      <c r="E100" s="163"/>
      <c r="F100" s="163"/>
      <c r="G100" s="163"/>
      <c r="H100" s="163"/>
      <c r="I100" s="163"/>
      <c r="J100" s="163"/>
      <c r="K100" s="163"/>
      <c r="L100" s="163"/>
      <c r="M100" s="163"/>
      <c r="N100" s="163"/>
      <c r="O100" s="163"/>
      <c r="P100" s="163"/>
      <c r="R100" s="163"/>
      <c r="S100" s="163"/>
      <c r="T100" s="163"/>
      <c r="U100" s="163"/>
      <c r="V100" s="163"/>
      <c r="W100" s="163"/>
      <c r="X100" s="163"/>
      <c r="Y100" s="163"/>
      <c r="Z100" s="163"/>
      <c r="AA100" s="163"/>
      <c r="AB100" s="163"/>
      <c r="AC100" s="163"/>
      <c r="AD100" s="163"/>
      <c r="AE100" s="163"/>
      <c r="AF100" s="163"/>
      <c r="AG100" s="163"/>
      <c r="AH100" s="163"/>
      <c r="AI100" s="163"/>
      <c r="AJ100" s="163"/>
      <c r="AK100" s="163"/>
      <c r="AL100" s="163"/>
      <c r="AM100" s="163"/>
      <c r="AN100" s="163"/>
      <c r="AO100" s="163"/>
      <c r="AP100" s="163"/>
      <c r="AQ100" s="163"/>
      <c r="AR100" s="163"/>
      <c r="AS100" s="163"/>
      <c r="AT100" s="163"/>
      <c r="AU100" s="163"/>
      <c r="AV100" s="163"/>
      <c r="AW100" s="163"/>
      <c r="AX100" s="163"/>
      <c r="AY100" s="163"/>
      <c r="AZ100" s="163"/>
      <c r="BA100" s="163"/>
      <c r="BB100" s="163"/>
    </row>
    <row r="101" spans="1:54" s="164" customFormat="1">
      <c r="A101" s="163"/>
      <c r="B101" s="195"/>
      <c r="C101" s="163"/>
      <c r="D101" s="163"/>
      <c r="E101" s="163"/>
      <c r="F101" s="163"/>
      <c r="G101" s="163"/>
      <c r="H101" s="163"/>
      <c r="I101" s="163"/>
      <c r="J101" s="163"/>
      <c r="K101" s="163"/>
      <c r="L101" s="163"/>
      <c r="M101" s="163"/>
      <c r="N101" s="163"/>
      <c r="O101" s="163"/>
      <c r="P101" s="163"/>
      <c r="R101" s="163"/>
      <c r="S101" s="163"/>
      <c r="T101" s="163"/>
      <c r="U101" s="163"/>
      <c r="V101" s="163"/>
      <c r="W101" s="163"/>
      <c r="X101" s="163"/>
      <c r="Y101" s="163"/>
      <c r="Z101" s="163"/>
      <c r="AA101" s="163"/>
      <c r="AB101" s="163"/>
      <c r="AC101" s="163"/>
      <c r="AD101" s="163"/>
      <c r="AE101" s="163"/>
      <c r="AF101" s="163"/>
      <c r="AG101" s="163"/>
      <c r="AH101" s="163"/>
      <c r="AI101" s="163"/>
      <c r="AJ101" s="163"/>
      <c r="AK101" s="163"/>
      <c r="AL101" s="163"/>
      <c r="AM101" s="163"/>
      <c r="AN101" s="163"/>
      <c r="AO101" s="163"/>
      <c r="AP101" s="163"/>
      <c r="AQ101" s="163"/>
      <c r="AR101" s="163"/>
      <c r="AS101" s="163"/>
      <c r="AT101" s="163"/>
      <c r="AU101" s="163"/>
      <c r="AV101" s="163"/>
      <c r="AW101" s="163"/>
      <c r="AX101" s="163"/>
      <c r="AY101" s="163"/>
      <c r="AZ101" s="163"/>
      <c r="BA101" s="163"/>
      <c r="BB101" s="163"/>
    </row>
    <row r="102" spans="1:54" s="164" customFormat="1">
      <c r="A102" s="163"/>
      <c r="B102" s="195"/>
      <c r="C102" s="163"/>
      <c r="D102" s="163"/>
      <c r="E102" s="163"/>
      <c r="F102" s="163"/>
      <c r="G102" s="163"/>
      <c r="H102" s="163"/>
      <c r="I102" s="163"/>
      <c r="J102" s="163"/>
      <c r="K102" s="163"/>
      <c r="L102" s="163"/>
      <c r="M102" s="163"/>
      <c r="N102" s="163"/>
      <c r="O102" s="163"/>
      <c r="P102" s="163"/>
      <c r="R102" s="163"/>
      <c r="S102" s="163"/>
      <c r="T102" s="163"/>
      <c r="U102" s="163"/>
      <c r="V102" s="163"/>
      <c r="W102" s="163"/>
      <c r="X102" s="163"/>
      <c r="Y102" s="163"/>
      <c r="Z102" s="163"/>
      <c r="AA102" s="163"/>
      <c r="AB102" s="163"/>
      <c r="AC102" s="163"/>
      <c r="AD102" s="163"/>
      <c r="AE102" s="163"/>
      <c r="AF102" s="163"/>
      <c r="AG102" s="163"/>
      <c r="AH102" s="163"/>
      <c r="AI102" s="163"/>
      <c r="AJ102" s="163"/>
      <c r="AK102" s="163"/>
      <c r="AL102" s="163"/>
      <c r="AM102" s="163"/>
      <c r="AN102" s="163"/>
      <c r="AO102" s="163"/>
      <c r="AP102" s="163"/>
      <c r="AQ102" s="163"/>
      <c r="AR102" s="163"/>
      <c r="AS102" s="163"/>
      <c r="AT102" s="163"/>
      <c r="AU102" s="163"/>
      <c r="AV102" s="163"/>
      <c r="AW102" s="163"/>
      <c r="AX102" s="163"/>
      <c r="AY102" s="163"/>
      <c r="AZ102" s="163"/>
      <c r="BA102" s="163"/>
      <c r="BB102" s="163"/>
    </row>
    <row r="103" spans="1:54" s="164" customFormat="1">
      <c r="A103" s="163"/>
      <c r="B103" s="195"/>
      <c r="C103" s="163"/>
      <c r="D103" s="163"/>
      <c r="E103" s="163"/>
      <c r="F103" s="163"/>
      <c r="G103" s="163"/>
      <c r="H103" s="163"/>
      <c r="I103" s="163"/>
      <c r="J103" s="163"/>
      <c r="K103" s="163"/>
      <c r="L103" s="163"/>
      <c r="M103" s="163"/>
      <c r="N103" s="163"/>
      <c r="O103" s="163"/>
      <c r="P103" s="163"/>
      <c r="R103" s="163"/>
      <c r="S103" s="163"/>
      <c r="T103" s="163"/>
      <c r="U103" s="163"/>
      <c r="V103" s="163"/>
      <c r="W103" s="163"/>
      <c r="X103" s="163"/>
      <c r="Y103" s="163"/>
      <c r="Z103" s="163"/>
      <c r="AA103" s="163"/>
      <c r="AB103" s="163"/>
      <c r="AC103" s="163"/>
      <c r="AD103" s="163"/>
      <c r="AE103" s="163"/>
      <c r="AF103" s="163"/>
      <c r="AG103" s="163"/>
      <c r="AH103" s="163"/>
      <c r="AI103" s="163"/>
      <c r="AJ103" s="163"/>
      <c r="AK103" s="163"/>
      <c r="AL103" s="163"/>
      <c r="AM103" s="163"/>
      <c r="AN103" s="163"/>
      <c r="AO103" s="163"/>
      <c r="AP103" s="163"/>
      <c r="AQ103" s="163"/>
      <c r="AR103" s="163"/>
      <c r="AS103" s="163"/>
      <c r="AT103" s="163"/>
      <c r="AU103" s="163"/>
      <c r="AV103" s="163"/>
      <c r="AW103" s="163"/>
      <c r="AX103" s="163"/>
      <c r="AY103" s="163"/>
      <c r="AZ103" s="163"/>
      <c r="BA103" s="163"/>
      <c r="BB103" s="163"/>
    </row>
    <row r="104" spans="1:54" s="164" customFormat="1">
      <c r="A104" s="163"/>
      <c r="B104" s="195"/>
      <c r="C104" s="163"/>
      <c r="D104" s="163"/>
      <c r="E104" s="163"/>
      <c r="F104" s="163"/>
      <c r="G104" s="163"/>
      <c r="H104" s="163"/>
      <c r="I104" s="163"/>
      <c r="J104" s="163"/>
      <c r="K104" s="163"/>
      <c r="L104" s="163"/>
      <c r="M104" s="163"/>
      <c r="N104" s="163"/>
      <c r="O104" s="163"/>
      <c r="P104" s="163"/>
      <c r="R104" s="163"/>
      <c r="S104" s="163"/>
      <c r="T104" s="163"/>
      <c r="U104" s="163"/>
      <c r="V104" s="163"/>
      <c r="W104" s="163"/>
      <c r="X104" s="163"/>
      <c r="Y104" s="163"/>
      <c r="Z104" s="163"/>
      <c r="AA104" s="163"/>
      <c r="AB104" s="163"/>
      <c r="AC104" s="163"/>
      <c r="AD104" s="163"/>
      <c r="AE104" s="163"/>
      <c r="AF104" s="163"/>
      <c r="AG104" s="163"/>
      <c r="AH104" s="163"/>
      <c r="AI104" s="163"/>
      <c r="AJ104" s="163"/>
      <c r="AK104" s="163"/>
      <c r="AL104" s="163"/>
      <c r="AM104" s="163"/>
      <c r="AN104" s="163"/>
      <c r="AO104" s="163"/>
      <c r="AP104" s="163"/>
      <c r="AQ104" s="163"/>
      <c r="AR104" s="163"/>
      <c r="AS104" s="163"/>
      <c r="AT104" s="163"/>
      <c r="AU104" s="163"/>
      <c r="AV104" s="163"/>
      <c r="AW104" s="163"/>
      <c r="AX104" s="163"/>
      <c r="AY104" s="163"/>
      <c r="AZ104" s="163"/>
      <c r="BA104" s="163"/>
      <c r="BB104" s="163"/>
    </row>
    <row r="105" spans="1:54">
      <c r="B105" s="195"/>
    </row>
    <row r="106" spans="1:54">
      <c r="B106" s="195"/>
    </row>
    <row r="107" spans="1:54">
      <c r="B107" s="195"/>
    </row>
    <row r="108" spans="1:54">
      <c r="B108" s="195"/>
    </row>
    <row r="109" spans="1:54">
      <c r="B109" s="195"/>
    </row>
    <row r="110" spans="1:54">
      <c r="B110" s="195"/>
    </row>
    <row r="111" spans="1:54">
      <c r="B111" s="195"/>
    </row>
    <row r="112" spans="1:54">
      <c r="B112" s="195"/>
    </row>
    <row r="113" spans="1:54">
      <c r="B113" s="195"/>
    </row>
    <row r="114" spans="1:54">
      <c r="B114" s="195"/>
    </row>
    <row r="115" spans="1:54">
      <c r="B115" s="195"/>
    </row>
    <row r="116" spans="1:54">
      <c r="B116" s="195"/>
    </row>
    <row r="117" spans="1:54">
      <c r="B117" s="195"/>
    </row>
    <row r="118" spans="1:54">
      <c r="B118" s="195"/>
    </row>
    <row r="119" spans="1:54">
      <c r="B119" s="195"/>
    </row>
    <row r="120" spans="1:54">
      <c r="B120" s="195"/>
    </row>
    <row r="121" spans="1:54" s="164" customFormat="1">
      <c r="A121" s="163"/>
      <c r="B121" s="195"/>
      <c r="C121" s="163"/>
      <c r="D121" s="163"/>
      <c r="E121" s="163"/>
      <c r="F121" s="163"/>
      <c r="G121" s="163"/>
      <c r="H121" s="163"/>
      <c r="I121" s="163"/>
      <c r="J121" s="163"/>
      <c r="K121" s="163"/>
      <c r="L121" s="163"/>
      <c r="M121" s="163"/>
      <c r="N121" s="163"/>
      <c r="O121" s="163"/>
      <c r="P121" s="163"/>
      <c r="R121" s="163"/>
      <c r="S121" s="163"/>
      <c r="T121" s="163"/>
      <c r="U121" s="163"/>
      <c r="V121" s="163"/>
      <c r="W121" s="163"/>
      <c r="X121" s="163"/>
      <c r="Y121" s="163"/>
      <c r="Z121" s="163"/>
      <c r="AA121" s="163"/>
      <c r="AB121" s="163"/>
      <c r="AC121" s="163"/>
      <c r="AD121" s="163"/>
      <c r="AE121" s="163"/>
      <c r="AF121" s="163"/>
      <c r="AG121" s="163"/>
      <c r="AH121" s="163"/>
      <c r="AI121" s="163"/>
      <c r="AJ121" s="163"/>
      <c r="AK121" s="163"/>
      <c r="AL121" s="163"/>
      <c r="AM121" s="163"/>
      <c r="AN121" s="163"/>
      <c r="AO121" s="163"/>
      <c r="AP121" s="163"/>
      <c r="AQ121" s="163"/>
      <c r="AR121" s="163"/>
      <c r="AS121" s="163"/>
      <c r="AT121" s="163"/>
      <c r="AU121" s="163"/>
      <c r="AV121" s="163"/>
      <c r="AW121" s="163"/>
      <c r="AX121" s="163"/>
      <c r="AY121" s="163"/>
      <c r="AZ121" s="163"/>
      <c r="BA121" s="163"/>
      <c r="BB121" s="163"/>
    </row>
    <row r="122" spans="1:54" s="164" customFormat="1">
      <c r="A122" s="163"/>
      <c r="B122" s="195"/>
      <c r="C122" s="163"/>
      <c r="D122" s="163"/>
      <c r="E122" s="163"/>
      <c r="F122" s="163"/>
      <c r="G122" s="163"/>
      <c r="H122" s="163"/>
      <c r="I122" s="163"/>
      <c r="J122" s="163"/>
      <c r="K122" s="163"/>
      <c r="L122" s="163"/>
      <c r="M122" s="163"/>
      <c r="N122" s="163"/>
      <c r="O122" s="163"/>
      <c r="P122" s="163"/>
      <c r="R122" s="163"/>
      <c r="S122" s="163"/>
      <c r="T122" s="163"/>
      <c r="U122" s="163"/>
      <c r="V122" s="163"/>
      <c r="W122" s="163"/>
      <c r="X122" s="163"/>
      <c r="Y122" s="163"/>
      <c r="Z122" s="163"/>
      <c r="AA122" s="163"/>
      <c r="AB122" s="163"/>
      <c r="AC122" s="163"/>
      <c r="AD122" s="163"/>
      <c r="AE122" s="163"/>
      <c r="AF122" s="163"/>
      <c r="AG122" s="163"/>
      <c r="AH122" s="163"/>
      <c r="AI122" s="163"/>
      <c r="AJ122" s="163"/>
      <c r="AK122" s="163"/>
      <c r="AL122" s="163"/>
      <c r="AM122" s="163"/>
      <c r="AN122" s="163"/>
      <c r="AO122" s="163"/>
      <c r="AP122" s="163"/>
      <c r="AQ122" s="163"/>
      <c r="AR122" s="163"/>
      <c r="AS122" s="163"/>
      <c r="AT122" s="163"/>
      <c r="AU122" s="163"/>
      <c r="AV122" s="163"/>
      <c r="AW122" s="163"/>
      <c r="AX122" s="163"/>
      <c r="AY122" s="163"/>
      <c r="AZ122" s="163"/>
      <c r="BA122" s="163"/>
      <c r="BB122" s="163"/>
    </row>
    <row r="123" spans="1:54" s="164" customFormat="1">
      <c r="A123" s="163"/>
      <c r="B123" s="195"/>
      <c r="C123" s="163"/>
      <c r="D123" s="163"/>
      <c r="E123" s="163"/>
      <c r="F123" s="163"/>
      <c r="G123" s="163"/>
      <c r="H123" s="163"/>
      <c r="I123" s="163"/>
      <c r="J123" s="163"/>
      <c r="K123" s="163"/>
      <c r="L123" s="163"/>
      <c r="M123" s="163"/>
      <c r="N123" s="163"/>
      <c r="O123" s="163"/>
      <c r="P123" s="163"/>
      <c r="R123" s="163"/>
      <c r="S123" s="163"/>
      <c r="T123" s="163"/>
      <c r="U123" s="163"/>
      <c r="V123" s="163"/>
      <c r="W123" s="163"/>
      <c r="X123" s="163"/>
      <c r="Y123" s="163"/>
      <c r="Z123" s="163"/>
      <c r="AA123" s="163"/>
      <c r="AB123" s="163"/>
      <c r="AC123" s="163"/>
      <c r="AD123" s="163"/>
      <c r="AE123" s="163"/>
      <c r="AF123" s="163"/>
      <c r="AG123" s="163"/>
      <c r="AH123" s="163"/>
      <c r="AI123" s="163"/>
      <c r="AJ123" s="163"/>
      <c r="AK123" s="163"/>
      <c r="AL123" s="163"/>
      <c r="AM123" s="163"/>
      <c r="AN123" s="163"/>
      <c r="AO123" s="163"/>
      <c r="AP123" s="163"/>
      <c r="AQ123" s="163"/>
      <c r="AR123" s="163"/>
      <c r="AS123" s="163"/>
      <c r="AT123" s="163"/>
      <c r="AU123" s="163"/>
      <c r="AV123" s="163"/>
      <c r="AW123" s="163"/>
      <c r="AX123" s="163"/>
      <c r="AY123" s="163"/>
      <c r="AZ123" s="163"/>
      <c r="BA123" s="163"/>
      <c r="BB123" s="163"/>
    </row>
    <row r="124" spans="1:54" s="164" customFormat="1">
      <c r="A124" s="163"/>
      <c r="B124" s="195"/>
      <c r="C124" s="163"/>
      <c r="D124" s="163"/>
      <c r="E124" s="163"/>
      <c r="F124" s="163"/>
      <c r="G124" s="163"/>
      <c r="H124" s="163"/>
      <c r="I124" s="163"/>
      <c r="J124" s="163"/>
      <c r="K124" s="163"/>
      <c r="L124" s="163"/>
      <c r="M124" s="163"/>
      <c r="N124" s="163"/>
      <c r="O124" s="163"/>
      <c r="P124" s="163"/>
      <c r="R124" s="163"/>
      <c r="S124" s="163"/>
      <c r="T124" s="163"/>
      <c r="U124" s="163"/>
      <c r="V124" s="163"/>
      <c r="W124" s="163"/>
      <c r="X124" s="163"/>
      <c r="Y124" s="163"/>
      <c r="Z124" s="163"/>
      <c r="AA124" s="163"/>
      <c r="AB124" s="163"/>
      <c r="AC124" s="163"/>
      <c r="AD124" s="163"/>
      <c r="AE124" s="163"/>
      <c r="AF124" s="163"/>
      <c r="AG124" s="163"/>
      <c r="AH124" s="163"/>
      <c r="AI124" s="163"/>
      <c r="AJ124" s="163"/>
      <c r="AK124" s="163"/>
      <c r="AL124" s="163"/>
      <c r="AM124" s="163"/>
      <c r="AN124" s="163"/>
      <c r="AO124" s="163"/>
      <c r="AP124" s="163"/>
      <c r="AQ124" s="163"/>
      <c r="AR124" s="163"/>
      <c r="AS124" s="163"/>
      <c r="AT124" s="163"/>
      <c r="AU124" s="163"/>
      <c r="AV124" s="163"/>
      <c r="AW124" s="163"/>
      <c r="AX124" s="163"/>
      <c r="AY124" s="163"/>
      <c r="AZ124" s="163"/>
      <c r="BA124" s="163"/>
      <c r="BB124" s="163"/>
    </row>
    <row r="125" spans="1:54" s="164" customFormat="1">
      <c r="A125" s="163"/>
      <c r="B125" s="195"/>
      <c r="C125" s="163"/>
      <c r="D125" s="163"/>
      <c r="E125" s="163"/>
      <c r="F125" s="163"/>
      <c r="G125" s="163"/>
      <c r="H125" s="163"/>
      <c r="I125" s="163"/>
      <c r="J125" s="163"/>
      <c r="K125" s="163"/>
      <c r="L125" s="163"/>
      <c r="M125" s="163"/>
      <c r="N125" s="163"/>
      <c r="O125" s="163"/>
      <c r="P125" s="163"/>
      <c r="R125" s="163"/>
      <c r="S125" s="163"/>
      <c r="T125" s="163"/>
      <c r="U125" s="163"/>
      <c r="V125" s="163"/>
      <c r="W125" s="163"/>
      <c r="X125" s="163"/>
      <c r="Y125" s="163"/>
      <c r="Z125" s="163"/>
      <c r="AA125" s="163"/>
      <c r="AB125" s="163"/>
      <c r="AC125" s="163"/>
      <c r="AD125" s="163"/>
      <c r="AE125" s="163"/>
      <c r="AF125" s="163"/>
      <c r="AG125" s="163"/>
      <c r="AH125" s="163"/>
      <c r="AI125" s="163"/>
      <c r="AJ125" s="163"/>
      <c r="AK125" s="163"/>
      <c r="AL125" s="163"/>
      <c r="AM125" s="163"/>
      <c r="AN125" s="163"/>
      <c r="AO125" s="163"/>
      <c r="AP125" s="163"/>
      <c r="AQ125" s="163"/>
      <c r="AR125" s="163"/>
      <c r="AS125" s="163"/>
      <c r="AT125" s="163"/>
      <c r="AU125" s="163"/>
      <c r="AV125" s="163"/>
      <c r="AW125" s="163"/>
      <c r="AX125" s="163"/>
      <c r="AY125" s="163"/>
      <c r="AZ125" s="163"/>
      <c r="BA125" s="163"/>
      <c r="BB125" s="163"/>
    </row>
    <row r="126" spans="1:54" s="164" customFormat="1">
      <c r="A126" s="163"/>
      <c r="B126" s="195"/>
      <c r="C126" s="163"/>
      <c r="D126" s="163"/>
      <c r="E126" s="163"/>
      <c r="F126" s="163"/>
      <c r="G126" s="163"/>
      <c r="H126" s="163"/>
      <c r="I126" s="163"/>
      <c r="J126" s="163"/>
      <c r="K126" s="163"/>
      <c r="L126" s="163"/>
      <c r="M126" s="163"/>
      <c r="N126" s="163"/>
      <c r="O126" s="163"/>
      <c r="P126" s="163"/>
      <c r="R126" s="163"/>
      <c r="S126" s="163"/>
      <c r="T126" s="163"/>
      <c r="U126" s="163"/>
      <c r="V126" s="163"/>
      <c r="W126" s="163"/>
      <c r="X126" s="163"/>
      <c r="Y126" s="163"/>
      <c r="Z126" s="163"/>
      <c r="AA126" s="163"/>
      <c r="AB126" s="163"/>
      <c r="AC126" s="163"/>
      <c r="AD126" s="163"/>
      <c r="AE126" s="163"/>
      <c r="AF126" s="163"/>
      <c r="AG126" s="163"/>
      <c r="AH126" s="163"/>
      <c r="AI126" s="163"/>
      <c r="AJ126" s="163"/>
      <c r="AK126" s="163"/>
      <c r="AL126" s="163"/>
      <c r="AM126" s="163"/>
      <c r="AN126" s="163"/>
      <c r="AO126" s="163"/>
      <c r="AP126" s="163"/>
      <c r="AQ126" s="163"/>
      <c r="AR126" s="163"/>
      <c r="AS126" s="163"/>
      <c r="AT126" s="163"/>
      <c r="AU126" s="163"/>
      <c r="AV126" s="163"/>
      <c r="AW126" s="163"/>
      <c r="AX126" s="163"/>
      <c r="AY126" s="163"/>
      <c r="AZ126" s="163"/>
      <c r="BA126" s="163"/>
      <c r="BB126" s="163"/>
    </row>
    <row r="127" spans="1:54" s="164" customFormat="1">
      <c r="A127" s="163"/>
      <c r="B127" s="195"/>
      <c r="C127" s="163"/>
      <c r="D127" s="163"/>
      <c r="E127" s="163"/>
      <c r="F127" s="163"/>
      <c r="G127" s="163"/>
      <c r="H127" s="163"/>
      <c r="I127" s="163"/>
      <c r="J127" s="163"/>
      <c r="K127" s="163"/>
      <c r="L127" s="163"/>
      <c r="M127" s="163"/>
      <c r="N127" s="163"/>
      <c r="O127" s="163"/>
      <c r="P127" s="163"/>
      <c r="R127" s="163"/>
      <c r="S127" s="163"/>
      <c r="T127" s="163"/>
      <c r="U127" s="163"/>
      <c r="V127" s="163"/>
      <c r="W127" s="163"/>
      <c r="X127" s="163"/>
      <c r="Y127" s="163"/>
      <c r="Z127" s="163"/>
      <c r="AA127" s="163"/>
      <c r="AB127" s="163"/>
      <c r="AC127" s="163"/>
      <c r="AD127" s="163"/>
      <c r="AE127" s="163"/>
      <c r="AF127" s="163"/>
      <c r="AG127" s="163"/>
      <c r="AH127" s="163"/>
      <c r="AI127" s="163"/>
      <c r="AJ127" s="163"/>
      <c r="AK127" s="163"/>
      <c r="AL127" s="163"/>
      <c r="AM127" s="163"/>
      <c r="AN127" s="163"/>
      <c r="AO127" s="163"/>
      <c r="AP127" s="163"/>
      <c r="AQ127" s="163"/>
      <c r="AR127" s="163"/>
      <c r="AS127" s="163"/>
      <c r="AT127" s="163"/>
      <c r="AU127" s="163"/>
      <c r="AV127" s="163"/>
      <c r="AW127" s="163"/>
      <c r="AX127" s="163"/>
      <c r="AY127" s="163"/>
      <c r="AZ127" s="163"/>
      <c r="BA127" s="163"/>
      <c r="BB127" s="163"/>
    </row>
    <row r="128" spans="1:54" s="164" customFormat="1">
      <c r="A128" s="163"/>
      <c r="B128" s="195"/>
      <c r="C128" s="163"/>
      <c r="D128" s="163"/>
      <c r="E128" s="163"/>
      <c r="F128" s="163"/>
      <c r="G128" s="163"/>
      <c r="H128" s="163"/>
      <c r="I128" s="163"/>
      <c r="J128" s="163"/>
      <c r="K128" s="163"/>
      <c r="L128" s="163"/>
      <c r="M128" s="163"/>
      <c r="N128" s="163"/>
      <c r="O128" s="163"/>
      <c r="P128" s="163"/>
      <c r="R128" s="163"/>
      <c r="S128" s="163"/>
      <c r="T128" s="163"/>
      <c r="U128" s="163"/>
      <c r="V128" s="163"/>
      <c r="W128" s="163"/>
      <c r="X128" s="163"/>
      <c r="Y128" s="163"/>
      <c r="Z128" s="163"/>
      <c r="AA128" s="163"/>
      <c r="AB128" s="163"/>
      <c r="AC128" s="163"/>
      <c r="AD128" s="163"/>
      <c r="AE128" s="163"/>
      <c r="AF128" s="163"/>
      <c r="AG128" s="163"/>
      <c r="AH128" s="163"/>
      <c r="AI128" s="163"/>
      <c r="AJ128" s="163"/>
      <c r="AK128" s="163"/>
      <c r="AL128" s="163"/>
      <c r="AM128" s="163"/>
      <c r="AN128" s="163"/>
      <c r="AO128" s="163"/>
      <c r="AP128" s="163"/>
      <c r="AQ128" s="163"/>
      <c r="AR128" s="163"/>
      <c r="AS128" s="163"/>
      <c r="AT128" s="163"/>
      <c r="AU128" s="163"/>
      <c r="AV128" s="163"/>
      <c r="AW128" s="163"/>
      <c r="AX128" s="163"/>
      <c r="AY128" s="163"/>
      <c r="AZ128" s="163"/>
      <c r="BA128" s="163"/>
      <c r="BB128" s="163"/>
    </row>
    <row r="129" spans="1:54" s="164" customFormat="1">
      <c r="A129" s="163"/>
      <c r="B129" s="195"/>
      <c r="C129" s="163"/>
      <c r="D129" s="163"/>
      <c r="E129" s="163"/>
      <c r="F129" s="163"/>
      <c r="G129" s="163"/>
      <c r="H129" s="163"/>
      <c r="I129" s="163"/>
      <c r="J129" s="163"/>
      <c r="K129" s="163"/>
      <c r="L129" s="163"/>
      <c r="M129" s="163"/>
      <c r="N129" s="163"/>
      <c r="O129" s="163"/>
      <c r="P129" s="163"/>
      <c r="R129" s="163"/>
      <c r="S129" s="163"/>
      <c r="T129" s="163"/>
      <c r="U129" s="163"/>
      <c r="V129" s="163"/>
      <c r="W129" s="163"/>
      <c r="X129" s="163"/>
      <c r="Y129" s="163"/>
      <c r="Z129" s="163"/>
      <c r="AA129" s="163"/>
      <c r="AB129" s="163"/>
      <c r="AC129" s="163"/>
      <c r="AD129" s="163"/>
      <c r="AE129" s="163"/>
      <c r="AF129" s="163"/>
      <c r="AG129" s="163"/>
      <c r="AH129" s="163"/>
      <c r="AI129" s="163"/>
      <c r="AJ129" s="163"/>
      <c r="AK129" s="163"/>
      <c r="AL129" s="163"/>
      <c r="AM129" s="163"/>
      <c r="AN129" s="163"/>
      <c r="AO129" s="163"/>
      <c r="AP129" s="163"/>
      <c r="AQ129" s="163"/>
      <c r="AR129" s="163"/>
      <c r="AS129" s="163"/>
      <c r="AT129" s="163"/>
      <c r="AU129" s="163"/>
      <c r="AV129" s="163"/>
      <c r="AW129" s="163"/>
      <c r="AX129" s="163"/>
      <c r="AY129" s="163"/>
      <c r="AZ129" s="163"/>
      <c r="BA129" s="163"/>
      <c r="BB129" s="163"/>
    </row>
    <row r="130" spans="1:54" s="164" customFormat="1">
      <c r="A130" s="163"/>
      <c r="B130" s="195"/>
      <c r="C130" s="163"/>
      <c r="D130" s="163"/>
      <c r="E130" s="163"/>
      <c r="F130" s="163"/>
      <c r="G130" s="163"/>
      <c r="H130" s="163"/>
      <c r="I130" s="163"/>
      <c r="J130" s="163"/>
      <c r="K130" s="163"/>
      <c r="L130" s="163"/>
      <c r="M130" s="163"/>
      <c r="N130" s="163"/>
      <c r="O130" s="163"/>
      <c r="P130" s="163"/>
      <c r="R130" s="163"/>
      <c r="S130" s="163"/>
      <c r="T130" s="163"/>
      <c r="U130" s="163"/>
      <c r="V130" s="163"/>
      <c r="W130" s="163"/>
      <c r="X130" s="163"/>
      <c r="Y130" s="163"/>
      <c r="Z130" s="163"/>
      <c r="AA130" s="163"/>
      <c r="AB130" s="163"/>
      <c r="AC130" s="163"/>
      <c r="AD130" s="163"/>
      <c r="AE130" s="163"/>
      <c r="AF130" s="163"/>
      <c r="AG130" s="163"/>
      <c r="AH130" s="163"/>
      <c r="AI130" s="163"/>
      <c r="AJ130" s="163"/>
      <c r="AK130" s="163"/>
      <c r="AL130" s="163"/>
      <c r="AM130" s="163"/>
      <c r="AN130" s="163"/>
      <c r="AO130" s="163"/>
      <c r="AP130" s="163"/>
      <c r="AQ130" s="163"/>
      <c r="AR130" s="163"/>
      <c r="AS130" s="163"/>
      <c r="AT130" s="163"/>
      <c r="AU130" s="163"/>
      <c r="AV130" s="163"/>
      <c r="AW130" s="163"/>
      <c r="AX130" s="163"/>
      <c r="AY130" s="163"/>
      <c r="AZ130" s="163"/>
      <c r="BA130" s="163"/>
      <c r="BB130" s="163"/>
    </row>
    <row r="131" spans="1:54" s="164" customFormat="1">
      <c r="A131" s="163"/>
      <c r="B131" s="195"/>
      <c r="C131" s="163"/>
      <c r="D131" s="163"/>
      <c r="E131" s="163"/>
      <c r="F131" s="163"/>
      <c r="G131" s="163"/>
      <c r="H131" s="163"/>
      <c r="I131" s="163"/>
      <c r="J131" s="163"/>
      <c r="K131" s="163"/>
      <c r="L131" s="163"/>
      <c r="M131" s="163"/>
      <c r="N131" s="163"/>
      <c r="O131" s="163"/>
      <c r="P131" s="163"/>
      <c r="R131" s="163"/>
      <c r="S131" s="163"/>
      <c r="T131" s="163"/>
      <c r="U131" s="163"/>
      <c r="V131" s="163"/>
      <c r="W131" s="163"/>
      <c r="X131" s="163"/>
      <c r="Y131" s="163"/>
      <c r="Z131" s="163"/>
      <c r="AA131" s="163"/>
      <c r="AB131" s="163"/>
      <c r="AC131" s="163"/>
      <c r="AD131" s="163"/>
      <c r="AE131" s="163"/>
      <c r="AF131" s="163"/>
      <c r="AG131" s="163"/>
      <c r="AH131" s="163"/>
      <c r="AI131" s="163"/>
      <c r="AJ131" s="163"/>
      <c r="AK131" s="163"/>
      <c r="AL131" s="163"/>
      <c r="AM131" s="163"/>
      <c r="AN131" s="163"/>
      <c r="AO131" s="163"/>
      <c r="AP131" s="163"/>
      <c r="AQ131" s="163"/>
      <c r="AR131" s="163"/>
      <c r="AS131" s="163"/>
      <c r="AT131" s="163"/>
      <c r="AU131" s="163"/>
      <c r="AV131" s="163"/>
      <c r="AW131" s="163"/>
      <c r="AX131" s="163"/>
      <c r="AY131" s="163"/>
      <c r="AZ131" s="163"/>
      <c r="BA131" s="163"/>
      <c r="BB131" s="163"/>
    </row>
    <row r="132" spans="1:54" s="164" customFormat="1">
      <c r="A132" s="163"/>
      <c r="B132" s="195"/>
      <c r="C132" s="163"/>
      <c r="D132" s="163"/>
      <c r="E132" s="163"/>
      <c r="F132" s="163"/>
      <c r="G132" s="163"/>
      <c r="H132" s="163"/>
      <c r="I132" s="163"/>
      <c r="J132" s="163"/>
      <c r="K132" s="163"/>
      <c r="L132" s="163"/>
      <c r="M132" s="163"/>
      <c r="N132" s="163"/>
      <c r="O132" s="163"/>
      <c r="P132" s="163"/>
      <c r="R132" s="163"/>
      <c r="S132" s="163"/>
      <c r="T132" s="163"/>
      <c r="U132" s="163"/>
      <c r="V132" s="163"/>
      <c r="W132" s="163"/>
      <c r="X132" s="163"/>
      <c r="Y132" s="163"/>
      <c r="Z132" s="163"/>
      <c r="AA132" s="163"/>
      <c r="AB132" s="163"/>
      <c r="AC132" s="163"/>
      <c r="AD132" s="163"/>
      <c r="AE132" s="163"/>
      <c r="AF132" s="163"/>
      <c r="AG132" s="163"/>
      <c r="AH132" s="163"/>
      <c r="AI132" s="163"/>
      <c r="AJ132" s="163"/>
      <c r="AK132" s="163"/>
      <c r="AL132" s="163"/>
      <c r="AM132" s="163"/>
      <c r="AN132" s="163"/>
      <c r="AO132" s="163"/>
      <c r="AP132" s="163"/>
      <c r="AQ132" s="163"/>
      <c r="AR132" s="163"/>
      <c r="AS132" s="163"/>
      <c r="AT132" s="163"/>
      <c r="AU132" s="163"/>
      <c r="AV132" s="163"/>
      <c r="AW132" s="163"/>
      <c r="AX132" s="163"/>
      <c r="AY132" s="163"/>
      <c r="AZ132" s="163"/>
      <c r="BA132" s="163"/>
      <c r="BB132" s="163"/>
    </row>
    <row r="133" spans="1:54" s="164" customFormat="1">
      <c r="A133" s="163"/>
      <c r="B133" s="195"/>
      <c r="C133" s="163"/>
      <c r="D133" s="163"/>
      <c r="E133" s="163"/>
      <c r="F133" s="163"/>
      <c r="G133" s="163"/>
      <c r="H133" s="163"/>
      <c r="I133" s="163"/>
      <c r="J133" s="163"/>
      <c r="K133" s="163"/>
      <c r="L133" s="163"/>
      <c r="M133" s="163"/>
      <c r="N133" s="163"/>
      <c r="O133" s="163"/>
      <c r="P133" s="163"/>
      <c r="R133" s="163"/>
      <c r="S133" s="163"/>
      <c r="T133" s="163"/>
      <c r="U133" s="163"/>
      <c r="V133" s="163"/>
      <c r="W133" s="163"/>
      <c r="X133" s="163"/>
      <c r="Y133" s="163"/>
      <c r="Z133" s="163"/>
      <c r="AA133" s="163"/>
      <c r="AB133" s="163"/>
      <c r="AC133" s="163"/>
      <c r="AD133" s="163"/>
      <c r="AE133" s="163"/>
      <c r="AF133" s="163"/>
      <c r="AG133" s="163"/>
      <c r="AH133" s="163"/>
      <c r="AI133" s="163"/>
      <c r="AJ133" s="163"/>
      <c r="AK133" s="163"/>
      <c r="AL133" s="163"/>
      <c r="AM133" s="163"/>
      <c r="AN133" s="163"/>
      <c r="AO133" s="163"/>
      <c r="AP133" s="163"/>
      <c r="AQ133" s="163"/>
      <c r="AR133" s="163"/>
      <c r="AS133" s="163"/>
      <c r="AT133" s="163"/>
      <c r="AU133" s="163"/>
      <c r="AV133" s="163"/>
      <c r="AW133" s="163"/>
      <c r="AX133" s="163"/>
      <c r="AY133" s="163"/>
      <c r="AZ133" s="163"/>
      <c r="BA133" s="163"/>
      <c r="BB133" s="163"/>
    </row>
    <row r="134" spans="1:54" s="164" customFormat="1">
      <c r="A134" s="163"/>
      <c r="B134" s="195"/>
      <c r="C134" s="163"/>
      <c r="D134" s="163"/>
      <c r="E134" s="163"/>
      <c r="F134" s="163"/>
      <c r="G134" s="163"/>
      <c r="H134" s="163"/>
      <c r="I134" s="163"/>
      <c r="J134" s="163"/>
      <c r="K134" s="163"/>
      <c r="L134" s="163"/>
      <c r="M134" s="163"/>
      <c r="N134" s="163"/>
      <c r="O134" s="163"/>
      <c r="P134" s="163"/>
      <c r="R134" s="163"/>
      <c r="S134" s="163"/>
      <c r="T134" s="163"/>
      <c r="U134" s="163"/>
      <c r="V134" s="163"/>
      <c r="W134" s="163"/>
      <c r="X134" s="163"/>
      <c r="Y134" s="163"/>
      <c r="Z134" s="163"/>
      <c r="AA134" s="163"/>
      <c r="AB134" s="163"/>
      <c r="AC134" s="163"/>
      <c r="AD134" s="163"/>
      <c r="AE134" s="163"/>
      <c r="AF134" s="163"/>
      <c r="AG134" s="163"/>
      <c r="AH134" s="163"/>
      <c r="AI134" s="163"/>
      <c r="AJ134" s="163"/>
      <c r="AK134" s="163"/>
      <c r="AL134" s="163"/>
      <c r="AM134" s="163"/>
      <c r="AN134" s="163"/>
      <c r="AO134" s="163"/>
      <c r="AP134" s="163"/>
      <c r="AQ134" s="163"/>
      <c r="AR134" s="163"/>
      <c r="AS134" s="163"/>
      <c r="AT134" s="163"/>
      <c r="AU134" s="163"/>
      <c r="AV134" s="163"/>
      <c r="AW134" s="163"/>
      <c r="AX134" s="163"/>
      <c r="AY134" s="163"/>
      <c r="AZ134" s="163"/>
      <c r="BA134" s="163"/>
      <c r="BB134" s="163"/>
    </row>
    <row r="135" spans="1:54" s="164" customFormat="1">
      <c r="A135" s="163"/>
      <c r="B135" s="195"/>
      <c r="C135" s="163"/>
      <c r="D135" s="163"/>
      <c r="E135" s="163"/>
      <c r="F135" s="163"/>
      <c r="G135" s="163"/>
      <c r="H135" s="163"/>
      <c r="I135" s="163"/>
      <c r="J135" s="163"/>
      <c r="K135" s="163"/>
      <c r="L135" s="163"/>
      <c r="M135" s="163"/>
      <c r="N135" s="163"/>
      <c r="O135" s="163"/>
      <c r="P135" s="163"/>
      <c r="R135" s="163"/>
      <c r="S135" s="163"/>
      <c r="T135" s="163"/>
      <c r="U135" s="163"/>
      <c r="V135" s="163"/>
      <c r="W135" s="163"/>
      <c r="X135" s="163"/>
      <c r="Y135" s="163"/>
      <c r="Z135" s="163"/>
      <c r="AA135" s="163"/>
      <c r="AB135" s="163"/>
      <c r="AC135" s="163"/>
      <c r="AD135" s="163"/>
      <c r="AE135" s="163"/>
      <c r="AF135" s="163"/>
      <c r="AG135" s="163"/>
      <c r="AH135" s="163"/>
      <c r="AI135" s="163"/>
      <c r="AJ135" s="163"/>
      <c r="AK135" s="163"/>
      <c r="AL135" s="163"/>
      <c r="AM135" s="163"/>
      <c r="AN135" s="163"/>
      <c r="AO135" s="163"/>
      <c r="AP135" s="163"/>
      <c r="AQ135" s="163"/>
      <c r="AR135" s="163"/>
      <c r="AS135" s="163"/>
      <c r="AT135" s="163"/>
      <c r="AU135" s="163"/>
      <c r="AV135" s="163"/>
      <c r="AW135" s="163"/>
      <c r="AX135" s="163"/>
      <c r="AY135" s="163"/>
      <c r="AZ135" s="163"/>
      <c r="BA135" s="163"/>
      <c r="BB135" s="163"/>
    </row>
    <row r="136" spans="1:54" s="164" customFormat="1">
      <c r="A136" s="163"/>
      <c r="B136" s="195"/>
      <c r="C136" s="163"/>
      <c r="D136" s="163"/>
      <c r="E136" s="163"/>
      <c r="F136" s="163"/>
      <c r="G136" s="163"/>
      <c r="H136" s="163"/>
      <c r="I136" s="163"/>
      <c r="J136" s="163"/>
      <c r="K136" s="163"/>
      <c r="L136" s="163"/>
      <c r="M136" s="163"/>
      <c r="N136" s="163"/>
      <c r="O136" s="163"/>
      <c r="P136" s="163"/>
      <c r="R136" s="163"/>
      <c r="S136" s="163"/>
      <c r="T136" s="163"/>
      <c r="U136" s="163"/>
      <c r="V136" s="163"/>
      <c r="W136" s="163"/>
      <c r="X136" s="163"/>
      <c r="Y136" s="163"/>
      <c r="Z136" s="163"/>
      <c r="AA136" s="163"/>
      <c r="AB136" s="163"/>
      <c r="AC136" s="163"/>
      <c r="AD136" s="163"/>
      <c r="AE136" s="163"/>
      <c r="AF136" s="163"/>
      <c r="AG136" s="163"/>
      <c r="AH136" s="163"/>
      <c r="AI136" s="163"/>
      <c r="AJ136" s="163"/>
      <c r="AK136" s="163"/>
      <c r="AL136" s="163"/>
      <c r="AM136" s="163"/>
      <c r="AN136" s="163"/>
      <c r="AO136" s="163"/>
      <c r="AP136" s="163"/>
      <c r="AQ136" s="163"/>
      <c r="AR136" s="163"/>
      <c r="AS136" s="163"/>
      <c r="AT136" s="163"/>
      <c r="AU136" s="163"/>
      <c r="AV136" s="163"/>
      <c r="AW136" s="163"/>
      <c r="AX136" s="163"/>
      <c r="AY136" s="163"/>
      <c r="AZ136" s="163"/>
      <c r="BA136" s="163"/>
      <c r="BB136" s="163"/>
    </row>
    <row r="137" spans="1:54" s="164" customFormat="1">
      <c r="A137" s="163"/>
      <c r="B137" s="195"/>
      <c r="C137" s="163"/>
      <c r="D137" s="163"/>
      <c r="E137" s="163"/>
      <c r="F137" s="163"/>
      <c r="G137" s="163"/>
      <c r="H137" s="163"/>
      <c r="I137" s="163"/>
      <c r="J137" s="163"/>
      <c r="K137" s="163"/>
      <c r="L137" s="163"/>
      <c r="M137" s="163"/>
      <c r="N137" s="163"/>
      <c r="O137" s="163"/>
      <c r="P137" s="163"/>
      <c r="R137" s="163"/>
      <c r="S137" s="163"/>
      <c r="T137" s="163"/>
      <c r="U137" s="163"/>
      <c r="V137" s="163"/>
      <c r="W137" s="163"/>
      <c r="X137" s="163"/>
      <c r="Y137" s="163"/>
      <c r="Z137" s="163"/>
      <c r="AA137" s="163"/>
      <c r="AB137" s="163"/>
      <c r="AC137" s="163"/>
      <c r="AD137" s="163"/>
      <c r="AE137" s="163"/>
      <c r="AF137" s="163"/>
      <c r="AG137" s="163"/>
      <c r="AH137" s="163"/>
      <c r="AI137" s="163"/>
      <c r="AJ137" s="163"/>
      <c r="AK137" s="163"/>
      <c r="AL137" s="163"/>
      <c r="AM137" s="163"/>
      <c r="AN137" s="163"/>
      <c r="AO137" s="163"/>
      <c r="AP137" s="163"/>
      <c r="AQ137" s="163"/>
      <c r="AR137" s="163"/>
      <c r="AS137" s="163"/>
      <c r="AT137" s="163"/>
      <c r="AU137" s="163"/>
      <c r="AV137" s="163"/>
      <c r="AW137" s="163"/>
      <c r="AX137" s="163"/>
      <c r="AY137" s="163"/>
      <c r="AZ137" s="163"/>
      <c r="BA137" s="163"/>
      <c r="BB137" s="163"/>
    </row>
    <row r="138" spans="1:54" s="164" customFormat="1">
      <c r="A138" s="163"/>
      <c r="B138" s="195"/>
      <c r="C138" s="163"/>
      <c r="D138" s="163"/>
      <c r="E138" s="163"/>
      <c r="F138" s="163"/>
      <c r="G138" s="163"/>
      <c r="H138" s="163"/>
      <c r="I138" s="163"/>
      <c r="J138" s="163"/>
      <c r="K138" s="163"/>
      <c r="L138" s="163"/>
      <c r="M138" s="163"/>
      <c r="N138" s="163"/>
      <c r="O138" s="163"/>
      <c r="P138" s="163"/>
      <c r="R138" s="163"/>
      <c r="S138" s="163"/>
      <c r="T138" s="163"/>
      <c r="U138" s="163"/>
      <c r="V138" s="163"/>
      <c r="W138" s="163"/>
      <c r="X138" s="163"/>
      <c r="Y138" s="163"/>
      <c r="Z138" s="163"/>
      <c r="AA138" s="163"/>
      <c r="AB138" s="163"/>
      <c r="AC138" s="163"/>
      <c r="AD138" s="163"/>
      <c r="AE138" s="163"/>
      <c r="AF138" s="163"/>
      <c r="AG138" s="163"/>
      <c r="AH138" s="163"/>
      <c r="AI138" s="163"/>
      <c r="AJ138" s="163"/>
      <c r="AK138" s="163"/>
      <c r="AL138" s="163"/>
      <c r="AM138" s="163"/>
      <c r="AN138" s="163"/>
      <c r="AO138" s="163"/>
      <c r="AP138" s="163"/>
      <c r="AQ138" s="163"/>
      <c r="AR138" s="163"/>
      <c r="AS138" s="163"/>
      <c r="AT138" s="163"/>
      <c r="AU138" s="163"/>
      <c r="AV138" s="163"/>
      <c r="AW138" s="163"/>
      <c r="AX138" s="163"/>
      <c r="AY138" s="163"/>
      <c r="AZ138" s="163"/>
      <c r="BA138" s="163"/>
      <c r="BB138" s="163"/>
    </row>
    <row r="139" spans="1:54" s="164" customFormat="1">
      <c r="A139" s="163"/>
      <c r="B139" s="195"/>
      <c r="C139" s="163"/>
      <c r="D139" s="163"/>
      <c r="E139" s="163"/>
      <c r="F139" s="163"/>
      <c r="G139" s="163"/>
      <c r="H139" s="163"/>
      <c r="I139" s="163"/>
      <c r="J139" s="163"/>
      <c r="K139" s="163"/>
      <c r="L139" s="163"/>
      <c r="M139" s="163"/>
      <c r="N139" s="163"/>
      <c r="O139" s="163"/>
      <c r="P139" s="163"/>
      <c r="R139" s="163"/>
      <c r="S139" s="163"/>
      <c r="T139" s="163"/>
      <c r="U139" s="163"/>
      <c r="V139" s="163"/>
      <c r="W139" s="163"/>
      <c r="X139" s="163"/>
      <c r="Y139" s="163"/>
      <c r="Z139" s="163"/>
      <c r="AA139" s="163"/>
      <c r="AB139" s="163"/>
      <c r="AC139" s="163"/>
      <c r="AD139" s="163"/>
      <c r="AE139" s="163"/>
      <c r="AF139" s="163"/>
      <c r="AG139" s="163"/>
      <c r="AH139" s="163"/>
      <c r="AI139" s="163"/>
      <c r="AJ139" s="163"/>
      <c r="AK139" s="163"/>
      <c r="AL139" s="163"/>
      <c r="AM139" s="163"/>
      <c r="AN139" s="163"/>
      <c r="AO139" s="163"/>
      <c r="AP139" s="163"/>
      <c r="AQ139" s="163"/>
      <c r="AR139" s="163"/>
      <c r="AS139" s="163"/>
      <c r="AT139" s="163"/>
      <c r="AU139" s="163"/>
      <c r="AV139" s="163"/>
      <c r="AW139" s="163"/>
      <c r="AX139" s="163"/>
      <c r="AY139" s="163"/>
      <c r="AZ139" s="163"/>
      <c r="BA139" s="163"/>
      <c r="BB139" s="163"/>
    </row>
    <row r="140" spans="1:54" s="164" customFormat="1">
      <c r="A140" s="163"/>
      <c r="B140" s="195"/>
      <c r="C140" s="163"/>
      <c r="D140" s="163"/>
      <c r="E140" s="163"/>
      <c r="F140" s="163"/>
      <c r="G140" s="163"/>
      <c r="H140" s="163"/>
      <c r="I140" s="163"/>
      <c r="J140" s="163"/>
      <c r="K140" s="163"/>
      <c r="L140" s="163"/>
      <c r="M140" s="163"/>
      <c r="N140" s="163"/>
      <c r="O140" s="163"/>
      <c r="P140" s="163"/>
      <c r="R140" s="163"/>
      <c r="S140" s="163"/>
      <c r="T140" s="163"/>
      <c r="U140" s="163"/>
      <c r="V140" s="163"/>
      <c r="W140" s="163"/>
      <c r="X140" s="163"/>
      <c r="Y140" s="163"/>
      <c r="Z140" s="163"/>
      <c r="AA140" s="163"/>
      <c r="AB140" s="163"/>
      <c r="AC140" s="163"/>
      <c r="AD140" s="163"/>
      <c r="AE140" s="163"/>
      <c r="AF140" s="163"/>
      <c r="AG140" s="163"/>
      <c r="AH140" s="163"/>
      <c r="AI140" s="163"/>
      <c r="AJ140" s="163"/>
      <c r="AK140" s="163"/>
      <c r="AL140" s="163"/>
      <c r="AM140" s="163"/>
      <c r="AN140" s="163"/>
      <c r="AO140" s="163"/>
      <c r="AP140" s="163"/>
      <c r="AQ140" s="163"/>
      <c r="AR140" s="163"/>
      <c r="AS140" s="163"/>
      <c r="AT140" s="163"/>
      <c r="AU140" s="163"/>
      <c r="AV140" s="163"/>
      <c r="AW140" s="163"/>
      <c r="AX140" s="163"/>
      <c r="AY140" s="163"/>
      <c r="AZ140" s="163"/>
      <c r="BA140" s="163"/>
      <c r="BB140" s="163"/>
    </row>
    <row r="141" spans="1:54" s="164" customFormat="1">
      <c r="A141" s="163"/>
      <c r="B141" s="195"/>
      <c r="C141" s="163"/>
      <c r="D141" s="163"/>
      <c r="E141" s="163"/>
      <c r="F141" s="163"/>
      <c r="G141" s="163"/>
      <c r="H141" s="163"/>
      <c r="I141" s="163"/>
      <c r="J141" s="163"/>
      <c r="K141" s="163"/>
      <c r="L141" s="163"/>
      <c r="M141" s="163"/>
      <c r="N141" s="163"/>
      <c r="O141" s="163"/>
      <c r="P141" s="163"/>
      <c r="R141" s="163"/>
      <c r="S141" s="163"/>
      <c r="T141" s="163"/>
      <c r="U141" s="163"/>
      <c r="V141" s="163"/>
      <c r="W141" s="163"/>
      <c r="X141" s="163"/>
      <c r="Y141" s="163"/>
      <c r="Z141" s="163"/>
      <c r="AA141" s="163"/>
      <c r="AB141" s="163"/>
      <c r="AC141" s="163"/>
      <c r="AD141" s="163"/>
      <c r="AE141" s="163"/>
      <c r="AF141" s="163"/>
      <c r="AG141" s="163"/>
      <c r="AH141" s="163"/>
      <c r="AI141" s="163"/>
      <c r="AJ141" s="163"/>
      <c r="AK141" s="163"/>
      <c r="AL141" s="163"/>
      <c r="AM141" s="163"/>
      <c r="AN141" s="163"/>
      <c r="AO141" s="163"/>
      <c r="AP141" s="163"/>
      <c r="AQ141" s="163"/>
      <c r="AR141" s="163"/>
      <c r="AS141" s="163"/>
      <c r="AT141" s="163"/>
      <c r="AU141" s="163"/>
      <c r="AV141" s="163"/>
      <c r="AW141" s="163"/>
      <c r="AX141" s="163"/>
      <c r="AY141" s="163"/>
      <c r="AZ141" s="163"/>
      <c r="BA141" s="163"/>
      <c r="BB141" s="163"/>
    </row>
    <row r="142" spans="1:54" s="164" customFormat="1">
      <c r="A142" s="163"/>
      <c r="B142" s="195"/>
      <c r="C142" s="163"/>
      <c r="D142" s="163"/>
      <c r="E142" s="163"/>
      <c r="F142" s="163"/>
      <c r="G142" s="163"/>
      <c r="H142" s="163"/>
      <c r="I142" s="163"/>
      <c r="J142" s="163"/>
      <c r="K142" s="163"/>
      <c r="L142" s="163"/>
      <c r="M142" s="163"/>
      <c r="N142" s="163"/>
      <c r="O142" s="163"/>
      <c r="P142" s="163"/>
      <c r="R142" s="163"/>
      <c r="S142" s="163"/>
      <c r="T142" s="163"/>
      <c r="U142" s="163"/>
      <c r="V142" s="163"/>
      <c r="W142" s="163"/>
      <c r="X142" s="163"/>
      <c r="Y142" s="163"/>
      <c r="Z142" s="163"/>
      <c r="AA142" s="163"/>
      <c r="AB142" s="163"/>
      <c r="AC142" s="163"/>
      <c r="AD142" s="163"/>
      <c r="AE142" s="163"/>
      <c r="AF142" s="163"/>
      <c r="AG142" s="163"/>
      <c r="AH142" s="163"/>
      <c r="AI142" s="163"/>
      <c r="AJ142" s="163"/>
      <c r="AK142" s="163"/>
      <c r="AL142" s="163"/>
      <c r="AM142" s="163"/>
      <c r="AN142" s="163"/>
      <c r="AO142" s="163"/>
      <c r="AP142" s="163"/>
      <c r="AQ142" s="163"/>
      <c r="AR142" s="163"/>
      <c r="AS142" s="163"/>
      <c r="AT142" s="163"/>
      <c r="AU142" s="163"/>
      <c r="AV142" s="163"/>
      <c r="AW142" s="163"/>
      <c r="AX142" s="163"/>
      <c r="AY142" s="163"/>
      <c r="AZ142" s="163"/>
      <c r="BA142" s="163"/>
      <c r="BB142" s="163"/>
    </row>
    <row r="143" spans="1:54" s="164" customFormat="1">
      <c r="A143" s="163"/>
      <c r="B143" s="195"/>
      <c r="C143" s="163"/>
      <c r="D143" s="163"/>
      <c r="E143" s="163"/>
      <c r="F143" s="163"/>
      <c r="G143" s="163"/>
      <c r="H143" s="163"/>
      <c r="I143" s="163"/>
      <c r="J143" s="163"/>
      <c r="K143" s="163"/>
      <c r="L143" s="163"/>
      <c r="M143" s="163"/>
      <c r="N143" s="163"/>
      <c r="O143" s="163"/>
      <c r="P143" s="163"/>
      <c r="R143" s="163"/>
      <c r="S143" s="163"/>
      <c r="T143" s="163"/>
      <c r="U143" s="163"/>
      <c r="V143" s="163"/>
      <c r="W143" s="163"/>
      <c r="X143" s="163"/>
      <c r="Y143" s="163"/>
      <c r="Z143" s="163"/>
      <c r="AA143" s="163"/>
      <c r="AB143" s="163"/>
      <c r="AC143" s="163"/>
      <c r="AD143" s="163"/>
      <c r="AE143" s="163"/>
      <c r="AF143" s="163"/>
      <c r="AG143" s="163"/>
      <c r="AH143" s="163"/>
      <c r="AI143" s="163"/>
      <c r="AJ143" s="163"/>
      <c r="AK143" s="163"/>
      <c r="AL143" s="163"/>
      <c r="AM143" s="163"/>
      <c r="AN143" s="163"/>
      <c r="AO143" s="163"/>
      <c r="AP143" s="163"/>
      <c r="AQ143" s="163"/>
      <c r="AR143" s="163"/>
      <c r="AS143" s="163"/>
      <c r="AT143" s="163"/>
      <c r="AU143" s="163"/>
      <c r="AV143" s="163"/>
      <c r="AW143" s="163"/>
      <c r="AX143" s="163"/>
      <c r="AY143" s="163"/>
      <c r="AZ143" s="163"/>
      <c r="BA143" s="163"/>
      <c r="BB143" s="163"/>
    </row>
    <row r="144" spans="1:54" s="164" customFormat="1">
      <c r="A144" s="163"/>
      <c r="B144" s="195"/>
      <c r="C144" s="163"/>
      <c r="D144" s="163"/>
      <c r="E144" s="163"/>
      <c r="F144" s="163"/>
      <c r="G144" s="163"/>
      <c r="H144" s="163"/>
      <c r="I144" s="163"/>
      <c r="J144" s="163"/>
      <c r="K144" s="163"/>
      <c r="L144" s="163"/>
      <c r="M144" s="163"/>
      <c r="N144" s="163"/>
      <c r="O144" s="163"/>
      <c r="P144" s="163"/>
      <c r="R144" s="163"/>
      <c r="S144" s="163"/>
      <c r="T144" s="163"/>
      <c r="U144" s="163"/>
      <c r="V144" s="163"/>
      <c r="W144" s="163"/>
      <c r="X144" s="163"/>
      <c r="Y144" s="163"/>
      <c r="Z144" s="163"/>
      <c r="AA144" s="163"/>
      <c r="AB144" s="163"/>
      <c r="AC144" s="163"/>
      <c r="AD144" s="163"/>
      <c r="AE144" s="163"/>
      <c r="AF144" s="163"/>
      <c r="AG144" s="163"/>
      <c r="AH144" s="163"/>
      <c r="AI144" s="163"/>
      <c r="AJ144" s="163"/>
      <c r="AK144" s="163"/>
      <c r="AL144" s="163"/>
      <c r="AM144" s="163"/>
      <c r="AN144" s="163"/>
      <c r="AO144" s="163"/>
      <c r="AP144" s="163"/>
      <c r="AQ144" s="163"/>
      <c r="AR144" s="163"/>
      <c r="AS144" s="163"/>
      <c r="AT144" s="163"/>
      <c r="AU144" s="163"/>
      <c r="AV144" s="163"/>
      <c r="AW144" s="163"/>
      <c r="AX144" s="163"/>
      <c r="AY144" s="163"/>
      <c r="AZ144" s="163"/>
      <c r="BA144" s="163"/>
      <c r="BB144" s="163"/>
    </row>
    <row r="145" spans="1:54" s="164" customFormat="1">
      <c r="A145" s="163"/>
      <c r="B145" s="195"/>
      <c r="C145" s="163"/>
      <c r="D145" s="163"/>
      <c r="E145" s="163"/>
      <c r="F145" s="163"/>
      <c r="G145" s="163"/>
      <c r="H145" s="163"/>
      <c r="I145" s="163"/>
      <c r="J145" s="163"/>
      <c r="K145" s="163"/>
      <c r="L145" s="163"/>
      <c r="M145" s="163"/>
      <c r="N145" s="163"/>
      <c r="O145" s="163"/>
      <c r="P145" s="163"/>
      <c r="R145" s="163"/>
      <c r="S145" s="163"/>
      <c r="T145" s="163"/>
      <c r="U145" s="163"/>
      <c r="V145" s="163"/>
      <c r="W145" s="163"/>
      <c r="X145" s="163"/>
      <c r="Y145" s="163"/>
      <c r="Z145" s="163"/>
      <c r="AA145" s="163"/>
      <c r="AB145" s="163"/>
      <c r="AC145" s="163"/>
      <c r="AD145" s="163"/>
      <c r="AE145" s="163"/>
      <c r="AF145" s="163"/>
      <c r="AG145" s="163"/>
      <c r="AH145" s="163"/>
      <c r="AI145" s="163"/>
      <c r="AJ145" s="163"/>
      <c r="AK145" s="163"/>
      <c r="AL145" s="163"/>
      <c r="AM145" s="163"/>
      <c r="AN145" s="163"/>
      <c r="AO145" s="163"/>
      <c r="AP145" s="163"/>
      <c r="AQ145" s="163"/>
      <c r="AR145" s="163"/>
      <c r="AS145" s="163"/>
      <c r="AT145" s="163"/>
      <c r="AU145" s="163"/>
      <c r="AV145" s="163"/>
      <c r="AW145" s="163"/>
      <c r="AX145" s="163"/>
      <c r="AY145" s="163"/>
      <c r="AZ145" s="163"/>
      <c r="BA145" s="163"/>
      <c r="BB145" s="163"/>
    </row>
    <row r="146" spans="1:54" s="164" customFormat="1">
      <c r="A146" s="163"/>
      <c r="B146" s="195"/>
      <c r="C146" s="163"/>
      <c r="D146" s="163"/>
      <c r="E146" s="163"/>
      <c r="F146" s="163"/>
      <c r="G146" s="163"/>
      <c r="H146" s="163"/>
      <c r="I146" s="163"/>
      <c r="J146" s="163"/>
      <c r="K146" s="163"/>
      <c r="L146" s="163"/>
      <c r="M146" s="163"/>
      <c r="N146" s="163"/>
      <c r="O146" s="163"/>
      <c r="P146" s="163"/>
      <c r="R146" s="163"/>
      <c r="S146" s="163"/>
      <c r="T146" s="163"/>
      <c r="U146" s="163"/>
      <c r="V146" s="163"/>
      <c r="W146" s="163"/>
      <c r="X146" s="163"/>
      <c r="Y146" s="163"/>
      <c r="Z146" s="163"/>
      <c r="AA146" s="163"/>
      <c r="AB146" s="163"/>
      <c r="AC146" s="163"/>
      <c r="AD146" s="163"/>
      <c r="AE146" s="163"/>
      <c r="AF146" s="163"/>
      <c r="AG146" s="163"/>
      <c r="AH146" s="163"/>
      <c r="AI146" s="163"/>
      <c r="AJ146" s="163"/>
      <c r="AK146" s="163"/>
      <c r="AL146" s="163"/>
      <c r="AM146" s="163"/>
      <c r="AN146" s="163"/>
      <c r="AO146" s="163"/>
      <c r="AP146" s="163"/>
      <c r="AQ146" s="163"/>
      <c r="AR146" s="163"/>
      <c r="AS146" s="163"/>
      <c r="AT146" s="163"/>
      <c r="AU146" s="163"/>
      <c r="AV146" s="163"/>
      <c r="AW146" s="163"/>
      <c r="AX146" s="163"/>
      <c r="AY146" s="163"/>
      <c r="AZ146" s="163"/>
      <c r="BA146" s="163"/>
      <c r="BB146" s="163"/>
    </row>
    <row r="147" spans="1:54" s="164" customFormat="1">
      <c r="A147" s="163"/>
      <c r="B147" s="195"/>
      <c r="C147" s="163"/>
      <c r="D147" s="163"/>
      <c r="E147" s="163"/>
      <c r="F147" s="163"/>
      <c r="G147" s="163"/>
      <c r="H147" s="163"/>
      <c r="I147" s="163"/>
      <c r="J147" s="163"/>
      <c r="K147" s="163"/>
      <c r="L147" s="163"/>
      <c r="M147" s="163"/>
      <c r="N147" s="163"/>
      <c r="O147" s="163"/>
      <c r="P147" s="163"/>
      <c r="R147" s="163"/>
      <c r="S147" s="163"/>
      <c r="T147" s="163"/>
      <c r="U147" s="163"/>
      <c r="V147" s="163"/>
      <c r="W147" s="163"/>
      <c r="X147" s="163"/>
      <c r="Y147" s="163"/>
      <c r="Z147" s="163"/>
      <c r="AA147" s="163"/>
      <c r="AB147" s="163"/>
      <c r="AC147" s="163"/>
      <c r="AD147" s="163"/>
      <c r="AE147" s="163"/>
      <c r="AF147" s="163"/>
      <c r="AG147" s="163"/>
      <c r="AH147" s="163"/>
      <c r="AI147" s="163"/>
      <c r="AJ147" s="163"/>
      <c r="AK147" s="163"/>
      <c r="AL147" s="163"/>
      <c r="AM147" s="163"/>
      <c r="AN147" s="163"/>
      <c r="AO147" s="163"/>
      <c r="AP147" s="163"/>
      <c r="AQ147" s="163"/>
      <c r="AR147" s="163"/>
      <c r="AS147" s="163"/>
      <c r="AT147" s="163"/>
      <c r="AU147" s="163"/>
      <c r="AV147" s="163"/>
      <c r="AW147" s="163"/>
      <c r="AX147" s="163"/>
      <c r="AY147" s="163"/>
      <c r="AZ147" s="163"/>
      <c r="BA147" s="163"/>
      <c r="BB147" s="163"/>
    </row>
    <row r="148" spans="1:54" s="164" customFormat="1">
      <c r="A148" s="163"/>
      <c r="B148" s="195"/>
      <c r="C148" s="163"/>
      <c r="D148" s="163"/>
      <c r="E148" s="163"/>
      <c r="F148" s="163"/>
      <c r="G148" s="163"/>
      <c r="H148" s="163"/>
      <c r="I148" s="163"/>
      <c r="J148" s="163"/>
      <c r="K148" s="163"/>
      <c r="L148" s="163"/>
      <c r="M148" s="163"/>
      <c r="N148" s="163"/>
      <c r="O148" s="163"/>
      <c r="P148" s="163"/>
      <c r="R148" s="163"/>
      <c r="S148" s="163"/>
      <c r="T148" s="163"/>
      <c r="U148" s="163"/>
      <c r="V148" s="163"/>
      <c r="W148" s="163"/>
      <c r="X148" s="163"/>
      <c r="Y148" s="163"/>
      <c r="Z148" s="163"/>
      <c r="AA148" s="163"/>
      <c r="AB148" s="163"/>
      <c r="AC148" s="163"/>
      <c r="AD148" s="163"/>
      <c r="AE148" s="163"/>
      <c r="AF148" s="163"/>
      <c r="AG148" s="163"/>
      <c r="AH148" s="163"/>
      <c r="AI148" s="163"/>
      <c r="AJ148" s="163"/>
      <c r="AK148" s="163"/>
      <c r="AL148" s="163"/>
      <c r="AM148" s="163"/>
      <c r="AN148" s="163"/>
      <c r="AO148" s="163"/>
      <c r="AP148" s="163"/>
      <c r="AQ148" s="163"/>
      <c r="AR148" s="163"/>
      <c r="AS148" s="163"/>
      <c r="AT148" s="163"/>
      <c r="AU148" s="163"/>
      <c r="AV148" s="163"/>
      <c r="AW148" s="163"/>
      <c r="AX148" s="163"/>
      <c r="AY148" s="163"/>
      <c r="AZ148" s="163"/>
      <c r="BA148" s="163"/>
      <c r="BB148" s="163"/>
    </row>
    <row r="149" spans="1:54" s="164" customFormat="1">
      <c r="A149" s="163"/>
      <c r="B149" s="195"/>
      <c r="C149" s="163"/>
      <c r="D149" s="163"/>
      <c r="E149" s="163"/>
      <c r="F149" s="163"/>
      <c r="G149" s="163"/>
      <c r="H149" s="163"/>
      <c r="I149" s="163"/>
      <c r="J149" s="163"/>
      <c r="K149" s="163"/>
      <c r="L149" s="163"/>
      <c r="M149" s="163"/>
      <c r="N149" s="163"/>
      <c r="O149" s="163"/>
      <c r="P149" s="163"/>
      <c r="R149" s="163"/>
      <c r="S149" s="163"/>
      <c r="T149" s="163"/>
      <c r="U149" s="163"/>
      <c r="V149" s="163"/>
      <c r="W149" s="163"/>
      <c r="X149" s="163"/>
      <c r="Y149" s="163"/>
      <c r="Z149" s="163"/>
      <c r="AA149" s="163"/>
      <c r="AB149" s="163"/>
      <c r="AC149" s="163"/>
      <c r="AD149" s="163"/>
      <c r="AE149" s="163"/>
      <c r="AF149" s="163"/>
      <c r="AG149" s="163"/>
      <c r="AH149" s="163"/>
      <c r="AI149" s="163"/>
      <c r="AJ149" s="163"/>
      <c r="AK149" s="163"/>
      <c r="AL149" s="163"/>
      <c r="AM149" s="163"/>
      <c r="AN149" s="163"/>
      <c r="AO149" s="163"/>
      <c r="AP149" s="163"/>
      <c r="AQ149" s="163"/>
      <c r="AR149" s="163"/>
      <c r="AS149" s="163"/>
      <c r="AT149" s="163"/>
      <c r="AU149" s="163"/>
      <c r="AV149" s="163"/>
      <c r="AW149" s="163"/>
      <c r="AX149" s="163"/>
      <c r="AY149" s="163"/>
      <c r="AZ149" s="163"/>
      <c r="BA149" s="163"/>
      <c r="BB149" s="163"/>
    </row>
    <row r="150" spans="1:54" s="164" customFormat="1">
      <c r="A150" s="163"/>
      <c r="B150" s="195"/>
      <c r="C150" s="163"/>
      <c r="D150" s="163"/>
      <c r="E150" s="163"/>
      <c r="F150" s="163"/>
      <c r="G150" s="163"/>
      <c r="H150" s="163"/>
      <c r="I150" s="163"/>
      <c r="J150" s="163"/>
      <c r="K150" s="163"/>
      <c r="L150" s="163"/>
      <c r="M150" s="163"/>
      <c r="N150" s="163"/>
      <c r="O150" s="163"/>
      <c r="P150" s="163"/>
      <c r="R150" s="163"/>
      <c r="S150" s="163"/>
      <c r="T150" s="163"/>
      <c r="U150" s="163"/>
      <c r="V150" s="163"/>
      <c r="W150" s="163"/>
      <c r="X150" s="163"/>
      <c r="Y150" s="163"/>
      <c r="Z150" s="163"/>
      <c r="AA150" s="163"/>
      <c r="AB150" s="163"/>
      <c r="AC150" s="163"/>
      <c r="AD150" s="163"/>
      <c r="AE150" s="163"/>
      <c r="AF150" s="163"/>
      <c r="AG150" s="163"/>
      <c r="AH150" s="163"/>
      <c r="AI150" s="163"/>
      <c r="AJ150" s="163"/>
      <c r="AK150" s="163"/>
      <c r="AL150" s="163"/>
      <c r="AM150" s="163"/>
      <c r="AN150" s="163"/>
      <c r="AO150" s="163"/>
      <c r="AP150" s="163"/>
      <c r="AQ150" s="163"/>
      <c r="AR150" s="163"/>
      <c r="AS150" s="163"/>
      <c r="AT150" s="163"/>
      <c r="AU150" s="163"/>
      <c r="AV150" s="163"/>
      <c r="AW150" s="163"/>
      <c r="AX150" s="163"/>
      <c r="AY150" s="163"/>
      <c r="AZ150" s="163"/>
      <c r="BA150" s="163"/>
      <c r="BB150" s="163"/>
    </row>
    <row r="151" spans="1:54" s="164" customFormat="1">
      <c r="A151" s="163"/>
      <c r="B151" s="195"/>
      <c r="C151" s="163"/>
      <c r="D151" s="163"/>
      <c r="E151" s="163"/>
      <c r="F151" s="163"/>
      <c r="G151" s="163"/>
      <c r="H151" s="163"/>
      <c r="I151" s="163"/>
      <c r="J151" s="163"/>
      <c r="K151" s="163"/>
      <c r="L151" s="163"/>
      <c r="M151" s="163"/>
      <c r="N151" s="163"/>
      <c r="O151" s="163"/>
      <c r="P151" s="163"/>
      <c r="R151" s="163"/>
      <c r="S151" s="163"/>
      <c r="T151" s="163"/>
      <c r="U151" s="163"/>
      <c r="V151" s="163"/>
      <c r="W151" s="163"/>
      <c r="X151" s="163"/>
      <c r="Y151" s="163"/>
      <c r="Z151" s="163"/>
      <c r="AA151" s="163"/>
      <c r="AB151" s="163"/>
      <c r="AC151" s="163"/>
      <c r="AD151" s="163"/>
      <c r="AE151" s="163"/>
      <c r="AF151" s="163"/>
      <c r="AG151" s="163"/>
      <c r="AH151" s="163"/>
      <c r="AI151" s="163"/>
      <c r="AJ151" s="163"/>
      <c r="AK151" s="163"/>
      <c r="AL151" s="163"/>
      <c r="AM151" s="163"/>
      <c r="AN151" s="163"/>
      <c r="AO151" s="163"/>
      <c r="AP151" s="163"/>
      <c r="AQ151" s="163"/>
      <c r="AR151" s="163"/>
      <c r="AS151" s="163"/>
      <c r="AT151" s="163"/>
      <c r="AU151" s="163"/>
      <c r="AV151" s="163"/>
      <c r="AW151" s="163"/>
      <c r="AX151" s="163"/>
      <c r="AY151" s="163"/>
      <c r="AZ151" s="163"/>
      <c r="BA151" s="163"/>
      <c r="BB151" s="163"/>
    </row>
    <row r="152" spans="1:54" s="164" customFormat="1">
      <c r="A152" s="163"/>
      <c r="B152" s="195"/>
      <c r="C152" s="163"/>
      <c r="D152" s="163"/>
      <c r="E152" s="163"/>
      <c r="F152" s="163"/>
      <c r="G152" s="163"/>
      <c r="H152" s="163"/>
      <c r="I152" s="163"/>
      <c r="J152" s="163"/>
      <c r="K152" s="163"/>
      <c r="L152" s="163"/>
      <c r="M152" s="163"/>
      <c r="N152" s="163"/>
      <c r="O152" s="163"/>
      <c r="P152" s="163"/>
      <c r="R152" s="163"/>
      <c r="S152" s="163"/>
      <c r="T152" s="163"/>
      <c r="U152" s="163"/>
      <c r="V152" s="163"/>
      <c r="W152" s="163"/>
      <c r="X152" s="163"/>
      <c r="Y152" s="163"/>
      <c r="Z152" s="163"/>
      <c r="AA152" s="163"/>
      <c r="AB152" s="163"/>
      <c r="AC152" s="163"/>
      <c r="AD152" s="163"/>
      <c r="AE152" s="163"/>
      <c r="AF152" s="163"/>
      <c r="AG152" s="163"/>
      <c r="AH152" s="163"/>
      <c r="AI152" s="163"/>
      <c r="AJ152" s="163"/>
      <c r="AK152" s="163"/>
      <c r="AL152" s="163"/>
      <c r="AM152" s="163"/>
      <c r="AN152" s="163"/>
      <c r="AO152" s="163"/>
      <c r="AP152" s="163"/>
      <c r="AQ152" s="163"/>
      <c r="AR152" s="163"/>
      <c r="AS152" s="163"/>
      <c r="AT152" s="163"/>
      <c r="AU152" s="163"/>
      <c r="AV152" s="163"/>
      <c r="AW152" s="163"/>
      <c r="AX152" s="163"/>
      <c r="AY152" s="163"/>
      <c r="AZ152" s="163"/>
      <c r="BA152" s="163"/>
      <c r="BB152" s="163"/>
    </row>
    <row r="153" spans="1:54" s="164" customFormat="1">
      <c r="A153" s="163"/>
      <c r="B153" s="195"/>
      <c r="C153" s="163"/>
      <c r="D153" s="163"/>
      <c r="E153" s="163"/>
      <c r="F153" s="163"/>
      <c r="G153" s="163"/>
      <c r="H153" s="163"/>
      <c r="I153" s="163"/>
      <c r="J153" s="163"/>
      <c r="K153" s="163"/>
      <c r="L153" s="163"/>
      <c r="M153" s="163"/>
      <c r="N153" s="163"/>
      <c r="O153" s="163"/>
      <c r="P153" s="163"/>
      <c r="R153" s="163"/>
      <c r="S153" s="163"/>
      <c r="T153" s="163"/>
      <c r="U153" s="163"/>
      <c r="V153" s="163"/>
      <c r="W153" s="163"/>
      <c r="X153" s="163"/>
      <c r="Y153" s="163"/>
      <c r="Z153" s="163"/>
      <c r="AA153" s="163"/>
      <c r="AB153" s="163"/>
      <c r="AC153" s="163"/>
      <c r="AD153" s="163"/>
      <c r="AE153" s="163"/>
      <c r="AF153" s="163"/>
      <c r="AG153" s="163"/>
      <c r="AH153" s="163"/>
      <c r="AI153" s="163"/>
      <c r="AJ153" s="163"/>
      <c r="AK153" s="163"/>
      <c r="AL153" s="163"/>
      <c r="AM153" s="163"/>
      <c r="AN153" s="163"/>
      <c r="AO153" s="163"/>
      <c r="AP153" s="163"/>
      <c r="AQ153" s="163"/>
      <c r="AR153" s="163"/>
      <c r="AS153" s="163"/>
      <c r="AT153" s="163"/>
      <c r="AU153" s="163"/>
      <c r="AV153" s="163"/>
      <c r="AW153" s="163"/>
      <c r="AX153" s="163"/>
      <c r="AY153" s="163"/>
      <c r="AZ153" s="163"/>
      <c r="BA153" s="163"/>
      <c r="BB153" s="163"/>
    </row>
    <row r="154" spans="1:54" s="164" customFormat="1">
      <c r="A154" s="163"/>
      <c r="B154" s="195"/>
      <c r="C154" s="163"/>
      <c r="D154" s="163"/>
      <c r="E154" s="163"/>
      <c r="F154" s="163"/>
      <c r="G154" s="163"/>
      <c r="H154" s="163"/>
      <c r="I154" s="163"/>
      <c r="J154" s="163"/>
      <c r="K154" s="163"/>
      <c r="L154" s="163"/>
      <c r="M154" s="163"/>
      <c r="N154" s="163"/>
      <c r="O154" s="163"/>
      <c r="P154" s="163"/>
      <c r="R154" s="163"/>
      <c r="S154" s="163"/>
      <c r="T154" s="163"/>
      <c r="U154" s="163"/>
      <c r="V154" s="163"/>
      <c r="W154" s="163"/>
      <c r="X154" s="163"/>
      <c r="Y154" s="163"/>
      <c r="Z154" s="163"/>
      <c r="AA154" s="163"/>
      <c r="AB154" s="163"/>
      <c r="AC154" s="163"/>
      <c r="AD154" s="163"/>
      <c r="AE154" s="163"/>
      <c r="AF154" s="163"/>
      <c r="AG154" s="163"/>
      <c r="AH154" s="163"/>
      <c r="AI154" s="163"/>
      <c r="AJ154" s="163"/>
      <c r="AK154" s="163"/>
      <c r="AL154" s="163"/>
      <c r="AM154" s="163"/>
      <c r="AN154" s="163"/>
      <c r="AO154" s="163"/>
      <c r="AP154" s="163"/>
      <c r="AQ154" s="163"/>
      <c r="AR154" s="163"/>
      <c r="AS154" s="163"/>
      <c r="AT154" s="163"/>
      <c r="AU154" s="163"/>
      <c r="AV154" s="163"/>
      <c r="AW154" s="163"/>
      <c r="AX154" s="163"/>
      <c r="AY154" s="163"/>
      <c r="AZ154" s="163"/>
      <c r="BA154" s="163"/>
      <c r="BB154" s="163"/>
    </row>
    <row r="155" spans="1:54" s="164" customFormat="1">
      <c r="A155" s="163"/>
      <c r="B155" s="195"/>
      <c r="C155" s="163"/>
      <c r="D155" s="163"/>
      <c r="E155" s="163"/>
      <c r="F155" s="163"/>
      <c r="G155" s="163"/>
      <c r="H155" s="163"/>
      <c r="I155" s="163"/>
      <c r="J155" s="163"/>
      <c r="K155" s="163"/>
      <c r="L155" s="163"/>
      <c r="M155" s="163"/>
      <c r="N155" s="163"/>
      <c r="O155" s="163"/>
      <c r="P155" s="163"/>
      <c r="R155" s="163"/>
      <c r="S155" s="163"/>
      <c r="T155" s="163"/>
      <c r="U155" s="163"/>
      <c r="V155" s="163"/>
      <c r="W155" s="163"/>
      <c r="X155" s="163"/>
      <c r="Y155" s="163"/>
      <c r="Z155" s="163"/>
      <c r="AA155" s="163"/>
      <c r="AB155" s="163"/>
      <c r="AC155" s="163"/>
      <c r="AD155" s="163"/>
      <c r="AE155" s="163"/>
      <c r="AF155" s="163"/>
      <c r="AG155" s="163"/>
      <c r="AH155" s="163"/>
      <c r="AI155" s="163"/>
      <c r="AJ155" s="163"/>
      <c r="AK155" s="163"/>
      <c r="AL155" s="163"/>
      <c r="AM155" s="163"/>
      <c r="AN155" s="163"/>
      <c r="AO155" s="163"/>
      <c r="AP155" s="163"/>
      <c r="AQ155" s="163"/>
      <c r="AR155" s="163"/>
      <c r="AS155" s="163"/>
      <c r="AT155" s="163"/>
      <c r="AU155" s="163"/>
      <c r="AV155" s="163"/>
      <c r="AW155" s="163"/>
      <c r="AX155" s="163"/>
      <c r="AY155" s="163"/>
      <c r="AZ155" s="163"/>
      <c r="BA155" s="163"/>
      <c r="BB155" s="163"/>
    </row>
    <row r="156" spans="1:54" s="164" customFormat="1">
      <c r="A156" s="163"/>
      <c r="B156" s="195"/>
      <c r="C156" s="163"/>
      <c r="D156" s="163"/>
      <c r="E156" s="163"/>
      <c r="F156" s="163"/>
      <c r="G156" s="163"/>
      <c r="H156" s="163"/>
      <c r="I156" s="163"/>
      <c r="J156" s="163"/>
      <c r="K156" s="163"/>
      <c r="L156" s="163"/>
      <c r="M156" s="163"/>
      <c r="N156" s="163"/>
      <c r="O156" s="163"/>
      <c r="P156" s="163"/>
      <c r="R156" s="163"/>
      <c r="S156" s="163"/>
      <c r="T156" s="163"/>
      <c r="U156" s="163"/>
      <c r="V156" s="163"/>
      <c r="W156" s="163"/>
      <c r="X156" s="163"/>
      <c r="Y156" s="163"/>
      <c r="Z156" s="163"/>
      <c r="AA156" s="163"/>
      <c r="AB156" s="163"/>
      <c r="AC156" s="163"/>
      <c r="AD156" s="163"/>
      <c r="AE156" s="163"/>
      <c r="AF156" s="163"/>
      <c r="AG156" s="163"/>
      <c r="AH156" s="163"/>
      <c r="AI156" s="163"/>
      <c r="AJ156" s="163"/>
      <c r="AK156" s="163"/>
      <c r="AL156" s="163"/>
      <c r="AM156" s="163"/>
      <c r="AN156" s="163"/>
      <c r="AO156" s="163"/>
      <c r="AP156" s="163"/>
      <c r="AQ156" s="163"/>
      <c r="AR156" s="163"/>
      <c r="AS156" s="163"/>
      <c r="AT156" s="163"/>
      <c r="AU156" s="163"/>
      <c r="AV156" s="163"/>
      <c r="AW156" s="163"/>
      <c r="AX156" s="163"/>
      <c r="AY156" s="163"/>
      <c r="AZ156" s="163"/>
      <c r="BA156" s="163"/>
      <c r="BB156" s="163"/>
    </row>
    <row r="157" spans="1:54" s="164" customFormat="1">
      <c r="A157" s="163"/>
      <c r="B157" s="195"/>
      <c r="C157" s="163"/>
      <c r="D157" s="163"/>
      <c r="E157" s="163"/>
      <c r="F157" s="163"/>
      <c r="G157" s="163"/>
      <c r="H157" s="163"/>
      <c r="I157" s="163"/>
      <c r="J157" s="163"/>
      <c r="K157" s="163"/>
      <c r="L157" s="163"/>
      <c r="M157" s="163"/>
      <c r="N157" s="163"/>
      <c r="O157" s="163"/>
      <c r="P157" s="163"/>
      <c r="R157" s="163"/>
      <c r="S157" s="163"/>
      <c r="T157" s="163"/>
      <c r="U157" s="163"/>
      <c r="V157" s="163"/>
      <c r="W157" s="163"/>
      <c r="X157" s="163"/>
      <c r="Y157" s="163"/>
      <c r="Z157" s="163"/>
      <c r="AA157" s="163"/>
      <c r="AB157" s="163"/>
      <c r="AC157" s="163"/>
      <c r="AD157" s="163"/>
      <c r="AE157" s="163"/>
      <c r="AF157" s="163"/>
      <c r="AG157" s="163"/>
      <c r="AH157" s="163"/>
      <c r="AI157" s="163"/>
      <c r="AJ157" s="163"/>
      <c r="AK157" s="163"/>
      <c r="AL157" s="163"/>
      <c r="AM157" s="163"/>
      <c r="AN157" s="163"/>
      <c r="AO157" s="163"/>
      <c r="AP157" s="163"/>
      <c r="AQ157" s="163"/>
      <c r="AR157" s="163"/>
      <c r="AS157" s="163"/>
      <c r="AT157" s="163"/>
      <c r="AU157" s="163"/>
      <c r="AV157" s="163"/>
      <c r="AW157" s="163"/>
      <c r="AX157" s="163"/>
      <c r="AY157" s="163"/>
      <c r="AZ157" s="163"/>
      <c r="BA157" s="163"/>
      <c r="BB157" s="163"/>
    </row>
    <row r="158" spans="1:54" s="164" customFormat="1">
      <c r="A158" s="163"/>
      <c r="B158" s="195"/>
      <c r="C158" s="163"/>
      <c r="D158" s="163"/>
      <c r="E158" s="163"/>
      <c r="F158" s="163"/>
      <c r="G158" s="163"/>
      <c r="H158" s="163"/>
      <c r="I158" s="163"/>
      <c r="J158" s="163"/>
      <c r="K158" s="163"/>
      <c r="L158" s="163"/>
      <c r="M158" s="163"/>
      <c r="N158" s="163"/>
      <c r="O158" s="163"/>
      <c r="P158" s="163"/>
      <c r="R158" s="163"/>
      <c r="S158" s="163"/>
      <c r="T158" s="163"/>
      <c r="U158" s="163"/>
      <c r="V158" s="163"/>
      <c r="W158" s="163"/>
      <c r="X158" s="163"/>
      <c r="Y158" s="163"/>
      <c r="Z158" s="163"/>
      <c r="AA158" s="163"/>
      <c r="AB158" s="163"/>
      <c r="AC158" s="163"/>
      <c r="AD158" s="163"/>
      <c r="AE158" s="163"/>
      <c r="AF158" s="163"/>
      <c r="AG158" s="163"/>
      <c r="AH158" s="163"/>
      <c r="AI158" s="163"/>
      <c r="AJ158" s="163"/>
      <c r="AK158" s="163"/>
      <c r="AL158" s="163"/>
      <c r="AM158" s="163"/>
      <c r="AN158" s="163"/>
      <c r="AO158" s="163"/>
      <c r="AP158" s="163"/>
      <c r="AQ158" s="163"/>
      <c r="AR158" s="163"/>
      <c r="AS158" s="163"/>
      <c r="AT158" s="163"/>
      <c r="AU158" s="163"/>
      <c r="AV158" s="163"/>
      <c r="AW158" s="163"/>
      <c r="AX158" s="163"/>
      <c r="AY158" s="163"/>
      <c r="AZ158" s="163"/>
      <c r="BA158" s="163"/>
      <c r="BB158" s="163"/>
    </row>
    <row r="159" spans="1:54" s="164" customFormat="1">
      <c r="A159" s="163"/>
      <c r="B159" s="195"/>
      <c r="C159" s="163"/>
      <c r="D159" s="163"/>
      <c r="E159" s="163"/>
      <c r="F159" s="163"/>
      <c r="G159" s="163"/>
      <c r="H159" s="163"/>
      <c r="I159" s="163"/>
      <c r="J159" s="163"/>
      <c r="K159" s="163"/>
      <c r="L159" s="163"/>
      <c r="M159" s="163"/>
      <c r="N159" s="163"/>
      <c r="O159" s="163"/>
      <c r="P159" s="163"/>
      <c r="R159" s="163"/>
      <c r="S159" s="163"/>
      <c r="T159" s="163"/>
      <c r="U159" s="163"/>
      <c r="V159" s="163"/>
      <c r="W159" s="163"/>
      <c r="X159" s="163"/>
      <c r="Y159" s="163"/>
      <c r="Z159" s="163"/>
      <c r="AA159" s="163"/>
      <c r="AB159" s="163"/>
      <c r="AC159" s="163"/>
      <c r="AD159" s="163"/>
      <c r="AE159" s="163"/>
      <c r="AF159" s="163"/>
      <c r="AG159" s="163"/>
      <c r="AH159" s="163"/>
      <c r="AI159" s="163"/>
      <c r="AJ159" s="163"/>
      <c r="AK159" s="163"/>
      <c r="AL159" s="163"/>
      <c r="AM159" s="163"/>
      <c r="AN159" s="163"/>
      <c r="AO159" s="163"/>
      <c r="AP159" s="163"/>
      <c r="AQ159" s="163"/>
      <c r="AR159" s="163"/>
      <c r="AS159" s="163"/>
      <c r="AT159" s="163"/>
      <c r="AU159" s="163"/>
      <c r="AV159" s="163"/>
      <c r="AW159" s="163"/>
      <c r="AX159" s="163"/>
      <c r="AY159" s="163"/>
      <c r="AZ159" s="163"/>
      <c r="BA159" s="163"/>
      <c r="BB159" s="163"/>
    </row>
    <row r="160" spans="1:54" s="164" customFormat="1">
      <c r="A160" s="163"/>
      <c r="B160" s="195"/>
      <c r="C160" s="163"/>
      <c r="D160" s="163"/>
      <c r="E160" s="163"/>
      <c r="F160" s="163"/>
      <c r="G160" s="163"/>
      <c r="H160" s="163"/>
      <c r="I160" s="163"/>
      <c r="J160" s="163"/>
      <c r="K160" s="163"/>
      <c r="L160" s="163"/>
      <c r="M160" s="163"/>
      <c r="N160" s="163"/>
      <c r="O160" s="163"/>
      <c r="P160" s="163"/>
      <c r="R160" s="163"/>
      <c r="S160" s="163"/>
      <c r="T160" s="163"/>
      <c r="U160" s="163"/>
      <c r="V160" s="163"/>
      <c r="W160" s="163"/>
      <c r="X160" s="163"/>
      <c r="Y160" s="163"/>
      <c r="Z160" s="163"/>
      <c r="AA160" s="163"/>
      <c r="AB160" s="163"/>
      <c r="AC160" s="163"/>
      <c r="AD160" s="163"/>
      <c r="AE160" s="163"/>
      <c r="AF160" s="163"/>
      <c r="AG160" s="163"/>
      <c r="AH160" s="163"/>
      <c r="AI160" s="163"/>
      <c r="AJ160" s="163"/>
      <c r="AK160" s="163"/>
      <c r="AL160" s="163"/>
      <c r="AM160" s="163"/>
      <c r="AN160" s="163"/>
      <c r="AO160" s="163"/>
      <c r="AP160" s="163"/>
      <c r="AQ160" s="163"/>
      <c r="AR160" s="163"/>
      <c r="AS160" s="163"/>
      <c r="AT160" s="163"/>
      <c r="AU160" s="163"/>
      <c r="AV160" s="163"/>
      <c r="AW160" s="163"/>
      <c r="AX160" s="163"/>
      <c r="AY160" s="163"/>
      <c r="AZ160" s="163"/>
      <c r="BA160" s="163"/>
      <c r="BB160" s="163"/>
    </row>
    <row r="161" spans="1:54" s="164" customFormat="1">
      <c r="A161" s="163"/>
      <c r="B161" s="195"/>
      <c r="C161" s="163"/>
      <c r="D161" s="163"/>
      <c r="E161" s="163"/>
      <c r="F161" s="163"/>
      <c r="G161" s="163"/>
      <c r="H161" s="163"/>
      <c r="I161" s="163"/>
      <c r="J161" s="163"/>
      <c r="K161" s="163"/>
      <c r="L161" s="163"/>
      <c r="M161" s="163"/>
      <c r="N161" s="163"/>
      <c r="O161" s="163"/>
      <c r="P161" s="163"/>
      <c r="R161" s="163"/>
      <c r="S161" s="163"/>
      <c r="T161" s="163"/>
      <c r="U161" s="163"/>
      <c r="V161" s="163"/>
      <c r="W161" s="163"/>
      <c r="X161" s="163"/>
      <c r="Y161" s="163"/>
      <c r="Z161" s="163"/>
      <c r="AA161" s="163"/>
      <c r="AB161" s="163"/>
      <c r="AC161" s="163"/>
      <c r="AD161" s="163"/>
      <c r="AE161" s="163"/>
      <c r="AF161" s="163"/>
      <c r="AG161" s="163"/>
      <c r="AH161" s="163"/>
      <c r="AI161" s="163"/>
      <c r="AJ161" s="163"/>
      <c r="AK161" s="163"/>
      <c r="AL161" s="163"/>
      <c r="AM161" s="163"/>
      <c r="AN161" s="163"/>
      <c r="AO161" s="163"/>
      <c r="AP161" s="163"/>
      <c r="AQ161" s="163"/>
      <c r="AR161" s="163"/>
      <c r="AS161" s="163"/>
      <c r="AT161" s="163"/>
      <c r="AU161" s="163"/>
      <c r="AV161" s="163"/>
      <c r="AW161" s="163"/>
      <c r="AX161" s="163"/>
      <c r="AY161" s="163"/>
      <c r="AZ161" s="163"/>
      <c r="BA161" s="163"/>
      <c r="BB161" s="163"/>
    </row>
    <row r="162" spans="1:54" s="164" customFormat="1">
      <c r="A162" s="163"/>
      <c r="B162" s="195"/>
      <c r="C162" s="163"/>
      <c r="D162" s="163"/>
      <c r="E162" s="163"/>
      <c r="F162" s="163"/>
      <c r="G162" s="163"/>
      <c r="H162" s="163"/>
      <c r="I162" s="163"/>
      <c r="J162" s="163"/>
      <c r="K162" s="163"/>
      <c r="L162" s="163"/>
      <c r="M162" s="163"/>
      <c r="N162" s="163"/>
      <c r="O162" s="163"/>
      <c r="P162" s="163"/>
      <c r="R162" s="163"/>
      <c r="S162" s="163"/>
      <c r="T162" s="163"/>
      <c r="U162" s="163"/>
      <c r="V162" s="163"/>
      <c r="W162" s="163"/>
      <c r="X162" s="163"/>
      <c r="Y162" s="163"/>
      <c r="Z162" s="163"/>
      <c r="AA162" s="163"/>
      <c r="AB162" s="163"/>
      <c r="AC162" s="163"/>
      <c r="AD162" s="163"/>
      <c r="AE162" s="163"/>
      <c r="AF162" s="163"/>
      <c r="AG162" s="163"/>
      <c r="AH162" s="163"/>
      <c r="AI162" s="163"/>
      <c r="AJ162" s="163"/>
      <c r="AK162" s="163"/>
      <c r="AL162" s="163"/>
      <c r="AM162" s="163"/>
      <c r="AN162" s="163"/>
      <c r="AO162" s="163"/>
      <c r="AP162" s="163"/>
      <c r="AQ162" s="163"/>
      <c r="AR162" s="163"/>
      <c r="AS162" s="163"/>
      <c r="AT162" s="163"/>
      <c r="AU162" s="163"/>
      <c r="AV162" s="163"/>
      <c r="AW162" s="163"/>
      <c r="AX162" s="163"/>
      <c r="AY162" s="163"/>
      <c r="AZ162" s="163"/>
      <c r="BA162" s="163"/>
      <c r="BB162" s="163"/>
    </row>
    <row r="163" spans="1:54" s="164" customFormat="1">
      <c r="A163" s="163"/>
      <c r="B163" s="195"/>
      <c r="C163" s="163"/>
      <c r="D163" s="163"/>
      <c r="E163" s="163"/>
      <c r="F163" s="163"/>
      <c r="G163" s="163"/>
      <c r="H163" s="163"/>
      <c r="I163" s="163"/>
      <c r="J163" s="163"/>
      <c r="K163" s="163"/>
      <c r="L163" s="163"/>
      <c r="M163" s="163"/>
      <c r="N163" s="163"/>
      <c r="O163" s="163"/>
      <c r="P163" s="163"/>
      <c r="R163" s="163"/>
      <c r="S163" s="163"/>
      <c r="T163" s="163"/>
      <c r="U163" s="163"/>
      <c r="V163" s="163"/>
      <c r="W163" s="163"/>
      <c r="X163" s="163"/>
      <c r="Y163" s="163"/>
      <c r="Z163" s="163"/>
      <c r="AA163" s="163"/>
      <c r="AB163" s="163"/>
      <c r="AC163" s="163"/>
      <c r="AD163" s="163"/>
      <c r="AE163" s="163"/>
      <c r="AF163" s="163"/>
      <c r="AG163" s="163"/>
      <c r="AH163" s="163"/>
      <c r="AI163" s="163"/>
      <c r="AJ163" s="163"/>
      <c r="AK163" s="163"/>
      <c r="AL163" s="163"/>
      <c r="AM163" s="163"/>
      <c r="AN163" s="163"/>
      <c r="AO163" s="163"/>
      <c r="AP163" s="163"/>
      <c r="AQ163" s="163"/>
      <c r="AR163" s="163"/>
      <c r="AS163" s="163"/>
      <c r="AT163" s="163"/>
      <c r="AU163" s="163"/>
      <c r="AV163" s="163"/>
      <c r="AW163" s="163"/>
      <c r="AX163" s="163"/>
      <c r="AY163" s="163"/>
      <c r="AZ163" s="163"/>
      <c r="BA163" s="163"/>
      <c r="BB163" s="163"/>
    </row>
    <row r="164" spans="1:54" s="164" customFormat="1">
      <c r="A164" s="163"/>
      <c r="B164" s="195"/>
      <c r="C164" s="163"/>
      <c r="D164" s="163"/>
      <c r="E164" s="163"/>
      <c r="F164" s="163"/>
      <c r="G164" s="163"/>
      <c r="H164" s="163"/>
      <c r="I164" s="163"/>
      <c r="J164" s="163"/>
      <c r="K164" s="163"/>
      <c r="L164" s="163"/>
      <c r="M164" s="163"/>
      <c r="N164" s="163"/>
      <c r="O164" s="163"/>
      <c r="P164" s="163"/>
      <c r="R164" s="163"/>
      <c r="S164" s="163"/>
      <c r="T164" s="163"/>
      <c r="U164" s="163"/>
      <c r="V164" s="163"/>
      <c r="W164" s="163"/>
      <c r="X164" s="163"/>
      <c r="Y164" s="163"/>
      <c r="Z164" s="163"/>
      <c r="AA164" s="163"/>
      <c r="AB164" s="163"/>
      <c r="AC164" s="163"/>
      <c r="AD164" s="163"/>
      <c r="AE164" s="163"/>
      <c r="AF164" s="163"/>
      <c r="AG164" s="163"/>
      <c r="AH164" s="163"/>
      <c r="AI164" s="163"/>
      <c r="AJ164" s="163"/>
      <c r="AK164" s="163"/>
      <c r="AL164" s="163"/>
      <c r="AM164" s="163"/>
      <c r="AN164" s="163"/>
      <c r="AO164" s="163"/>
      <c r="AP164" s="163"/>
      <c r="AQ164" s="163"/>
      <c r="AR164" s="163"/>
      <c r="AS164" s="163"/>
      <c r="AT164" s="163"/>
      <c r="AU164" s="163"/>
      <c r="AV164" s="163"/>
      <c r="AW164" s="163"/>
      <c r="AX164" s="163"/>
      <c r="AY164" s="163"/>
      <c r="AZ164" s="163"/>
      <c r="BA164" s="163"/>
      <c r="BB164" s="163"/>
    </row>
    <row r="165" spans="1:54" s="164" customFormat="1">
      <c r="A165" s="163"/>
      <c r="B165" s="195"/>
      <c r="C165" s="163"/>
      <c r="D165" s="163"/>
      <c r="E165" s="163"/>
      <c r="F165" s="163"/>
      <c r="G165" s="163"/>
      <c r="H165" s="163"/>
      <c r="I165" s="163"/>
      <c r="J165" s="163"/>
      <c r="K165" s="163"/>
      <c r="L165" s="163"/>
      <c r="M165" s="163"/>
      <c r="N165" s="163"/>
      <c r="O165" s="163"/>
      <c r="P165" s="163"/>
      <c r="R165" s="163"/>
      <c r="S165" s="163"/>
      <c r="T165" s="163"/>
      <c r="U165" s="163"/>
      <c r="V165" s="163"/>
      <c r="W165" s="163"/>
      <c r="X165" s="163"/>
      <c r="Y165" s="163"/>
      <c r="Z165" s="163"/>
      <c r="AA165" s="163"/>
      <c r="AB165" s="163"/>
      <c r="AC165" s="163"/>
      <c r="AD165" s="163"/>
      <c r="AE165" s="163"/>
      <c r="AF165" s="163"/>
      <c r="AG165" s="163"/>
      <c r="AH165" s="163"/>
      <c r="AI165" s="163"/>
      <c r="AJ165" s="163"/>
      <c r="AK165" s="163"/>
      <c r="AL165" s="163"/>
      <c r="AM165" s="163"/>
      <c r="AN165" s="163"/>
      <c r="AO165" s="163"/>
      <c r="AP165" s="163"/>
      <c r="AQ165" s="163"/>
      <c r="AR165" s="163"/>
      <c r="AS165" s="163"/>
      <c r="AT165" s="163"/>
      <c r="AU165" s="163"/>
      <c r="AV165" s="163"/>
      <c r="AW165" s="163"/>
      <c r="AX165" s="163"/>
      <c r="AY165" s="163"/>
      <c r="AZ165" s="163"/>
      <c r="BA165" s="163"/>
      <c r="BB165" s="163"/>
    </row>
    <row r="166" spans="1:54" s="164" customFormat="1">
      <c r="A166" s="163"/>
      <c r="B166" s="195"/>
      <c r="C166" s="163"/>
      <c r="D166" s="163"/>
      <c r="E166" s="163"/>
      <c r="F166" s="163"/>
      <c r="G166" s="163"/>
      <c r="H166" s="163"/>
      <c r="I166" s="163"/>
      <c r="J166" s="163"/>
      <c r="K166" s="163"/>
      <c r="L166" s="163"/>
      <c r="M166" s="163"/>
      <c r="N166" s="163"/>
      <c r="O166" s="163"/>
      <c r="P166" s="163"/>
      <c r="R166" s="163"/>
      <c r="S166" s="163"/>
      <c r="T166" s="163"/>
      <c r="U166" s="163"/>
      <c r="V166" s="163"/>
      <c r="W166" s="163"/>
      <c r="X166" s="163"/>
      <c r="Y166" s="163"/>
      <c r="Z166" s="163"/>
      <c r="AA166" s="163"/>
      <c r="AB166" s="163"/>
      <c r="AC166" s="163"/>
      <c r="AD166" s="163"/>
      <c r="AE166" s="163"/>
      <c r="AF166" s="163"/>
      <c r="AG166" s="163"/>
      <c r="AH166" s="163"/>
      <c r="AI166" s="163"/>
      <c r="AJ166" s="163"/>
      <c r="AK166" s="163"/>
      <c r="AL166" s="163"/>
      <c r="AM166" s="163"/>
      <c r="AN166" s="163"/>
      <c r="AO166" s="163"/>
      <c r="AP166" s="163"/>
      <c r="AQ166" s="163"/>
      <c r="AR166" s="163"/>
      <c r="AS166" s="163"/>
      <c r="AT166" s="163"/>
      <c r="AU166" s="163"/>
      <c r="AV166" s="163"/>
      <c r="AW166" s="163"/>
      <c r="AX166" s="163"/>
      <c r="AY166" s="163"/>
      <c r="AZ166" s="163"/>
      <c r="BA166" s="163"/>
      <c r="BB166" s="163"/>
    </row>
    <row r="167" spans="1:54" s="164" customFormat="1">
      <c r="A167" s="163"/>
      <c r="B167" s="195"/>
      <c r="C167" s="163"/>
      <c r="D167" s="163"/>
      <c r="E167" s="163"/>
      <c r="F167" s="163"/>
      <c r="G167" s="163"/>
      <c r="H167" s="163"/>
      <c r="I167" s="163"/>
      <c r="J167" s="163"/>
      <c r="K167" s="163"/>
      <c r="L167" s="163"/>
      <c r="M167" s="163"/>
      <c r="N167" s="163"/>
      <c r="O167" s="163"/>
      <c r="P167" s="163"/>
      <c r="R167" s="163"/>
      <c r="S167" s="163"/>
      <c r="T167" s="163"/>
      <c r="U167" s="163"/>
      <c r="V167" s="163"/>
      <c r="W167" s="163"/>
      <c r="X167" s="163"/>
      <c r="Y167" s="163"/>
      <c r="Z167" s="163"/>
      <c r="AA167" s="163"/>
      <c r="AB167" s="163"/>
      <c r="AC167" s="163"/>
      <c r="AD167" s="163"/>
      <c r="AE167" s="163"/>
      <c r="AF167" s="163"/>
      <c r="AG167" s="163"/>
      <c r="AH167" s="163"/>
      <c r="AI167" s="163"/>
      <c r="AJ167" s="163"/>
      <c r="AK167" s="163"/>
      <c r="AL167" s="163"/>
      <c r="AM167" s="163"/>
      <c r="AN167" s="163"/>
      <c r="AO167" s="163"/>
      <c r="AP167" s="163"/>
      <c r="AQ167" s="163"/>
      <c r="AR167" s="163"/>
      <c r="AS167" s="163"/>
      <c r="AT167" s="163"/>
      <c r="AU167" s="163"/>
      <c r="AV167" s="163"/>
      <c r="AW167" s="163"/>
      <c r="AX167" s="163"/>
      <c r="AY167" s="163"/>
      <c r="AZ167" s="163"/>
      <c r="BA167" s="163"/>
      <c r="BB167" s="163"/>
    </row>
    <row r="168" spans="1:54" s="164" customFormat="1">
      <c r="A168" s="163"/>
      <c r="B168" s="195"/>
      <c r="C168" s="163"/>
      <c r="D168" s="163"/>
      <c r="E168" s="163"/>
      <c r="F168" s="163"/>
      <c r="G168" s="163"/>
      <c r="H168" s="163"/>
      <c r="I168" s="163"/>
      <c r="J168" s="163"/>
      <c r="K168" s="163"/>
      <c r="L168" s="163"/>
      <c r="M168" s="163"/>
      <c r="N168" s="163"/>
      <c r="O168" s="163"/>
      <c r="P168" s="163"/>
      <c r="R168" s="163"/>
      <c r="S168" s="163"/>
      <c r="T168" s="163"/>
      <c r="U168" s="163"/>
      <c r="V168" s="163"/>
      <c r="W168" s="163"/>
      <c r="X168" s="163"/>
      <c r="Y168" s="163"/>
      <c r="Z168" s="163"/>
      <c r="AA168" s="163"/>
      <c r="AB168" s="163"/>
      <c r="AC168" s="163"/>
      <c r="AD168" s="163"/>
      <c r="AE168" s="163"/>
      <c r="AF168" s="163"/>
      <c r="AG168" s="163"/>
      <c r="AH168" s="163"/>
      <c r="AI168" s="163"/>
      <c r="AJ168" s="163"/>
      <c r="AK168" s="163"/>
      <c r="AL168" s="163"/>
      <c r="AM168" s="163"/>
      <c r="AN168" s="163"/>
      <c r="AO168" s="163"/>
      <c r="AP168" s="163"/>
      <c r="AQ168" s="163"/>
      <c r="AR168" s="163"/>
      <c r="AS168" s="163"/>
      <c r="AT168" s="163"/>
      <c r="AU168" s="163"/>
      <c r="AV168" s="163"/>
      <c r="AW168" s="163"/>
      <c r="AX168" s="163"/>
      <c r="AY168" s="163"/>
      <c r="AZ168" s="163"/>
      <c r="BA168" s="163"/>
      <c r="BB168" s="163"/>
    </row>
    <row r="169" spans="1:54" s="164" customFormat="1">
      <c r="A169" s="163"/>
      <c r="B169" s="195"/>
      <c r="C169" s="163"/>
      <c r="D169" s="163"/>
      <c r="E169" s="163"/>
      <c r="F169" s="163"/>
      <c r="G169" s="163"/>
      <c r="H169" s="163"/>
      <c r="I169" s="163"/>
      <c r="J169" s="163"/>
      <c r="K169" s="163"/>
      <c r="L169" s="163"/>
      <c r="M169" s="163"/>
      <c r="N169" s="163"/>
      <c r="O169" s="163"/>
      <c r="P169" s="163"/>
      <c r="R169" s="163"/>
      <c r="S169" s="163"/>
      <c r="T169" s="163"/>
      <c r="U169" s="163"/>
      <c r="V169" s="163"/>
      <c r="W169" s="163"/>
      <c r="X169" s="163"/>
      <c r="Y169" s="163"/>
      <c r="Z169" s="163"/>
      <c r="AA169" s="163"/>
      <c r="AB169" s="163"/>
      <c r="AC169" s="163"/>
      <c r="AD169" s="163"/>
      <c r="AE169" s="163"/>
      <c r="AF169" s="163"/>
      <c r="AG169" s="163"/>
      <c r="AH169" s="163"/>
      <c r="AI169" s="163"/>
      <c r="AJ169" s="163"/>
      <c r="AK169" s="163"/>
      <c r="AL169" s="163"/>
      <c r="AM169" s="163"/>
      <c r="AN169" s="163"/>
      <c r="AO169" s="163"/>
      <c r="AP169" s="163"/>
      <c r="AQ169" s="163"/>
      <c r="AR169" s="163"/>
      <c r="AS169" s="163"/>
      <c r="AT169" s="163"/>
      <c r="AU169" s="163"/>
      <c r="AV169" s="163"/>
      <c r="AW169" s="163"/>
      <c r="AX169" s="163"/>
      <c r="AY169" s="163"/>
      <c r="AZ169" s="163"/>
      <c r="BA169" s="163"/>
      <c r="BB169" s="163"/>
    </row>
    <row r="170" spans="1:54" s="164" customFormat="1">
      <c r="A170" s="163"/>
      <c r="B170" s="195"/>
      <c r="C170" s="163"/>
      <c r="D170" s="163"/>
      <c r="E170" s="163"/>
      <c r="F170" s="163"/>
      <c r="G170" s="163"/>
      <c r="H170" s="163"/>
      <c r="I170" s="163"/>
      <c r="J170" s="163"/>
      <c r="K170" s="163"/>
      <c r="L170" s="163"/>
      <c r="M170" s="163"/>
      <c r="N170" s="163"/>
      <c r="O170" s="163"/>
      <c r="P170" s="163"/>
      <c r="R170" s="163"/>
      <c r="S170" s="163"/>
      <c r="T170" s="163"/>
      <c r="U170" s="163"/>
      <c r="V170" s="163"/>
      <c r="W170" s="163"/>
      <c r="X170" s="163"/>
      <c r="Y170" s="163"/>
      <c r="Z170" s="163"/>
      <c r="AA170" s="163"/>
      <c r="AB170" s="163"/>
      <c r="AC170" s="163"/>
      <c r="AD170" s="163"/>
      <c r="AE170" s="163"/>
      <c r="AF170" s="163"/>
      <c r="AG170" s="163"/>
      <c r="AH170" s="163"/>
      <c r="AI170" s="163"/>
      <c r="AJ170" s="163"/>
      <c r="AK170" s="163"/>
      <c r="AL170" s="163"/>
      <c r="AM170" s="163"/>
      <c r="AN170" s="163"/>
      <c r="AO170" s="163"/>
      <c r="AP170" s="163"/>
      <c r="AQ170" s="163"/>
      <c r="AR170" s="163"/>
      <c r="AS170" s="163"/>
      <c r="AT170" s="163"/>
      <c r="AU170" s="163"/>
      <c r="AV170" s="163"/>
      <c r="AW170" s="163"/>
      <c r="AX170" s="163"/>
      <c r="AY170" s="163"/>
      <c r="AZ170" s="163"/>
      <c r="BA170" s="163"/>
      <c r="BB170" s="163"/>
    </row>
    <row r="171" spans="1:54" s="164" customFormat="1">
      <c r="A171" s="163"/>
      <c r="B171" s="195"/>
      <c r="C171" s="163"/>
      <c r="D171" s="163"/>
      <c r="E171" s="163"/>
      <c r="F171" s="163"/>
      <c r="G171" s="163"/>
      <c r="H171" s="163"/>
      <c r="I171" s="163"/>
      <c r="J171" s="163"/>
      <c r="K171" s="163"/>
      <c r="L171" s="163"/>
      <c r="M171" s="163"/>
      <c r="N171" s="163"/>
      <c r="O171" s="163"/>
      <c r="P171" s="163"/>
      <c r="R171" s="163"/>
      <c r="S171" s="163"/>
      <c r="T171" s="163"/>
      <c r="U171" s="163"/>
      <c r="V171" s="163"/>
      <c r="W171" s="163"/>
      <c r="X171" s="163"/>
      <c r="Y171" s="163"/>
      <c r="Z171" s="163"/>
      <c r="AA171" s="163"/>
      <c r="AB171" s="163"/>
      <c r="AC171" s="163"/>
      <c r="AD171" s="163"/>
      <c r="AE171" s="163"/>
      <c r="AF171" s="163"/>
      <c r="AG171" s="163"/>
      <c r="AH171" s="163"/>
      <c r="AI171" s="163"/>
      <c r="AJ171" s="163"/>
      <c r="AK171" s="163"/>
      <c r="AL171" s="163"/>
      <c r="AM171" s="163"/>
      <c r="AN171" s="163"/>
      <c r="AO171" s="163"/>
      <c r="AP171" s="163"/>
      <c r="AQ171" s="163"/>
      <c r="AR171" s="163"/>
      <c r="AS171" s="163"/>
      <c r="AT171" s="163"/>
      <c r="AU171" s="163"/>
      <c r="AV171" s="163"/>
      <c r="AW171" s="163"/>
      <c r="AX171" s="163"/>
      <c r="AY171" s="163"/>
      <c r="AZ171" s="163"/>
      <c r="BA171" s="163"/>
      <c r="BB171" s="163"/>
    </row>
    <row r="172" spans="1:54" s="164" customFormat="1">
      <c r="A172" s="163"/>
      <c r="B172" s="195"/>
      <c r="C172" s="163"/>
      <c r="D172" s="163"/>
      <c r="E172" s="163"/>
      <c r="F172" s="163"/>
      <c r="G172" s="163"/>
      <c r="H172" s="163"/>
      <c r="I172" s="163"/>
      <c r="J172" s="163"/>
      <c r="K172" s="163"/>
      <c r="L172" s="163"/>
      <c r="M172" s="163"/>
      <c r="N172" s="163"/>
      <c r="O172" s="163"/>
      <c r="P172" s="163"/>
      <c r="R172" s="163"/>
      <c r="S172" s="163"/>
      <c r="T172" s="163"/>
      <c r="U172" s="163"/>
      <c r="V172" s="163"/>
      <c r="W172" s="163"/>
      <c r="X172" s="163"/>
      <c r="Y172" s="163"/>
      <c r="Z172" s="163"/>
      <c r="AA172" s="163"/>
      <c r="AB172" s="163"/>
      <c r="AC172" s="163"/>
      <c r="AD172" s="163"/>
      <c r="AE172" s="163"/>
      <c r="AF172" s="163"/>
      <c r="AG172" s="163"/>
      <c r="AH172" s="163"/>
      <c r="AI172" s="163"/>
      <c r="AJ172" s="163"/>
      <c r="AK172" s="163"/>
      <c r="AL172" s="163"/>
      <c r="AM172" s="163"/>
      <c r="AN172" s="163"/>
      <c r="AO172" s="163"/>
      <c r="AP172" s="163"/>
      <c r="AQ172" s="163"/>
      <c r="AR172" s="163"/>
      <c r="AS172" s="163"/>
      <c r="AT172" s="163"/>
      <c r="AU172" s="163"/>
      <c r="AV172" s="163"/>
      <c r="AW172" s="163"/>
      <c r="AX172" s="163"/>
      <c r="AY172" s="163"/>
      <c r="AZ172" s="163"/>
      <c r="BA172" s="163"/>
      <c r="BB172" s="163"/>
    </row>
    <row r="173" spans="1:54" s="164" customFormat="1">
      <c r="A173" s="163"/>
      <c r="B173" s="195"/>
      <c r="C173" s="163"/>
      <c r="D173" s="163"/>
      <c r="E173" s="163"/>
      <c r="F173" s="163"/>
      <c r="G173" s="163"/>
      <c r="H173" s="163"/>
      <c r="I173" s="163"/>
      <c r="J173" s="163"/>
      <c r="K173" s="163"/>
      <c r="L173" s="163"/>
      <c r="M173" s="163"/>
      <c r="N173" s="163"/>
      <c r="O173" s="163"/>
      <c r="P173" s="163"/>
      <c r="R173" s="163"/>
      <c r="S173" s="163"/>
      <c r="T173" s="163"/>
      <c r="U173" s="163"/>
      <c r="V173" s="163"/>
      <c r="W173" s="163"/>
      <c r="X173" s="163"/>
      <c r="Y173" s="163"/>
      <c r="Z173" s="163"/>
      <c r="AA173" s="163"/>
      <c r="AB173" s="163"/>
      <c r="AC173" s="163"/>
      <c r="AD173" s="163"/>
      <c r="AE173" s="163"/>
      <c r="AF173" s="163"/>
      <c r="AG173" s="163"/>
      <c r="AH173" s="163"/>
      <c r="AI173" s="163"/>
      <c r="AJ173" s="163"/>
      <c r="AK173" s="163"/>
      <c r="AL173" s="163"/>
      <c r="AM173" s="163"/>
      <c r="AN173" s="163"/>
      <c r="AO173" s="163"/>
      <c r="AP173" s="163"/>
      <c r="AQ173" s="163"/>
      <c r="AR173" s="163"/>
      <c r="AS173" s="163"/>
      <c r="AT173" s="163"/>
      <c r="AU173" s="163"/>
      <c r="AV173" s="163"/>
      <c r="AW173" s="163"/>
      <c r="AX173" s="163"/>
      <c r="AY173" s="163"/>
      <c r="AZ173" s="163"/>
      <c r="BA173" s="163"/>
      <c r="BB173" s="163"/>
    </row>
    <row r="174" spans="1:54" s="164" customFormat="1">
      <c r="A174" s="163"/>
      <c r="B174" s="195"/>
      <c r="C174" s="163"/>
      <c r="D174" s="163"/>
      <c r="E174" s="163"/>
      <c r="F174" s="163"/>
      <c r="G174" s="163"/>
      <c r="H174" s="163"/>
      <c r="I174" s="163"/>
      <c r="J174" s="163"/>
      <c r="K174" s="163"/>
      <c r="L174" s="163"/>
      <c r="M174" s="163"/>
      <c r="N174" s="163"/>
      <c r="O174" s="163"/>
      <c r="P174" s="163"/>
      <c r="R174" s="163"/>
      <c r="S174" s="163"/>
      <c r="T174" s="163"/>
      <c r="U174" s="163"/>
      <c r="V174" s="163"/>
      <c r="W174" s="163"/>
      <c r="X174" s="163"/>
      <c r="Y174" s="163"/>
      <c r="Z174" s="163"/>
      <c r="AA174" s="163"/>
      <c r="AB174" s="163"/>
      <c r="AC174" s="163"/>
      <c r="AD174" s="163"/>
      <c r="AE174" s="163"/>
      <c r="AF174" s="163"/>
      <c r="AG174" s="163"/>
      <c r="AH174" s="163"/>
      <c r="AI174" s="163"/>
      <c r="AJ174" s="163"/>
      <c r="AK174" s="163"/>
      <c r="AL174" s="163"/>
      <c r="AM174" s="163"/>
      <c r="AN174" s="163"/>
      <c r="AO174" s="163"/>
      <c r="AP174" s="163"/>
      <c r="AQ174" s="163"/>
      <c r="AR174" s="163"/>
      <c r="AS174" s="163"/>
      <c r="AT174" s="163"/>
      <c r="AU174" s="163"/>
      <c r="AV174" s="163"/>
      <c r="AW174" s="163"/>
      <c r="AX174" s="163"/>
      <c r="AY174" s="163"/>
      <c r="AZ174" s="163"/>
      <c r="BA174" s="163"/>
      <c r="BB174" s="163"/>
    </row>
    <row r="175" spans="1:54" s="164" customFormat="1">
      <c r="A175" s="163"/>
      <c r="B175" s="195"/>
      <c r="C175" s="163"/>
      <c r="D175" s="163"/>
      <c r="E175" s="163"/>
      <c r="F175" s="163"/>
      <c r="G175" s="163"/>
      <c r="H175" s="163"/>
      <c r="I175" s="163"/>
      <c r="J175" s="163"/>
      <c r="K175" s="163"/>
      <c r="L175" s="163"/>
      <c r="M175" s="163"/>
      <c r="N175" s="163"/>
      <c r="O175" s="163"/>
      <c r="P175" s="163"/>
      <c r="R175" s="163"/>
      <c r="S175" s="163"/>
      <c r="T175" s="163"/>
      <c r="U175" s="163"/>
      <c r="V175" s="163"/>
      <c r="W175" s="163"/>
      <c r="X175" s="163"/>
      <c r="Y175" s="163"/>
      <c r="Z175" s="163"/>
      <c r="AA175" s="163"/>
      <c r="AB175" s="163"/>
      <c r="AC175" s="163"/>
      <c r="AD175" s="163"/>
      <c r="AE175" s="163"/>
      <c r="AF175" s="163"/>
      <c r="AG175" s="163"/>
      <c r="AH175" s="163"/>
      <c r="AI175" s="163"/>
      <c r="AJ175" s="163"/>
      <c r="AK175" s="163"/>
      <c r="AL175" s="163"/>
      <c r="AM175" s="163"/>
      <c r="AN175" s="163"/>
      <c r="AO175" s="163"/>
      <c r="AP175" s="163"/>
      <c r="AQ175" s="163"/>
      <c r="AR175" s="163"/>
      <c r="AS175" s="163"/>
      <c r="AT175" s="163"/>
      <c r="AU175" s="163"/>
      <c r="AV175" s="163"/>
      <c r="AW175" s="163"/>
      <c r="AX175" s="163"/>
      <c r="AY175" s="163"/>
      <c r="AZ175" s="163"/>
      <c r="BA175" s="163"/>
      <c r="BB175" s="163"/>
    </row>
    <row r="176" spans="1:54" s="164" customFormat="1">
      <c r="A176" s="163"/>
      <c r="B176" s="195"/>
      <c r="C176" s="163"/>
      <c r="D176" s="163"/>
      <c r="E176" s="163"/>
      <c r="F176" s="163"/>
      <c r="G176" s="163"/>
      <c r="H176" s="163"/>
      <c r="I176" s="163"/>
      <c r="J176" s="163"/>
      <c r="K176" s="163"/>
      <c r="L176" s="163"/>
      <c r="M176" s="163"/>
      <c r="N176" s="163"/>
      <c r="O176" s="163"/>
      <c r="P176" s="163"/>
      <c r="R176" s="163"/>
      <c r="S176" s="163"/>
      <c r="T176" s="163"/>
      <c r="U176" s="163"/>
      <c r="V176" s="163"/>
      <c r="W176" s="163"/>
      <c r="X176" s="163"/>
      <c r="Y176" s="163"/>
      <c r="Z176" s="163"/>
      <c r="AA176" s="163"/>
      <c r="AB176" s="163"/>
      <c r="AC176" s="163"/>
      <c r="AD176" s="163"/>
      <c r="AE176" s="163"/>
      <c r="AF176" s="163"/>
      <c r="AG176" s="163"/>
      <c r="AH176" s="163"/>
      <c r="AI176" s="163"/>
      <c r="AJ176" s="163"/>
      <c r="AK176" s="163"/>
      <c r="AL176" s="163"/>
      <c r="AM176" s="163"/>
      <c r="AN176" s="163"/>
      <c r="AO176" s="163"/>
      <c r="AP176" s="163"/>
      <c r="AQ176" s="163"/>
      <c r="AR176" s="163"/>
      <c r="AS176" s="163"/>
      <c r="AT176" s="163"/>
      <c r="AU176" s="163"/>
      <c r="AV176" s="163"/>
      <c r="AW176" s="163"/>
      <c r="AX176" s="163"/>
      <c r="AY176" s="163"/>
      <c r="AZ176" s="163"/>
      <c r="BA176" s="163"/>
      <c r="BB176" s="163"/>
    </row>
    <row r="177" spans="1:54" s="164" customFormat="1">
      <c r="A177" s="163"/>
      <c r="B177" s="195"/>
      <c r="C177" s="163"/>
      <c r="D177" s="163"/>
      <c r="E177" s="163"/>
      <c r="F177" s="163"/>
      <c r="G177" s="163"/>
      <c r="H177" s="163"/>
      <c r="I177" s="163"/>
      <c r="J177" s="163"/>
      <c r="K177" s="163"/>
      <c r="L177" s="163"/>
      <c r="M177" s="163"/>
      <c r="N177" s="163"/>
      <c r="O177" s="163"/>
      <c r="P177" s="163"/>
      <c r="R177" s="163"/>
      <c r="S177" s="163"/>
      <c r="T177" s="163"/>
      <c r="U177" s="163"/>
      <c r="V177" s="163"/>
      <c r="W177" s="163"/>
      <c r="X177" s="163"/>
      <c r="Y177" s="163"/>
      <c r="Z177" s="163"/>
      <c r="AA177" s="163"/>
      <c r="AB177" s="163"/>
      <c r="AC177" s="163"/>
      <c r="AD177" s="163"/>
      <c r="AE177" s="163"/>
      <c r="AF177" s="163"/>
      <c r="AG177" s="163"/>
      <c r="AH177" s="163"/>
      <c r="AI177" s="163"/>
      <c r="AJ177" s="163"/>
      <c r="AK177" s="163"/>
      <c r="AL177" s="163"/>
      <c r="AM177" s="163"/>
      <c r="AN177" s="163"/>
      <c r="AO177" s="163"/>
      <c r="AP177" s="163"/>
      <c r="AQ177" s="163"/>
      <c r="AR177" s="163"/>
      <c r="AS177" s="163"/>
      <c r="AT177" s="163"/>
      <c r="AU177" s="163"/>
      <c r="AV177" s="163"/>
      <c r="AW177" s="163"/>
      <c r="AX177" s="163"/>
      <c r="AY177" s="163"/>
      <c r="AZ177" s="163"/>
      <c r="BA177" s="163"/>
      <c r="BB177" s="163"/>
    </row>
    <row r="178" spans="1:54" s="164" customFormat="1">
      <c r="A178" s="163"/>
      <c r="B178" s="195"/>
      <c r="C178" s="163"/>
      <c r="D178" s="163"/>
      <c r="E178" s="163"/>
      <c r="F178" s="163"/>
      <c r="G178" s="163"/>
      <c r="H178" s="163"/>
      <c r="I178" s="163"/>
      <c r="J178" s="163"/>
      <c r="K178" s="163"/>
      <c r="L178" s="163"/>
      <c r="M178" s="163"/>
      <c r="N178" s="163"/>
      <c r="O178" s="163"/>
      <c r="P178" s="163"/>
      <c r="R178" s="163"/>
      <c r="S178" s="163"/>
      <c r="T178" s="163"/>
      <c r="U178" s="163"/>
      <c r="V178" s="163"/>
      <c r="W178" s="163"/>
      <c r="X178" s="163"/>
      <c r="Y178" s="163"/>
      <c r="Z178" s="163"/>
      <c r="AA178" s="163"/>
      <c r="AB178" s="163"/>
      <c r="AC178" s="163"/>
      <c r="AD178" s="163"/>
      <c r="AE178" s="163"/>
      <c r="AF178" s="163"/>
      <c r="AG178" s="163"/>
      <c r="AH178" s="163"/>
      <c r="AI178" s="163"/>
      <c r="AJ178" s="163"/>
      <c r="AK178" s="163"/>
      <c r="AL178" s="163"/>
      <c r="AM178" s="163"/>
      <c r="AN178" s="163"/>
      <c r="AO178" s="163"/>
      <c r="AP178" s="163"/>
      <c r="AQ178" s="163"/>
      <c r="AR178" s="163"/>
      <c r="AS178" s="163"/>
      <c r="AT178" s="163"/>
      <c r="AU178" s="163"/>
      <c r="AV178" s="163"/>
      <c r="AW178" s="163"/>
      <c r="AX178" s="163"/>
      <c r="AY178" s="163"/>
      <c r="AZ178" s="163"/>
      <c r="BA178" s="163"/>
      <c r="BB178" s="163"/>
    </row>
    <row r="179" spans="1:54" s="164" customFormat="1">
      <c r="A179" s="163"/>
      <c r="B179" s="195"/>
      <c r="C179" s="163"/>
      <c r="D179" s="163"/>
      <c r="E179" s="163"/>
      <c r="F179" s="163"/>
      <c r="G179" s="163"/>
      <c r="H179" s="163"/>
      <c r="I179" s="163"/>
      <c r="J179" s="163"/>
      <c r="K179" s="163"/>
      <c r="L179" s="163"/>
      <c r="M179" s="163"/>
      <c r="N179" s="163"/>
      <c r="O179" s="163"/>
      <c r="P179" s="163"/>
      <c r="R179" s="163"/>
      <c r="S179" s="163"/>
      <c r="T179" s="163"/>
      <c r="U179" s="163"/>
      <c r="V179" s="163"/>
      <c r="W179" s="163"/>
      <c r="X179" s="163"/>
      <c r="Y179" s="163"/>
      <c r="Z179" s="163"/>
      <c r="AA179" s="163"/>
      <c r="AB179" s="163"/>
      <c r="AC179" s="163"/>
      <c r="AD179" s="163"/>
      <c r="AE179" s="163"/>
      <c r="AF179" s="163"/>
      <c r="AG179" s="163"/>
      <c r="AH179" s="163"/>
      <c r="AI179" s="163"/>
      <c r="AJ179" s="163"/>
      <c r="AK179" s="163"/>
      <c r="AL179" s="163"/>
      <c r="AM179" s="163"/>
      <c r="AN179" s="163"/>
      <c r="AO179" s="163"/>
      <c r="AP179" s="163"/>
      <c r="AQ179" s="163"/>
      <c r="AR179" s="163"/>
      <c r="AS179" s="163"/>
      <c r="AT179" s="163"/>
      <c r="AU179" s="163"/>
      <c r="AV179" s="163"/>
      <c r="AW179" s="163"/>
      <c r="AX179" s="163"/>
      <c r="AY179" s="163"/>
      <c r="AZ179" s="163"/>
      <c r="BA179" s="163"/>
      <c r="BB179" s="163"/>
    </row>
    <row r="180" spans="1:54" s="164" customFormat="1">
      <c r="A180" s="163"/>
      <c r="B180" s="195"/>
      <c r="C180" s="163"/>
      <c r="D180" s="163"/>
      <c r="E180" s="163"/>
      <c r="F180" s="163"/>
      <c r="G180" s="163"/>
      <c r="H180" s="163"/>
      <c r="I180" s="163"/>
      <c r="J180" s="163"/>
      <c r="K180" s="163"/>
      <c r="L180" s="163"/>
      <c r="M180" s="163"/>
      <c r="N180" s="163"/>
      <c r="O180" s="163"/>
      <c r="P180" s="163"/>
      <c r="R180" s="163"/>
      <c r="S180" s="163"/>
      <c r="T180" s="163"/>
      <c r="U180" s="163"/>
      <c r="V180" s="163"/>
      <c r="W180" s="163"/>
      <c r="X180" s="163"/>
      <c r="Y180" s="163"/>
      <c r="Z180" s="163"/>
      <c r="AA180" s="163"/>
      <c r="AB180" s="163"/>
      <c r="AC180" s="163"/>
      <c r="AD180" s="163"/>
      <c r="AE180" s="163"/>
      <c r="AF180" s="163"/>
      <c r="AG180" s="163"/>
      <c r="AH180" s="163"/>
      <c r="AI180" s="163"/>
      <c r="AJ180" s="163"/>
      <c r="AK180" s="163"/>
      <c r="AL180" s="163"/>
      <c r="AM180" s="163"/>
      <c r="AN180" s="163"/>
      <c r="AO180" s="163"/>
      <c r="AP180" s="163"/>
      <c r="AQ180" s="163"/>
      <c r="AR180" s="163"/>
      <c r="AS180" s="163"/>
      <c r="AT180" s="163"/>
      <c r="AU180" s="163"/>
      <c r="AV180" s="163"/>
      <c r="AW180" s="163"/>
      <c r="AX180" s="163"/>
      <c r="AY180" s="163"/>
      <c r="AZ180" s="163"/>
      <c r="BA180" s="163"/>
      <c r="BB180" s="163"/>
    </row>
    <row r="181" spans="1:54" s="164" customFormat="1">
      <c r="A181" s="163"/>
      <c r="B181" s="195"/>
      <c r="C181" s="163"/>
      <c r="D181" s="163"/>
      <c r="E181" s="163"/>
      <c r="F181" s="163"/>
      <c r="G181" s="163"/>
      <c r="H181" s="163"/>
      <c r="I181" s="163"/>
      <c r="J181" s="163"/>
      <c r="K181" s="163"/>
      <c r="L181" s="163"/>
      <c r="M181" s="163"/>
      <c r="N181" s="163"/>
      <c r="O181" s="163"/>
      <c r="P181" s="163"/>
      <c r="R181" s="163"/>
      <c r="S181" s="163"/>
      <c r="T181" s="163"/>
      <c r="U181" s="163"/>
      <c r="V181" s="163"/>
      <c r="W181" s="163"/>
      <c r="X181" s="163"/>
      <c r="Y181" s="163"/>
      <c r="Z181" s="163"/>
      <c r="AA181" s="163"/>
      <c r="AB181" s="163"/>
      <c r="AC181" s="163"/>
      <c r="AD181" s="163"/>
      <c r="AE181" s="163"/>
      <c r="AF181" s="163"/>
      <c r="AG181" s="163"/>
      <c r="AH181" s="163"/>
      <c r="AI181" s="163"/>
      <c r="AJ181" s="163"/>
      <c r="AK181" s="163"/>
      <c r="AL181" s="163"/>
      <c r="AM181" s="163"/>
      <c r="AN181" s="163"/>
      <c r="AO181" s="163"/>
      <c r="AP181" s="163"/>
      <c r="AQ181" s="163"/>
      <c r="AR181" s="163"/>
      <c r="AS181" s="163"/>
      <c r="AT181" s="163"/>
      <c r="AU181" s="163"/>
      <c r="AV181" s="163"/>
      <c r="AW181" s="163"/>
      <c r="AX181" s="163"/>
      <c r="AY181" s="163"/>
      <c r="AZ181" s="163"/>
      <c r="BA181" s="163"/>
      <c r="BB181" s="163"/>
    </row>
    <row r="182" spans="1:54" s="164" customFormat="1">
      <c r="A182" s="163"/>
      <c r="B182" s="195"/>
      <c r="C182" s="163"/>
      <c r="D182" s="163"/>
      <c r="E182" s="163"/>
      <c r="F182" s="163"/>
      <c r="G182" s="163"/>
      <c r="H182" s="163"/>
      <c r="I182" s="163"/>
      <c r="J182" s="163"/>
      <c r="K182" s="163"/>
      <c r="L182" s="163"/>
      <c r="M182" s="163"/>
      <c r="N182" s="163"/>
      <c r="O182" s="163"/>
      <c r="P182" s="163"/>
      <c r="R182" s="163"/>
      <c r="S182" s="163"/>
      <c r="T182" s="163"/>
      <c r="U182" s="163"/>
      <c r="V182" s="163"/>
      <c r="W182" s="163"/>
      <c r="X182" s="163"/>
      <c r="Y182" s="163"/>
      <c r="Z182" s="163"/>
      <c r="AA182" s="163"/>
      <c r="AB182" s="163"/>
      <c r="AC182" s="163"/>
      <c r="AD182" s="163"/>
      <c r="AE182" s="163"/>
      <c r="AF182" s="163"/>
      <c r="AG182" s="163"/>
      <c r="AH182" s="163"/>
      <c r="AI182" s="163"/>
      <c r="AJ182" s="163"/>
      <c r="AK182" s="163"/>
      <c r="AL182" s="163"/>
      <c r="AM182" s="163"/>
      <c r="AN182" s="163"/>
      <c r="AO182" s="163"/>
      <c r="AP182" s="163"/>
      <c r="AQ182" s="163"/>
      <c r="AR182" s="163"/>
      <c r="AS182" s="163"/>
      <c r="AT182" s="163"/>
      <c r="AU182" s="163"/>
      <c r="AV182" s="163"/>
      <c r="AW182" s="163"/>
      <c r="AX182" s="163"/>
      <c r="AY182" s="163"/>
      <c r="AZ182" s="163"/>
      <c r="BA182" s="163"/>
      <c r="BB182" s="163"/>
    </row>
    <row r="183" spans="1:54" s="164" customFormat="1">
      <c r="A183" s="163"/>
      <c r="B183" s="195"/>
      <c r="C183" s="163"/>
      <c r="D183" s="163"/>
      <c r="E183" s="163"/>
      <c r="F183" s="163"/>
      <c r="G183" s="163"/>
      <c r="H183" s="163"/>
      <c r="I183" s="163"/>
      <c r="J183" s="163"/>
      <c r="K183" s="163"/>
      <c r="L183" s="163"/>
      <c r="M183" s="163"/>
      <c r="N183" s="163"/>
      <c r="O183" s="163"/>
      <c r="P183" s="163"/>
      <c r="R183" s="163"/>
      <c r="S183" s="163"/>
      <c r="T183" s="163"/>
      <c r="U183" s="163"/>
      <c r="V183" s="163"/>
      <c r="W183" s="163"/>
      <c r="X183" s="163"/>
      <c r="Y183" s="163"/>
      <c r="Z183" s="163"/>
      <c r="AA183" s="163"/>
      <c r="AB183" s="163"/>
      <c r="AC183" s="163"/>
      <c r="AD183" s="163"/>
      <c r="AE183" s="163"/>
      <c r="AF183" s="163"/>
      <c r="AG183" s="163"/>
      <c r="AH183" s="163"/>
      <c r="AI183" s="163"/>
      <c r="AJ183" s="163"/>
      <c r="AK183" s="163"/>
      <c r="AL183" s="163"/>
      <c r="AM183" s="163"/>
      <c r="AN183" s="163"/>
      <c r="AO183" s="163"/>
      <c r="AP183" s="163"/>
      <c r="AQ183" s="163"/>
      <c r="AR183" s="163"/>
      <c r="AS183" s="163"/>
      <c r="AT183" s="163"/>
      <c r="AU183" s="163"/>
      <c r="AV183" s="163"/>
      <c r="AW183" s="163"/>
      <c r="AX183" s="163"/>
      <c r="AY183" s="163"/>
      <c r="AZ183" s="163"/>
      <c r="BA183" s="163"/>
      <c r="BB183" s="163"/>
    </row>
    <row r="184" spans="1:54" s="164" customFormat="1">
      <c r="A184" s="163"/>
      <c r="B184" s="195"/>
      <c r="C184" s="163"/>
      <c r="D184" s="163"/>
      <c r="E184" s="163"/>
      <c r="F184" s="163"/>
      <c r="G184" s="163"/>
      <c r="H184" s="163"/>
      <c r="I184" s="163"/>
      <c r="J184" s="163"/>
      <c r="K184" s="163"/>
      <c r="L184" s="163"/>
      <c r="M184" s="163"/>
      <c r="N184" s="163"/>
      <c r="O184" s="163"/>
      <c r="P184" s="163"/>
      <c r="R184" s="163"/>
      <c r="S184" s="163"/>
      <c r="T184" s="163"/>
      <c r="U184" s="163"/>
      <c r="V184" s="163"/>
      <c r="W184" s="163"/>
      <c r="X184" s="163"/>
      <c r="Y184" s="163"/>
      <c r="Z184" s="163"/>
      <c r="AA184" s="163"/>
      <c r="AB184" s="163"/>
      <c r="AC184" s="163"/>
      <c r="AD184" s="163"/>
      <c r="AE184" s="163"/>
      <c r="AF184" s="163"/>
      <c r="AG184" s="163"/>
      <c r="AH184" s="163"/>
      <c r="AI184" s="163"/>
      <c r="AJ184" s="163"/>
      <c r="AK184" s="163"/>
      <c r="AL184" s="163"/>
      <c r="AM184" s="163"/>
      <c r="AN184" s="163"/>
      <c r="AO184" s="163"/>
      <c r="AP184" s="163"/>
      <c r="AQ184" s="163"/>
      <c r="AR184" s="163"/>
      <c r="AS184" s="163"/>
      <c r="AT184" s="163"/>
      <c r="AU184" s="163"/>
      <c r="AV184" s="163"/>
      <c r="AW184" s="163"/>
      <c r="AX184" s="163"/>
      <c r="AY184" s="163"/>
      <c r="AZ184" s="163"/>
      <c r="BA184" s="163"/>
      <c r="BB184" s="163"/>
    </row>
    <row r="185" spans="1:54" s="164" customFormat="1">
      <c r="A185" s="163"/>
      <c r="B185" s="195"/>
      <c r="C185" s="163"/>
      <c r="D185" s="163"/>
      <c r="E185" s="163"/>
      <c r="F185" s="163"/>
      <c r="G185" s="163"/>
      <c r="H185" s="163"/>
      <c r="I185" s="163"/>
      <c r="J185" s="163"/>
      <c r="K185" s="163"/>
      <c r="L185" s="163"/>
      <c r="M185" s="163"/>
      <c r="N185" s="163"/>
      <c r="O185" s="163"/>
      <c r="P185" s="163"/>
      <c r="R185" s="163"/>
      <c r="S185" s="163"/>
      <c r="T185" s="163"/>
      <c r="U185" s="163"/>
      <c r="V185" s="163"/>
      <c r="W185" s="163"/>
      <c r="X185" s="163"/>
      <c r="Y185" s="163"/>
      <c r="Z185" s="163"/>
      <c r="AA185" s="163"/>
      <c r="AB185" s="163"/>
      <c r="AC185" s="163"/>
      <c r="AD185" s="163"/>
      <c r="AE185" s="163"/>
      <c r="AF185" s="163"/>
      <c r="AG185" s="163"/>
      <c r="AH185" s="163"/>
      <c r="AI185" s="163"/>
      <c r="AJ185" s="163"/>
      <c r="AK185" s="163"/>
      <c r="AL185" s="163"/>
      <c r="AM185" s="163"/>
      <c r="AN185" s="163"/>
      <c r="AO185" s="163"/>
      <c r="AP185" s="163"/>
      <c r="AQ185" s="163"/>
      <c r="AR185" s="163"/>
      <c r="AS185" s="163"/>
      <c r="AT185" s="163"/>
      <c r="AU185" s="163"/>
      <c r="AV185" s="163"/>
      <c r="AW185" s="163"/>
      <c r="AX185" s="163"/>
      <c r="AY185" s="163"/>
      <c r="AZ185" s="163"/>
      <c r="BA185" s="163"/>
      <c r="BB185" s="163"/>
    </row>
    <row r="186" spans="1:54" s="164" customFormat="1">
      <c r="A186" s="163"/>
      <c r="B186" s="195"/>
      <c r="C186" s="163"/>
      <c r="D186" s="163"/>
      <c r="E186" s="163"/>
      <c r="F186" s="163"/>
      <c r="G186" s="163"/>
      <c r="H186" s="163"/>
      <c r="I186" s="163"/>
      <c r="J186" s="163"/>
      <c r="K186" s="163"/>
      <c r="L186" s="163"/>
      <c r="M186" s="163"/>
      <c r="N186" s="163"/>
      <c r="O186" s="163"/>
      <c r="P186" s="163"/>
      <c r="R186" s="163"/>
      <c r="S186" s="163"/>
      <c r="T186" s="163"/>
      <c r="U186" s="163"/>
      <c r="V186" s="163"/>
      <c r="W186" s="163"/>
      <c r="X186" s="163"/>
      <c r="Y186" s="163"/>
      <c r="Z186" s="163"/>
      <c r="AA186" s="163"/>
      <c r="AB186" s="163"/>
      <c r="AC186" s="163"/>
      <c r="AD186" s="163"/>
      <c r="AE186" s="163"/>
      <c r="AF186" s="163"/>
      <c r="AG186" s="163"/>
      <c r="AH186" s="163"/>
      <c r="AI186" s="163"/>
      <c r="AJ186" s="163"/>
      <c r="AK186" s="163"/>
      <c r="AL186" s="163"/>
      <c r="AM186" s="163"/>
      <c r="AN186" s="163"/>
      <c r="AO186" s="163"/>
      <c r="AP186" s="163"/>
      <c r="AQ186" s="163"/>
      <c r="AR186" s="163"/>
      <c r="AS186" s="163"/>
      <c r="AT186" s="163"/>
      <c r="AU186" s="163"/>
      <c r="AV186" s="163"/>
      <c r="AW186" s="163"/>
      <c r="AX186" s="163"/>
      <c r="AY186" s="163"/>
      <c r="AZ186" s="163"/>
      <c r="BA186" s="163"/>
      <c r="BB186" s="163"/>
    </row>
    <row r="187" spans="1:54" s="164" customFormat="1">
      <c r="A187" s="163"/>
      <c r="B187" s="195"/>
      <c r="C187" s="163"/>
      <c r="D187" s="163"/>
      <c r="E187" s="163"/>
      <c r="F187" s="163"/>
      <c r="G187" s="163"/>
      <c r="H187" s="163"/>
      <c r="I187" s="163"/>
      <c r="J187" s="163"/>
      <c r="K187" s="163"/>
      <c r="L187" s="163"/>
      <c r="M187" s="163"/>
      <c r="N187" s="163"/>
      <c r="O187" s="163"/>
      <c r="P187" s="163"/>
      <c r="R187" s="163"/>
      <c r="S187" s="163"/>
      <c r="T187" s="163"/>
      <c r="U187" s="163"/>
      <c r="V187" s="163"/>
      <c r="W187" s="163"/>
      <c r="X187" s="163"/>
      <c r="Y187" s="163"/>
      <c r="Z187" s="163"/>
      <c r="AA187" s="163"/>
      <c r="AB187" s="163"/>
      <c r="AC187" s="163"/>
      <c r="AD187" s="163"/>
      <c r="AE187" s="163"/>
      <c r="AF187" s="163"/>
      <c r="AG187" s="163"/>
      <c r="AH187" s="163"/>
      <c r="AI187" s="163"/>
      <c r="AJ187" s="163"/>
      <c r="AK187" s="163"/>
      <c r="AL187" s="163"/>
      <c r="AM187" s="163"/>
      <c r="AN187" s="163"/>
      <c r="AO187" s="163"/>
      <c r="AP187" s="163"/>
      <c r="AQ187" s="163"/>
      <c r="AR187" s="163"/>
      <c r="AS187" s="163"/>
      <c r="AT187" s="163"/>
      <c r="AU187" s="163"/>
      <c r="AV187" s="163"/>
      <c r="AW187" s="163"/>
      <c r="AX187" s="163"/>
      <c r="AY187" s="163"/>
      <c r="AZ187" s="163"/>
      <c r="BA187" s="163"/>
      <c r="BB187" s="163"/>
    </row>
    <row r="188" spans="1:54" s="164" customFormat="1">
      <c r="A188" s="163"/>
      <c r="B188" s="195"/>
      <c r="C188" s="163"/>
      <c r="D188" s="163"/>
      <c r="E188" s="163"/>
      <c r="F188" s="163"/>
      <c r="G188" s="163"/>
      <c r="H188" s="163"/>
      <c r="I188" s="163"/>
      <c r="J188" s="163"/>
      <c r="K188" s="163"/>
      <c r="L188" s="163"/>
      <c r="M188" s="163"/>
      <c r="N188" s="163"/>
      <c r="O188" s="163"/>
      <c r="P188" s="163"/>
      <c r="R188" s="163"/>
      <c r="S188" s="163"/>
      <c r="T188" s="163"/>
      <c r="U188" s="163"/>
      <c r="V188" s="163"/>
      <c r="W188" s="163"/>
      <c r="X188" s="163"/>
      <c r="Y188" s="163"/>
      <c r="Z188" s="163"/>
      <c r="AA188" s="163"/>
      <c r="AB188" s="163"/>
      <c r="AC188" s="163"/>
      <c r="AD188" s="163"/>
      <c r="AE188" s="163"/>
      <c r="AF188" s="163"/>
      <c r="AG188" s="163"/>
      <c r="AH188" s="163"/>
      <c r="AI188" s="163"/>
      <c r="AJ188" s="163"/>
      <c r="AK188" s="163"/>
      <c r="AL188" s="163"/>
      <c r="AM188" s="163"/>
      <c r="AN188" s="163"/>
      <c r="AO188" s="163"/>
      <c r="AP188" s="163"/>
      <c r="AQ188" s="163"/>
      <c r="AR188" s="163"/>
      <c r="AS188" s="163"/>
      <c r="AT188" s="163"/>
      <c r="AU188" s="163"/>
      <c r="AV188" s="163"/>
      <c r="AW188" s="163"/>
      <c r="AX188" s="163"/>
      <c r="AY188" s="163"/>
      <c r="AZ188" s="163"/>
      <c r="BA188" s="163"/>
      <c r="BB188" s="163"/>
    </row>
    <row r="189" spans="1:54" s="164" customFormat="1">
      <c r="A189" s="163"/>
      <c r="B189" s="195"/>
      <c r="C189" s="163"/>
      <c r="D189" s="163"/>
      <c r="E189" s="163"/>
      <c r="F189" s="163"/>
      <c r="G189" s="163"/>
      <c r="H189" s="163"/>
      <c r="I189" s="163"/>
      <c r="J189" s="163"/>
      <c r="K189" s="163"/>
      <c r="L189" s="163"/>
      <c r="M189" s="163"/>
      <c r="N189" s="163"/>
      <c r="O189" s="163"/>
      <c r="P189" s="163"/>
      <c r="R189" s="163"/>
      <c r="S189" s="163"/>
      <c r="T189" s="163"/>
      <c r="U189" s="163"/>
      <c r="V189" s="163"/>
      <c r="W189" s="163"/>
      <c r="X189" s="163"/>
      <c r="Y189" s="163"/>
      <c r="Z189" s="163"/>
      <c r="AA189" s="163"/>
      <c r="AB189" s="163"/>
      <c r="AC189" s="163"/>
      <c r="AD189" s="163"/>
      <c r="AE189" s="163"/>
      <c r="AF189" s="163"/>
      <c r="AG189" s="163"/>
      <c r="AH189" s="163"/>
      <c r="AI189" s="163"/>
      <c r="AJ189" s="163"/>
      <c r="AK189" s="163"/>
      <c r="AL189" s="163"/>
      <c r="AM189" s="163"/>
      <c r="AN189" s="163"/>
      <c r="AO189" s="163"/>
      <c r="AP189" s="163"/>
      <c r="AQ189" s="163"/>
      <c r="AR189" s="163"/>
      <c r="AS189" s="163"/>
      <c r="AT189" s="163"/>
      <c r="AU189" s="163"/>
      <c r="AV189" s="163"/>
      <c r="AW189" s="163"/>
      <c r="AX189" s="163"/>
      <c r="AY189" s="163"/>
      <c r="AZ189" s="163"/>
      <c r="BA189" s="163"/>
      <c r="BB189" s="163"/>
    </row>
    <row r="190" spans="1:54" s="164" customFormat="1">
      <c r="A190" s="163"/>
      <c r="B190" s="195"/>
      <c r="C190" s="163"/>
      <c r="D190" s="163"/>
      <c r="E190" s="163"/>
      <c r="F190" s="163"/>
      <c r="G190" s="163"/>
      <c r="H190" s="163"/>
      <c r="I190" s="163"/>
      <c r="J190" s="163"/>
      <c r="K190" s="163"/>
      <c r="L190" s="163"/>
      <c r="M190" s="163"/>
      <c r="N190" s="163"/>
      <c r="O190" s="163"/>
      <c r="P190" s="163"/>
      <c r="R190" s="163"/>
      <c r="S190" s="163"/>
      <c r="T190" s="163"/>
      <c r="U190" s="163"/>
      <c r="V190" s="163"/>
      <c r="W190" s="163"/>
      <c r="X190" s="163"/>
      <c r="Y190" s="163"/>
      <c r="Z190" s="163"/>
      <c r="AA190" s="163"/>
      <c r="AB190" s="163"/>
      <c r="AC190" s="163"/>
      <c r="AD190" s="163"/>
      <c r="AE190" s="163"/>
      <c r="AF190" s="163"/>
      <c r="AG190" s="163"/>
      <c r="AH190" s="163"/>
      <c r="AI190" s="163"/>
      <c r="AJ190" s="163"/>
      <c r="AK190" s="163"/>
      <c r="AL190" s="163"/>
      <c r="AM190" s="163"/>
      <c r="AN190" s="163"/>
      <c r="AO190" s="163"/>
      <c r="AP190" s="163"/>
      <c r="AQ190" s="163"/>
      <c r="AR190" s="163"/>
      <c r="AS190" s="163"/>
      <c r="AT190" s="163"/>
      <c r="AU190" s="163"/>
      <c r="AV190" s="163"/>
      <c r="AW190" s="163"/>
      <c r="AX190" s="163"/>
      <c r="AY190" s="163"/>
      <c r="AZ190" s="163"/>
      <c r="BA190" s="163"/>
      <c r="BB190" s="163"/>
    </row>
    <row r="191" spans="1:54" s="164" customFormat="1">
      <c r="A191" s="163"/>
      <c r="B191" s="195"/>
      <c r="C191" s="163"/>
      <c r="D191" s="163"/>
      <c r="E191" s="163"/>
      <c r="F191" s="163"/>
      <c r="G191" s="163"/>
      <c r="H191" s="163"/>
      <c r="I191" s="163"/>
      <c r="J191" s="163"/>
      <c r="K191" s="163"/>
      <c r="L191" s="163"/>
      <c r="M191" s="163"/>
      <c r="N191" s="163"/>
      <c r="O191" s="163"/>
      <c r="P191" s="163"/>
      <c r="R191" s="163"/>
      <c r="S191" s="163"/>
      <c r="T191" s="163"/>
      <c r="U191" s="163"/>
      <c r="V191" s="163"/>
      <c r="W191" s="163"/>
      <c r="X191" s="163"/>
      <c r="Y191" s="163"/>
      <c r="Z191" s="163"/>
      <c r="AA191" s="163"/>
      <c r="AB191" s="163"/>
      <c r="AC191" s="163"/>
      <c r="AD191" s="163"/>
      <c r="AE191" s="163"/>
      <c r="AF191" s="163"/>
      <c r="AG191" s="163"/>
      <c r="AH191" s="163"/>
      <c r="AI191" s="163"/>
      <c r="AJ191" s="163"/>
      <c r="AK191" s="163"/>
      <c r="AL191" s="163"/>
      <c r="AM191" s="163"/>
      <c r="AN191" s="163"/>
      <c r="AO191" s="163"/>
      <c r="AP191" s="163"/>
      <c r="AQ191" s="163"/>
      <c r="AR191" s="163"/>
      <c r="AS191" s="163"/>
      <c r="AT191" s="163"/>
      <c r="AU191" s="163"/>
      <c r="AV191" s="163"/>
      <c r="AW191" s="163"/>
      <c r="AX191" s="163"/>
      <c r="AY191" s="163"/>
      <c r="AZ191" s="163"/>
      <c r="BA191" s="163"/>
      <c r="BB191" s="163"/>
    </row>
    <row r="192" spans="1:54" s="164" customFormat="1">
      <c r="A192" s="163"/>
      <c r="B192" s="195"/>
      <c r="C192" s="163"/>
      <c r="D192" s="163"/>
      <c r="E192" s="163"/>
      <c r="F192" s="163"/>
      <c r="G192" s="163"/>
      <c r="H192" s="163"/>
      <c r="I192" s="163"/>
      <c r="J192" s="163"/>
      <c r="K192" s="163"/>
      <c r="L192" s="163"/>
      <c r="M192" s="163"/>
      <c r="N192" s="163"/>
      <c r="O192" s="163"/>
      <c r="P192" s="163"/>
      <c r="R192" s="163"/>
      <c r="S192" s="163"/>
      <c r="T192" s="163"/>
      <c r="U192" s="163"/>
      <c r="V192" s="163"/>
      <c r="W192" s="163"/>
      <c r="X192" s="163"/>
      <c r="Y192" s="163"/>
      <c r="Z192" s="163"/>
      <c r="AA192" s="163"/>
      <c r="AB192" s="163"/>
      <c r="AC192" s="163"/>
      <c r="AD192" s="163"/>
      <c r="AE192" s="163"/>
      <c r="AF192" s="163"/>
      <c r="AG192" s="163"/>
      <c r="AH192" s="163"/>
      <c r="AI192" s="163"/>
      <c r="AJ192" s="163"/>
      <c r="AK192" s="163"/>
      <c r="AL192" s="163"/>
      <c r="AM192" s="163"/>
      <c r="AN192" s="163"/>
      <c r="AO192" s="163"/>
      <c r="AP192" s="163"/>
      <c r="AQ192" s="163"/>
      <c r="AR192" s="163"/>
      <c r="AS192" s="163"/>
      <c r="AT192" s="163"/>
      <c r="AU192" s="163"/>
      <c r="AV192" s="163"/>
      <c r="AW192" s="163"/>
      <c r="AX192" s="163"/>
      <c r="AY192" s="163"/>
      <c r="AZ192" s="163"/>
      <c r="BA192" s="163"/>
      <c r="BB192" s="163"/>
    </row>
    <row r="193" spans="1:54" s="164" customFormat="1">
      <c r="A193" s="163"/>
      <c r="B193" s="195"/>
      <c r="C193" s="163"/>
      <c r="D193" s="163"/>
      <c r="E193" s="163"/>
      <c r="F193" s="163"/>
      <c r="G193" s="163"/>
      <c r="H193" s="163"/>
      <c r="I193" s="163"/>
      <c r="J193" s="163"/>
      <c r="K193" s="163"/>
      <c r="L193" s="163"/>
      <c r="M193" s="163"/>
      <c r="N193" s="163"/>
      <c r="O193" s="163"/>
      <c r="P193" s="163"/>
      <c r="R193" s="163"/>
      <c r="S193" s="163"/>
      <c r="T193" s="163"/>
      <c r="U193" s="163"/>
      <c r="V193" s="163"/>
      <c r="W193" s="163"/>
      <c r="X193" s="163"/>
      <c r="Y193" s="163"/>
      <c r="Z193" s="163"/>
      <c r="AA193" s="163"/>
      <c r="AB193" s="163"/>
      <c r="AC193" s="163"/>
      <c r="AD193" s="163"/>
      <c r="AE193" s="163"/>
      <c r="AF193" s="163"/>
      <c r="AG193" s="163"/>
      <c r="AH193" s="163"/>
      <c r="AI193" s="163"/>
      <c r="AJ193" s="163"/>
      <c r="AK193" s="163"/>
      <c r="AL193" s="163"/>
      <c r="AM193" s="163"/>
      <c r="AN193" s="163"/>
      <c r="AO193" s="163"/>
      <c r="AP193" s="163"/>
      <c r="AQ193" s="163"/>
      <c r="AR193" s="163"/>
      <c r="AS193" s="163"/>
      <c r="AT193" s="163"/>
      <c r="AU193" s="163"/>
      <c r="AV193" s="163"/>
      <c r="AW193" s="163"/>
      <c r="AX193" s="163"/>
      <c r="AY193" s="163"/>
      <c r="AZ193" s="163"/>
      <c r="BA193" s="163"/>
      <c r="BB193" s="163"/>
    </row>
    <row r="194" spans="1:54" s="164" customFormat="1">
      <c r="A194" s="163"/>
      <c r="B194" s="195"/>
      <c r="C194" s="163"/>
      <c r="D194" s="163"/>
      <c r="E194" s="163"/>
      <c r="F194" s="163"/>
      <c r="G194" s="163"/>
      <c r="H194" s="163"/>
      <c r="I194" s="163"/>
      <c r="J194" s="163"/>
      <c r="K194" s="163"/>
      <c r="L194" s="163"/>
      <c r="M194" s="163"/>
      <c r="N194" s="163"/>
      <c r="O194" s="163"/>
      <c r="P194" s="163"/>
      <c r="R194" s="163"/>
      <c r="S194" s="163"/>
      <c r="T194" s="163"/>
      <c r="U194" s="163"/>
      <c r="V194" s="163"/>
      <c r="W194" s="163"/>
      <c r="X194" s="163"/>
      <c r="Y194" s="163"/>
      <c r="Z194" s="163"/>
      <c r="AA194" s="163"/>
      <c r="AB194" s="163"/>
      <c r="AC194" s="163"/>
      <c r="AD194" s="163"/>
      <c r="AE194" s="163"/>
      <c r="AF194" s="163"/>
      <c r="AG194" s="163"/>
      <c r="AH194" s="163"/>
      <c r="AI194" s="163"/>
      <c r="AJ194" s="163"/>
      <c r="AK194" s="163"/>
      <c r="AL194" s="163"/>
      <c r="AM194" s="163"/>
      <c r="AN194" s="163"/>
      <c r="AO194" s="163"/>
      <c r="AP194" s="163"/>
      <c r="AQ194" s="163"/>
      <c r="AR194" s="163"/>
      <c r="AS194" s="163"/>
      <c r="AT194" s="163"/>
      <c r="AU194" s="163"/>
      <c r="AV194" s="163"/>
      <c r="AW194" s="163"/>
      <c r="AX194" s="163"/>
      <c r="AY194" s="163"/>
      <c r="AZ194" s="163"/>
      <c r="BA194" s="163"/>
      <c r="BB194" s="163"/>
    </row>
    <row r="195" spans="1:54" s="164" customFormat="1">
      <c r="A195" s="163"/>
      <c r="B195" s="195"/>
      <c r="C195" s="163"/>
      <c r="D195" s="163"/>
      <c r="E195" s="163"/>
      <c r="F195" s="163"/>
      <c r="G195" s="163"/>
      <c r="H195" s="163"/>
      <c r="I195" s="163"/>
      <c r="J195" s="163"/>
      <c r="K195" s="163"/>
      <c r="L195" s="163"/>
      <c r="M195" s="163"/>
      <c r="N195" s="163"/>
      <c r="O195" s="163"/>
      <c r="P195" s="163"/>
      <c r="R195" s="163"/>
      <c r="S195" s="163"/>
      <c r="T195" s="163"/>
      <c r="U195" s="163"/>
      <c r="V195" s="163"/>
      <c r="W195" s="163"/>
      <c r="X195" s="163"/>
      <c r="Y195" s="163"/>
      <c r="Z195" s="163"/>
      <c r="AA195" s="163"/>
      <c r="AB195" s="163"/>
      <c r="AC195" s="163"/>
      <c r="AD195" s="163"/>
      <c r="AE195" s="163"/>
      <c r="AF195" s="163"/>
      <c r="AG195" s="163"/>
      <c r="AH195" s="163"/>
      <c r="AI195" s="163"/>
      <c r="AJ195" s="163"/>
      <c r="AK195" s="163"/>
      <c r="AL195" s="163"/>
      <c r="AM195" s="163"/>
      <c r="AN195" s="163"/>
      <c r="AO195" s="163"/>
      <c r="AP195" s="163"/>
      <c r="AQ195" s="163"/>
      <c r="AR195" s="163"/>
      <c r="AS195" s="163"/>
      <c r="AT195" s="163"/>
      <c r="AU195" s="163"/>
      <c r="AV195" s="163"/>
      <c r="AW195" s="163"/>
      <c r="AX195" s="163"/>
      <c r="AY195" s="163"/>
      <c r="AZ195" s="163"/>
      <c r="BA195" s="163"/>
      <c r="BB195" s="163"/>
    </row>
    <row r="196" spans="1:54" s="164" customFormat="1">
      <c r="A196" s="163"/>
      <c r="B196" s="195"/>
      <c r="C196" s="163"/>
      <c r="D196" s="163"/>
      <c r="E196" s="163"/>
      <c r="F196" s="163"/>
      <c r="G196" s="163"/>
      <c r="H196" s="163"/>
      <c r="I196" s="163"/>
      <c r="J196" s="163"/>
      <c r="K196" s="163"/>
      <c r="L196" s="163"/>
      <c r="M196" s="163"/>
      <c r="N196" s="163"/>
      <c r="O196" s="163"/>
      <c r="P196" s="163"/>
      <c r="R196" s="163"/>
      <c r="S196" s="163"/>
      <c r="T196" s="163"/>
      <c r="U196" s="163"/>
      <c r="V196" s="163"/>
      <c r="W196" s="163"/>
      <c r="X196" s="163"/>
      <c r="Y196" s="163"/>
      <c r="Z196" s="163"/>
      <c r="AA196" s="163"/>
      <c r="AB196" s="163"/>
      <c r="AC196" s="163"/>
      <c r="AD196" s="163"/>
      <c r="AE196" s="163"/>
      <c r="AF196" s="163"/>
      <c r="AG196" s="163"/>
      <c r="AH196" s="163"/>
      <c r="AI196" s="163"/>
      <c r="AJ196" s="163"/>
      <c r="AK196" s="163"/>
      <c r="AL196" s="163"/>
      <c r="AM196" s="163"/>
      <c r="AN196" s="163"/>
      <c r="AO196" s="163"/>
      <c r="AP196" s="163"/>
      <c r="AQ196" s="163"/>
      <c r="AR196" s="163"/>
      <c r="AS196" s="163"/>
      <c r="AT196" s="163"/>
      <c r="AU196" s="163"/>
      <c r="AV196" s="163"/>
      <c r="AW196" s="163"/>
      <c r="AX196" s="163"/>
      <c r="AY196" s="163"/>
      <c r="AZ196" s="163"/>
      <c r="BA196" s="163"/>
      <c r="BB196" s="163"/>
    </row>
    <row r="197" spans="1:54" s="164" customFormat="1">
      <c r="A197" s="163"/>
      <c r="B197" s="195"/>
      <c r="C197" s="163"/>
      <c r="D197" s="163"/>
      <c r="E197" s="163"/>
      <c r="F197" s="163"/>
      <c r="G197" s="163"/>
      <c r="H197" s="163"/>
      <c r="I197" s="163"/>
      <c r="J197" s="163"/>
      <c r="K197" s="163"/>
      <c r="L197" s="163"/>
      <c r="M197" s="163"/>
      <c r="N197" s="163"/>
      <c r="O197" s="163"/>
      <c r="P197" s="163"/>
      <c r="R197" s="163"/>
      <c r="S197" s="163"/>
      <c r="T197" s="163"/>
      <c r="U197" s="163"/>
      <c r="V197" s="163"/>
      <c r="W197" s="163"/>
      <c r="X197" s="163"/>
      <c r="Y197" s="163"/>
      <c r="Z197" s="163"/>
      <c r="AA197" s="163"/>
      <c r="AB197" s="163"/>
      <c r="AC197" s="163"/>
      <c r="AD197" s="163"/>
      <c r="AE197" s="163"/>
      <c r="AF197" s="163"/>
      <c r="AG197" s="163"/>
      <c r="AH197" s="163"/>
      <c r="AI197" s="163"/>
      <c r="AJ197" s="163"/>
      <c r="AK197" s="163"/>
      <c r="AL197" s="163"/>
      <c r="AM197" s="163"/>
      <c r="AN197" s="163"/>
      <c r="AO197" s="163"/>
      <c r="AP197" s="163"/>
      <c r="AQ197" s="163"/>
      <c r="AR197" s="163"/>
      <c r="AS197" s="163"/>
      <c r="AT197" s="163"/>
      <c r="AU197" s="163"/>
      <c r="AV197" s="163"/>
      <c r="AW197" s="163"/>
      <c r="AX197" s="163"/>
      <c r="AY197" s="163"/>
      <c r="AZ197" s="163"/>
      <c r="BA197" s="163"/>
      <c r="BB197" s="163"/>
    </row>
    <row r="198" spans="1:54" s="164" customFormat="1">
      <c r="A198" s="163"/>
      <c r="B198" s="195"/>
      <c r="C198" s="163"/>
      <c r="D198" s="163"/>
      <c r="E198" s="163"/>
      <c r="F198" s="163"/>
      <c r="G198" s="163"/>
      <c r="H198" s="163"/>
      <c r="I198" s="163"/>
      <c r="J198" s="163"/>
      <c r="K198" s="163"/>
      <c r="L198" s="163"/>
      <c r="M198" s="163"/>
      <c r="N198" s="163"/>
      <c r="O198" s="163"/>
      <c r="P198" s="163"/>
      <c r="R198" s="163"/>
      <c r="S198" s="163"/>
      <c r="T198" s="163"/>
      <c r="U198" s="163"/>
      <c r="V198" s="163"/>
      <c r="W198" s="163"/>
      <c r="X198" s="163"/>
      <c r="Y198" s="163"/>
      <c r="Z198" s="163"/>
      <c r="AA198" s="163"/>
      <c r="AB198" s="163"/>
      <c r="AC198" s="163"/>
      <c r="AD198" s="163"/>
      <c r="AE198" s="163"/>
      <c r="AF198" s="163"/>
      <c r="AG198" s="163"/>
      <c r="AH198" s="163"/>
      <c r="AI198" s="163"/>
      <c r="AJ198" s="163"/>
      <c r="AK198" s="163"/>
      <c r="AL198" s="163"/>
      <c r="AM198" s="163"/>
      <c r="AN198" s="163"/>
      <c r="AO198" s="163"/>
      <c r="AP198" s="163"/>
      <c r="AQ198" s="163"/>
      <c r="AR198" s="163"/>
      <c r="AS198" s="163"/>
      <c r="AT198" s="163"/>
      <c r="AU198" s="163"/>
      <c r="AV198" s="163"/>
      <c r="AW198" s="163"/>
      <c r="AX198" s="163"/>
      <c r="AY198" s="163"/>
      <c r="AZ198" s="163"/>
      <c r="BA198" s="163"/>
      <c r="BB198" s="163"/>
    </row>
    <row r="199" spans="1:54" s="164" customFormat="1">
      <c r="A199" s="163"/>
      <c r="B199" s="195"/>
      <c r="C199" s="163"/>
      <c r="D199" s="163"/>
      <c r="E199" s="163"/>
      <c r="F199" s="163"/>
      <c r="G199" s="163"/>
      <c r="H199" s="163"/>
      <c r="I199" s="163"/>
      <c r="J199" s="163"/>
      <c r="K199" s="163"/>
      <c r="L199" s="163"/>
      <c r="M199" s="163"/>
      <c r="N199" s="163"/>
      <c r="O199" s="163"/>
      <c r="P199" s="163"/>
      <c r="R199" s="163"/>
      <c r="S199" s="163"/>
      <c r="T199" s="163"/>
      <c r="U199" s="163"/>
      <c r="V199" s="163"/>
      <c r="W199" s="163"/>
      <c r="X199" s="163"/>
      <c r="Y199" s="163"/>
      <c r="Z199" s="163"/>
      <c r="AA199" s="163"/>
      <c r="AB199" s="163"/>
      <c r="AC199" s="163"/>
      <c r="AD199" s="163"/>
      <c r="AE199" s="163"/>
      <c r="AF199" s="163"/>
      <c r="AG199" s="163"/>
      <c r="AH199" s="163"/>
      <c r="AI199" s="163"/>
      <c r="AJ199" s="163"/>
      <c r="AK199" s="163"/>
      <c r="AL199" s="163"/>
      <c r="AM199" s="163"/>
      <c r="AN199" s="163"/>
      <c r="AO199" s="163"/>
      <c r="AP199" s="163"/>
      <c r="AQ199" s="163"/>
      <c r="AR199" s="163"/>
      <c r="AS199" s="163"/>
      <c r="AT199" s="163"/>
      <c r="AU199" s="163"/>
      <c r="AV199" s="163"/>
      <c r="AW199" s="163"/>
      <c r="AX199" s="163"/>
      <c r="AY199" s="163"/>
      <c r="AZ199" s="163"/>
      <c r="BA199" s="163"/>
      <c r="BB199" s="163"/>
    </row>
    <row r="200" spans="1:54" s="164" customFormat="1">
      <c r="A200" s="163"/>
      <c r="B200" s="195"/>
      <c r="C200" s="163"/>
      <c r="D200" s="163"/>
      <c r="E200" s="163"/>
      <c r="F200" s="163"/>
      <c r="G200" s="163"/>
      <c r="H200" s="163"/>
      <c r="I200" s="163"/>
      <c r="J200" s="163"/>
      <c r="K200" s="163"/>
      <c r="L200" s="163"/>
      <c r="M200" s="163"/>
      <c r="N200" s="163"/>
      <c r="O200" s="163"/>
      <c r="P200" s="163"/>
      <c r="R200" s="163"/>
      <c r="S200" s="163"/>
      <c r="T200" s="163"/>
      <c r="U200" s="163"/>
      <c r="V200" s="163"/>
      <c r="W200" s="163"/>
      <c r="X200" s="163"/>
      <c r="Y200" s="163"/>
      <c r="Z200" s="163"/>
      <c r="AA200" s="163"/>
      <c r="AB200" s="163"/>
      <c r="AC200" s="163"/>
      <c r="AD200" s="163"/>
      <c r="AE200" s="163"/>
      <c r="AF200" s="163"/>
      <c r="AG200" s="163"/>
      <c r="AH200" s="163"/>
      <c r="AI200" s="163"/>
      <c r="AJ200" s="163"/>
      <c r="AK200" s="163"/>
      <c r="AL200" s="163"/>
      <c r="AM200" s="163"/>
      <c r="AN200" s="163"/>
      <c r="AO200" s="163"/>
      <c r="AP200" s="163"/>
      <c r="AQ200" s="163"/>
      <c r="AR200" s="163"/>
      <c r="AS200" s="163"/>
      <c r="AT200" s="163"/>
      <c r="AU200" s="163"/>
      <c r="AV200" s="163"/>
      <c r="AW200" s="163"/>
      <c r="AX200" s="163"/>
      <c r="AY200" s="163"/>
      <c r="AZ200" s="163"/>
      <c r="BA200" s="163"/>
      <c r="BB200" s="163"/>
    </row>
    <row r="201" spans="1:54" s="164" customFormat="1">
      <c r="A201" s="163"/>
      <c r="B201" s="195"/>
      <c r="C201" s="163"/>
      <c r="D201" s="163"/>
      <c r="E201" s="163"/>
      <c r="F201" s="163"/>
      <c r="G201" s="163"/>
      <c r="H201" s="163"/>
      <c r="I201" s="163"/>
      <c r="J201" s="163"/>
      <c r="K201" s="163"/>
      <c r="L201" s="163"/>
      <c r="M201" s="163"/>
      <c r="N201" s="163"/>
      <c r="O201" s="163"/>
      <c r="P201" s="163"/>
      <c r="R201" s="163"/>
      <c r="S201" s="163"/>
      <c r="T201" s="163"/>
      <c r="U201" s="163"/>
      <c r="V201" s="163"/>
      <c r="W201" s="163"/>
      <c r="X201" s="163"/>
      <c r="Y201" s="163"/>
      <c r="Z201" s="163"/>
      <c r="AA201" s="163"/>
      <c r="AB201" s="163"/>
      <c r="AC201" s="163"/>
      <c r="AD201" s="163"/>
      <c r="AE201" s="163"/>
      <c r="AF201" s="163"/>
      <c r="AG201" s="163"/>
      <c r="AH201" s="163"/>
      <c r="AI201" s="163"/>
      <c r="AJ201" s="163"/>
      <c r="AK201" s="163"/>
      <c r="AL201" s="163"/>
      <c r="AM201" s="163"/>
      <c r="AN201" s="163"/>
      <c r="AO201" s="163"/>
      <c r="AP201" s="163"/>
      <c r="AQ201" s="163"/>
      <c r="AR201" s="163"/>
      <c r="AS201" s="163"/>
      <c r="AT201" s="163"/>
      <c r="AU201" s="163"/>
      <c r="AV201" s="163"/>
      <c r="AW201" s="163"/>
      <c r="AX201" s="163"/>
      <c r="AY201" s="163"/>
      <c r="AZ201" s="163"/>
      <c r="BA201" s="163"/>
      <c r="BB201" s="163"/>
    </row>
    <row r="202" spans="1:54" s="164" customFormat="1">
      <c r="A202" s="163"/>
      <c r="B202" s="195"/>
      <c r="C202" s="163"/>
      <c r="D202" s="163"/>
      <c r="E202" s="163"/>
      <c r="F202" s="163"/>
      <c r="G202" s="163"/>
      <c r="H202" s="163"/>
      <c r="I202" s="163"/>
      <c r="J202" s="163"/>
      <c r="K202" s="163"/>
      <c r="L202" s="163"/>
      <c r="M202" s="163"/>
      <c r="N202" s="163"/>
      <c r="O202" s="163"/>
      <c r="P202" s="163"/>
      <c r="R202" s="163"/>
      <c r="S202" s="163"/>
      <c r="T202" s="163"/>
      <c r="U202" s="163"/>
      <c r="V202" s="163"/>
      <c r="W202" s="163"/>
      <c r="X202" s="163"/>
      <c r="Y202" s="163"/>
      <c r="Z202" s="163"/>
      <c r="AA202" s="163"/>
      <c r="AB202" s="163"/>
      <c r="AC202" s="163"/>
      <c r="AD202" s="163"/>
      <c r="AE202" s="163"/>
      <c r="AF202" s="163"/>
      <c r="AG202" s="163"/>
      <c r="AH202" s="163"/>
      <c r="AI202" s="163"/>
      <c r="AJ202" s="163"/>
      <c r="AK202" s="163"/>
      <c r="AL202" s="163"/>
      <c r="AM202" s="163"/>
      <c r="AN202" s="163"/>
      <c r="AO202" s="163"/>
      <c r="AP202" s="163"/>
      <c r="AQ202" s="163"/>
      <c r="AR202" s="163"/>
      <c r="AS202" s="163"/>
      <c r="AT202" s="163"/>
      <c r="AU202" s="163"/>
      <c r="AV202" s="163"/>
      <c r="AW202" s="163"/>
      <c r="AX202" s="163"/>
      <c r="AY202" s="163"/>
      <c r="AZ202" s="163"/>
      <c r="BA202" s="163"/>
      <c r="BB202" s="163"/>
    </row>
    <row r="203" spans="1:54" s="164" customFormat="1">
      <c r="A203" s="163"/>
      <c r="B203" s="195"/>
      <c r="C203" s="163"/>
      <c r="D203" s="163"/>
      <c r="E203" s="163"/>
      <c r="F203" s="163"/>
      <c r="G203" s="163"/>
      <c r="H203" s="163"/>
      <c r="I203" s="163"/>
      <c r="J203" s="163"/>
      <c r="K203" s="163"/>
      <c r="L203" s="163"/>
      <c r="M203" s="163"/>
      <c r="N203" s="163"/>
      <c r="O203" s="163"/>
      <c r="P203" s="163"/>
      <c r="R203" s="163"/>
      <c r="S203" s="163"/>
      <c r="T203" s="163"/>
      <c r="U203" s="163"/>
      <c r="V203" s="163"/>
      <c r="W203" s="163"/>
      <c r="X203" s="163"/>
      <c r="Y203" s="163"/>
      <c r="Z203" s="163"/>
      <c r="AA203" s="163"/>
      <c r="AB203" s="163"/>
      <c r="AC203" s="163"/>
      <c r="AD203" s="163"/>
      <c r="AE203" s="163"/>
      <c r="AF203" s="163"/>
      <c r="AG203" s="163"/>
      <c r="AH203" s="163"/>
      <c r="AI203" s="163"/>
      <c r="AJ203" s="163"/>
      <c r="AK203" s="163"/>
      <c r="AL203" s="163"/>
      <c r="AM203" s="163"/>
      <c r="AN203" s="163"/>
      <c r="AO203" s="163"/>
      <c r="AP203" s="163"/>
      <c r="AQ203" s="163"/>
      <c r="AR203" s="163"/>
      <c r="AS203" s="163"/>
      <c r="AT203" s="163"/>
      <c r="AU203" s="163"/>
      <c r="AV203" s="163"/>
      <c r="AW203" s="163"/>
      <c r="AX203" s="163"/>
      <c r="AY203" s="163"/>
      <c r="AZ203" s="163"/>
      <c r="BA203" s="163"/>
      <c r="BB203" s="163"/>
    </row>
    <row r="204" spans="1:54" s="164" customFormat="1">
      <c r="A204" s="163"/>
      <c r="B204" s="195"/>
      <c r="C204" s="163"/>
      <c r="D204" s="163"/>
      <c r="E204" s="163"/>
      <c r="F204" s="163"/>
      <c r="G204" s="163"/>
      <c r="H204" s="163"/>
      <c r="I204" s="163"/>
      <c r="J204" s="163"/>
      <c r="K204" s="163"/>
      <c r="L204" s="163"/>
      <c r="M204" s="163"/>
      <c r="N204" s="163"/>
      <c r="O204" s="163"/>
      <c r="P204" s="163"/>
      <c r="R204" s="163"/>
      <c r="S204" s="163"/>
      <c r="T204" s="163"/>
      <c r="U204" s="163"/>
      <c r="V204" s="163"/>
      <c r="W204" s="163"/>
      <c r="X204" s="163"/>
      <c r="Y204" s="163"/>
      <c r="Z204" s="163"/>
      <c r="AA204" s="163"/>
      <c r="AB204" s="163"/>
      <c r="AC204" s="163"/>
      <c r="AD204" s="163"/>
      <c r="AE204" s="163"/>
      <c r="AF204" s="163"/>
      <c r="AG204" s="163"/>
      <c r="AH204" s="163"/>
      <c r="AI204" s="163"/>
      <c r="AJ204" s="163"/>
      <c r="AK204" s="163"/>
      <c r="AL204" s="163"/>
      <c r="AM204" s="163"/>
      <c r="AN204" s="163"/>
      <c r="AO204" s="163"/>
      <c r="AP204" s="163"/>
      <c r="AQ204" s="163"/>
      <c r="AR204" s="163"/>
      <c r="AS204" s="163"/>
      <c r="AT204" s="163"/>
      <c r="AU204" s="163"/>
      <c r="AV204" s="163"/>
      <c r="AW204" s="163"/>
      <c r="AX204" s="163"/>
      <c r="AY204" s="163"/>
      <c r="AZ204" s="163"/>
      <c r="BA204" s="163"/>
      <c r="BB204" s="163"/>
    </row>
    <row r="205" spans="1:54" s="164" customFormat="1">
      <c r="A205" s="163"/>
      <c r="B205" s="195"/>
      <c r="C205" s="163"/>
      <c r="D205" s="163"/>
      <c r="E205" s="163"/>
      <c r="F205" s="163"/>
      <c r="G205" s="163"/>
      <c r="H205" s="163"/>
      <c r="I205" s="163"/>
      <c r="J205" s="163"/>
      <c r="K205" s="163"/>
      <c r="L205" s="163"/>
      <c r="M205" s="163"/>
      <c r="N205" s="163"/>
      <c r="O205" s="163"/>
      <c r="P205" s="163"/>
      <c r="R205" s="163"/>
      <c r="S205" s="163"/>
      <c r="T205" s="163"/>
      <c r="U205" s="163"/>
      <c r="V205" s="163"/>
      <c r="W205" s="163"/>
      <c r="X205" s="163"/>
      <c r="Y205" s="163"/>
      <c r="Z205" s="163"/>
      <c r="AA205" s="163"/>
      <c r="AB205" s="163"/>
      <c r="AC205" s="163"/>
      <c r="AD205" s="163"/>
      <c r="AE205" s="163"/>
      <c r="AF205" s="163"/>
      <c r="AG205" s="163"/>
      <c r="AH205" s="163"/>
      <c r="AI205" s="163"/>
      <c r="AJ205" s="163"/>
      <c r="AK205" s="163"/>
      <c r="AL205" s="163"/>
      <c r="AM205" s="163"/>
      <c r="AN205" s="163"/>
      <c r="AO205" s="163"/>
      <c r="AP205" s="163"/>
      <c r="AQ205" s="163"/>
      <c r="AR205" s="163"/>
      <c r="AS205" s="163"/>
      <c r="AT205" s="163"/>
      <c r="AU205" s="163"/>
      <c r="AV205" s="163"/>
      <c r="AW205" s="163"/>
      <c r="AX205" s="163"/>
      <c r="AY205" s="163"/>
      <c r="AZ205" s="163"/>
      <c r="BA205" s="163"/>
      <c r="BB205" s="163"/>
    </row>
    <row r="206" spans="1:54" s="164" customFormat="1">
      <c r="A206" s="163"/>
      <c r="B206" s="195"/>
      <c r="C206" s="163"/>
      <c r="D206" s="163"/>
      <c r="E206" s="163"/>
      <c r="F206" s="163"/>
      <c r="G206" s="163"/>
      <c r="H206" s="163"/>
      <c r="I206" s="163"/>
      <c r="J206" s="163"/>
      <c r="K206" s="163"/>
      <c r="L206" s="163"/>
      <c r="M206" s="163"/>
      <c r="N206" s="163"/>
      <c r="O206" s="163"/>
      <c r="P206" s="163"/>
      <c r="R206" s="163"/>
      <c r="S206" s="163"/>
      <c r="T206" s="163"/>
      <c r="U206" s="163"/>
      <c r="V206" s="163"/>
      <c r="W206" s="163"/>
      <c r="X206" s="163"/>
      <c r="Y206" s="163"/>
      <c r="Z206" s="163"/>
      <c r="AA206" s="163"/>
      <c r="AB206" s="163"/>
      <c r="AC206" s="163"/>
      <c r="AD206" s="163"/>
      <c r="AE206" s="163"/>
      <c r="AF206" s="163"/>
      <c r="AG206" s="163"/>
      <c r="AH206" s="163"/>
      <c r="AI206" s="163"/>
      <c r="AJ206" s="163"/>
      <c r="AK206" s="163"/>
      <c r="AL206" s="163"/>
      <c r="AM206" s="163"/>
      <c r="AN206" s="163"/>
      <c r="AO206" s="163"/>
      <c r="AP206" s="163"/>
      <c r="AQ206" s="163"/>
      <c r="AR206" s="163"/>
      <c r="AS206" s="163"/>
      <c r="AT206" s="163"/>
      <c r="AU206" s="163"/>
      <c r="AV206" s="163"/>
      <c r="AW206" s="163"/>
      <c r="AX206" s="163"/>
      <c r="AY206" s="163"/>
      <c r="AZ206" s="163"/>
      <c r="BA206" s="163"/>
      <c r="BB206" s="163"/>
    </row>
    <row r="207" spans="1:54" s="164" customFormat="1">
      <c r="A207" s="163"/>
      <c r="B207" s="195"/>
      <c r="C207" s="163"/>
      <c r="D207" s="163"/>
      <c r="E207" s="163"/>
      <c r="F207" s="163"/>
      <c r="G207" s="163"/>
      <c r="H207" s="163"/>
      <c r="I207" s="163"/>
      <c r="J207" s="163"/>
      <c r="K207" s="163"/>
      <c r="L207" s="163"/>
      <c r="M207" s="163"/>
      <c r="N207" s="163"/>
      <c r="O207" s="163"/>
      <c r="P207" s="163"/>
      <c r="R207" s="163"/>
      <c r="S207" s="163"/>
      <c r="T207" s="163"/>
      <c r="U207" s="163"/>
      <c r="V207" s="163"/>
      <c r="W207" s="163"/>
      <c r="X207" s="163"/>
      <c r="Y207" s="163"/>
      <c r="Z207" s="163"/>
      <c r="AA207" s="163"/>
      <c r="AB207" s="163"/>
      <c r="AC207" s="163"/>
      <c r="AD207" s="163"/>
      <c r="AE207" s="163"/>
      <c r="AF207" s="163"/>
      <c r="AG207" s="163"/>
      <c r="AH207" s="163"/>
      <c r="AI207" s="163"/>
      <c r="AJ207" s="163"/>
      <c r="AK207" s="163"/>
      <c r="AL207" s="163"/>
      <c r="AM207" s="163"/>
      <c r="AN207" s="163"/>
      <c r="AO207" s="163"/>
      <c r="AP207" s="163"/>
      <c r="AQ207" s="163"/>
      <c r="AR207" s="163"/>
      <c r="AS207" s="163"/>
      <c r="AT207" s="163"/>
      <c r="AU207" s="163"/>
      <c r="AV207" s="163"/>
      <c r="AW207" s="163"/>
      <c r="AX207" s="163"/>
      <c r="AY207" s="163"/>
      <c r="AZ207" s="163"/>
      <c r="BA207" s="163"/>
      <c r="BB207" s="163"/>
    </row>
    <row r="208" spans="1:54" s="164" customFormat="1">
      <c r="A208" s="163"/>
      <c r="B208" s="195"/>
      <c r="C208" s="163"/>
      <c r="D208" s="163"/>
      <c r="E208" s="163"/>
      <c r="F208" s="163"/>
      <c r="G208" s="163"/>
      <c r="H208" s="163"/>
      <c r="I208" s="163"/>
      <c r="J208" s="163"/>
      <c r="K208" s="163"/>
      <c r="L208" s="163"/>
      <c r="M208" s="163"/>
      <c r="N208" s="163"/>
      <c r="O208" s="163"/>
      <c r="P208" s="163"/>
      <c r="R208" s="163"/>
      <c r="S208" s="163"/>
      <c r="T208" s="163"/>
      <c r="U208" s="163"/>
      <c r="V208" s="163"/>
      <c r="W208" s="163"/>
      <c r="X208" s="163"/>
      <c r="Y208" s="163"/>
      <c r="Z208" s="163"/>
      <c r="AA208" s="163"/>
      <c r="AB208" s="163"/>
      <c r="AC208" s="163"/>
      <c r="AD208" s="163"/>
      <c r="AE208" s="163"/>
      <c r="AF208" s="163"/>
      <c r="AG208" s="163"/>
      <c r="AH208" s="163"/>
      <c r="AI208" s="163"/>
      <c r="AJ208" s="163"/>
      <c r="AK208" s="163"/>
      <c r="AL208" s="163"/>
      <c r="AM208" s="163"/>
      <c r="AN208" s="163"/>
      <c r="AO208" s="163"/>
      <c r="AP208" s="163"/>
      <c r="AQ208" s="163"/>
      <c r="AR208" s="163"/>
      <c r="AS208" s="163"/>
      <c r="AT208" s="163"/>
      <c r="AU208" s="163"/>
      <c r="AV208" s="163"/>
      <c r="AW208" s="163"/>
      <c r="AX208" s="163"/>
      <c r="AY208" s="163"/>
      <c r="AZ208" s="163"/>
      <c r="BA208" s="163"/>
      <c r="BB208" s="163"/>
    </row>
    <row r="209" spans="1:54" s="164" customFormat="1">
      <c r="A209" s="163"/>
      <c r="B209" s="195"/>
      <c r="C209" s="163"/>
      <c r="D209" s="163"/>
      <c r="E209" s="163"/>
      <c r="F209" s="163"/>
      <c r="G209" s="163"/>
      <c r="H209" s="163"/>
      <c r="I209" s="163"/>
      <c r="J209" s="163"/>
      <c r="K209" s="163"/>
      <c r="L209" s="163"/>
      <c r="M209" s="163"/>
      <c r="N209" s="163"/>
      <c r="O209" s="163"/>
      <c r="P209" s="163"/>
      <c r="R209" s="163"/>
      <c r="S209" s="163"/>
      <c r="T209" s="163"/>
      <c r="U209" s="163"/>
      <c r="V209" s="163"/>
      <c r="W209" s="163"/>
      <c r="X209" s="163"/>
      <c r="Y209" s="163"/>
      <c r="Z209" s="163"/>
      <c r="AA209" s="163"/>
      <c r="AB209" s="163"/>
      <c r="AC209" s="163"/>
      <c r="AD209" s="163"/>
      <c r="AE209" s="163"/>
      <c r="AF209" s="163"/>
      <c r="AG209" s="163"/>
      <c r="AH209" s="163"/>
      <c r="AI209" s="163"/>
      <c r="AJ209" s="163"/>
      <c r="AK209" s="163"/>
      <c r="AL209" s="163"/>
      <c r="AM209" s="163"/>
      <c r="AN209" s="163"/>
      <c r="AO209" s="163"/>
      <c r="AP209" s="163"/>
      <c r="AQ209" s="163"/>
      <c r="AR209" s="163"/>
      <c r="AS209" s="163"/>
      <c r="AT209" s="163"/>
      <c r="AU209" s="163"/>
      <c r="AV209" s="163"/>
      <c r="AW209" s="163"/>
      <c r="AX209" s="163"/>
      <c r="AY209" s="163"/>
      <c r="AZ209" s="163"/>
      <c r="BA209" s="163"/>
      <c r="BB209" s="163"/>
    </row>
    <row r="210" spans="1:54" s="164" customFormat="1">
      <c r="A210" s="163"/>
      <c r="B210" s="195"/>
      <c r="C210" s="163"/>
      <c r="D210" s="163"/>
      <c r="E210" s="163"/>
      <c r="F210" s="163"/>
      <c r="G210" s="163"/>
      <c r="H210" s="163"/>
      <c r="I210" s="163"/>
      <c r="J210" s="163"/>
      <c r="K210" s="163"/>
      <c r="L210" s="163"/>
      <c r="M210" s="163"/>
      <c r="N210" s="163"/>
      <c r="O210" s="163"/>
      <c r="P210" s="163"/>
      <c r="R210" s="163"/>
      <c r="S210" s="163"/>
      <c r="T210" s="163"/>
      <c r="U210" s="163"/>
      <c r="V210" s="163"/>
      <c r="W210" s="163"/>
      <c r="X210" s="163"/>
      <c r="Y210" s="163"/>
      <c r="Z210" s="163"/>
      <c r="AA210" s="163"/>
      <c r="AB210" s="163"/>
      <c r="AC210" s="163"/>
      <c r="AD210" s="163"/>
      <c r="AE210" s="163"/>
      <c r="AF210" s="163"/>
      <c r="AG210" s="163"/>
      <c r="AH210" s="163"/>
      <c r="AI210" s="163"/>
      <c r="AJ210" s="163"/>
      <c r="AK210" s="163"/>
      <c r="AL210" s="163"/>
      <c r="AM210" s="163"/>
      <c r="AN210" s="163"/>
      <c r="AO210" s="163"/>
      <c r="AP210" s="163"/>
      <c r="AQ210" s="163"/>
      <c r="AR210" s="163"/>
      <c r="AS210" s="163"/>
      <c r="AT210" s="163"/>
      <c r="AU210" s="163"/>
      <c r="AV210" s="163"/>
      <c r="AW210" s="163"/>
      <c r="AX210" s="163"/>
      <c r="AY210" s="163"/>
      <c r="AZ210" s="163"/>
      <c r="BA210" s="163"/>
      <c r="BB210" s="163"/>
    </row>
    <row r="211" spans="1:54" s="164" customFormat="1">
      <c r="A211" s="163"/>
      <c r="B211" s="195"/>
      <c r="C211" s="163"/>
      <c r="D211" s="163"/>
      <c r="E211" s="163"/>
      <c r="F211" s="163"/>
      <c r="G211" s="163"/>
      <c r="H211" s="163"/>
      <c r="I211" s="163"/>
      <c r="J211" s="163"/>
      <c r="K211" s="163"/>
      <c r="L211" s="163"/>
      <c r="M211" s="163"/>
      <c r="N211" s="163"/>
      <c r="O211" s="163"/>
      <c r="P211" s="163"/>
      <c r="R211" s="163"/>
      <c r="S211" s="163"/>
      <c r="T211" s="163"/>
      <c r="U211" s="163"/>
      <c r="V211" s="163"/>
      <c r="W211" s="163"/>
      <c r="X211" s="163"/>
      <c r="Y211" s="163"/>
      <c r="Z211" s="163"/>
      <c r="AA211" s="163"/>
      <c r="AB211" s="163"/>
      <c r="AC211" s="163"/>
      <c r="AD211" s="163"/>
      <c r="AE211" s="163"/>
      <c r="AF211" s="163"/>
      <c r="AG211" s="163"/>
      <c r="AH211" s="163"/>
      <c r="AI211" s="163"/>
      <c r="AJ211" s="163"/>
      <c r="AK211" s="163"/>
      <c r="AL211" s="163"/>
      <c r="AM211" s="163"/>
      <c r="AN211" s="163"/>
      <c r="AO211" s="163"/>
      <c r="AP211" s="163"/>
      <c r="AQ211" s="163"/>
      <c r="AR211" s="163"/>
      <c r="AS211" s="163"/>
      <c r="AT211" s="163"/>
      <c r="AU211" s="163"/>
      <c r="AV211" s="163"/>
      <c r="AW211" s="163"/>
      <c r="AX211" s="163"/>
      <c r="AY211" s="163"/>
      <c r="AZ211" s="163"/>
      <c r="BA211" s="163"/>
      <c r="BB211" s="163"/>
    </row>
    <row r="212" spans="1:54" s="164" customFormat="1">
      <c r="A212" s="163"/>
      <c r="B212" s="195"/>
      <c r="C212" s="163"/>
      <c r="D212" s="163"/>
      <c r="E212" s="163"/>
      <c r="F212" s="163"/>
      <c r="G212" s="163"/>
      <c r="H212" s="163"/>
      <c r="I212" s="163"/>
      <c r="J212" s="163"/>
      <c r="K212" s="163"/>
      <c r="L212" s="163"/>
      <c r="M212" s="163"/>
      <c r="N212" s="163"/>
      <c r="O212" s="163"/>
      <c r="P212" s="163"/>
      <c r="R212" s="163"/>
      <c r="S212" s="163"/>
      <c r="T212" s="163"/>
      <c r="U212" s="163"/>
      <c r="V212" s="163"/>
      <c r="W212" s="163"/>
      <c r="X212" s="163"/>
      <c r="Y212" s="163"/>
      <c r="Z212" s="163"/>
      <c r="AA212" s="163"/>
      <c r="AB212" s="163"/>
      <c r="AC212" s="163"/>
      <c r="AD212" s="163"/>
      <c r="AE212" s="163"/>
      <c r="AF212" s="163"/>
      <c r="AG212" s="163"/>
      <c r="AH212" s="163"/>
      <c r="AI212" s="163"/>
      <c r="AJ212" s="163"/>
      <c r="AK212" s="163"/>
      <c r="AL212" s="163"/>
      <c r="AM212" s="163"/>
      <c r="AN212" s="163"/>
      <c r="AO212" s="163"/>
      <c r="AP212" s="163"/>
      <c r="AQ212" s="163"/>
      <c r="AR212" s="163"/>
      <c r="AS212" s="163"/>
      <c r="AT212" s="163"/>
      <c r="AU212" s="163"/>
      <c r="AV212" s="163"/>
      <c r="AW212" s="163"/>
      <c r="AX212" s="163"/>
      <c r="AY212" s="163"/>
      <c r="AZ212" s="163"/>
      <c r="BA212" s="163"/>
      <c r="BB212" s="163"/>
    </row>
    <row r="213" spans="1:54" s="164" customFormat="1">
      <c r="A213" s="163"/>
      <c r="B213" s="195"/>
      <c r="C213" s="163"/>
      <c r="D213" s="163"/>
      <c r="E213" s="163"/>
      <c r="F213" s="163"/>
      <c r="G213" s="163"/>
      <c r="H213" s="163"/>
      <c r="I213" s="163"/>
      <c r="J213" s="163"/>
      <c r="K213" s="163"/>
      <c r="L213" s="163"/>
      <c r="M213" s="163"/>
      <c r="N213" s="163"/>
      <c r="O213" s="163"/>
      <c r="P213" s="163"/>
      <c r="R213" s="163"/>
      <c r="S213" s="163"/>
      <c r="T213" s="163"/>
      <c r="U213" s="163"/>
      <c r="V213" s="163"/>
      <c r="W213" s="163"/>
      <c r="X213" s="163"/>
      <c r="Y213" s="163"/>
      <c r="Z213" s="163"/>
      <c r="AA213" s="163"/>
      <c r="AB213" s="163"/>
      <c r="AC213" s="163"/>
      <c r="AD213" s="163"/>
      <c r="AE213" s="163"/>
      <c r="AF213" s="163"/>
      <c r="AG213" s="163"/>
      <c r="AH213" s="163"/>
      <c r="AI213" s="163"/>
      <c r="AJ213" s="163"/>
      <c r="AK213" s="163"/>
      <c r="AL213" s="163"/>
      <c r="AM213" s="163"/>
      <c r="AN213" s="163"/>
      <c r="AO213" s="163"/>
      <c r="AP213" s="163"/>
      <c r="AQ213" s="163"/>
      <c r="AR213" s="163"/>
      <c r="AS213" s="163"/>
      <c r="AT213" s="163"/>
      <c r="AU213" s="163"/>
      <c r="AV213" s="163"/>
      <c r="AW213" s="163"/>
      <c r="AX213" s="163"/>
      <c r="AY213" s="163"/>
      <c r="AZ213" s="163"/>
      <c r="BA213" s="163"/>
      <c r="BB213" s="163"/>
    </row>
    <row r="214" spans="1:54" s="164" customFormat="1">
      <c r="A214" s="163"/>
      <c r="B214" s="195"/>
      <c r="C214" s="163"/>
      <c r="D214" s="163"/>
      <c r="E214" s="163"/>
      <c r="F214" s="163"/>
      <c r="G214" s="163"/>
      <c r="H214" s="163"/>
      <c r="I214" s="163"/>
      <c r="J214" s="163"/>
      <c r="K214" s="163"/>
      <c r="L214" s="163"/>
      <c r="M214" s="163"/>
      <c r="N214" s="163"/>
      <c r="O214" s="163"/>
      <c r="P214" s="163"/>
      <c r="R214" s="163"/>
      <c r="S214" s="163"/>
      <c r="T214" s="163"/>
      <c r="U214" s="163"/>
      <c r="V214" s="163"/>
      <c r="W214" s="163"/>
      <c r="X214" s="163"/>
      <c r="Y214" s="163"/>
      <c r="Z214" s="163"/>
      <c r="AA214" s="163"/>
      <c r="AB214" s="163"/>
      <c r="AC214" s="163"/>
      <c r="AD214" s="163"/>
      <c r="AE214" s="163"/>
      <c r="AF214" s="163"/>
      <c r="AG214" s="163"/>
      <c r="AH214" s="163"/>
      <c r="AI214" s="163"/>
      <c r="AJ214" s="163"/>
      <c r="AK214" s="163"/>
      <c r="AL214" s="163"/>
      <c r="AM214" s="163"/>
      <c r="AN214" s="163"/>
      <c r="AO214" s="163"/>
      <c r="AP214" s="163"/>
      <c r="AQ214" s="163"/>
      <c r="AR214" s="163"/>
      <c r="AS214" s="163"/>
      <c r="AT214" s="163"/>
      <c r="AU214" s="163"/>
      <c r="AV214" s="163"/>
      <c r="AW214" s="163"/>
      <c r="AX214" s="163"/>
      <c r="AY214" s="163"/>
      <c r="AZ214" s="163"/>
      <c r="BA214" s="163"/>
      <c r="BB214" s="163"/>
    </row>
    <row r="215" spans="1:54" s="164" customFormat="1">
      <c r="A215" s="163"/>
      <c r="B215" s="195"/>
      <c r="C215" s="163"/>
      <c r="D215" s="163"/>
      <c r="E215" s="163"/>
      <c r="F215" s="163"/>
      <c r="G215" s="163"/>
      <c r="H215" s="163"/>
      <c r="I215" s="163"/>
      <c r="J215" s="163"/>
      <c r="K215" s="163"/>
      <c r="L215" s="163"/>
      <c r="M215" s="163"/>
      <c r="N215" s="163"/>
      <c r="O215" s="163"/>
      <c r="P215" s="163"/>
      <c r="R215" s="163"/>
      <c r="S215" s="163"/>
      <c r="T215" s="163"/>
      <c r="U215" s="163"/>
      <c r="V215" s="163"/>
      <c r="W215" s="163"/>
      <c r="X215" s="163"/>
      <c r="Y215" s="163"/>
      <c r="Z215" s="163"/>
      <c r="AA215" s="163"/>
      <c r="AB215" s="163"/>
      <c r="AC215" s="163"/>
      <c r="AD215" s="163"/>
      <c r="AE215" s="163"/>
      <c r="AF215" s="163"/>
      <c r="AG215" s="163"/>
      <c r="AH215" s="163"/>
      <c r="AI215" s="163"/>
      <c r="AJ215" s="163"/>
      <c r="AK215" s="163"/>
      <c r="AL215" s="163"/>
      <c r="AM215" s="163"/>
      <c r="AN215" s="163"/>
      <c r="AO215" s="163"/>
      <c r="AP215" s="163"/>
      <c r="AQ215" s="163"/>
      <c r="AR215" s="163"/>
      <c r="AS215" s="163"/>
      <c r="AT215" s="163"/>
      <c r="AU215" s="163"/>
      <c r="AV215" s="163"/>
      <c r="AW215" s="163"/>
      <c r="AX215" s="163"/>
      <c r="AY215" s="163"/>
      <c r="AZ215" s="163"/>
      <c r="BA215" s="163"/>
      <c r="BB215" s="163"/>
    </row>
    <row r="216" spans="1:54" s="164" customFormat="1">
      <c r="A216" s="163"/>
      <c r="B216" s="195"/>
      <c r="C216" s="163"/>
      <c r="D216" s="163"/>
      <c r="E216" s="163"/>
      <c r="F216" s="163"/>
      <c r="G216" s="163"/>
      <c r="H216" s="163"/>
      <c r="I216" s="163"/>
      <c r="J216" s="163"/>
      <c r="K216" s="163"/>
      <c r="L216" s="163"/>
      <c r="M216" s="163"/>
      <c r="N216" s="163"/>
      <c r="O216" s="163"/>
      <c r="P216" s="163"/>
      <c r="R216" s="163"/>
      <c r="S216" s="163"/>
      <c r="T216" s="163"/>
      <c r="U216" s="163"/>
      <c r="V216" s="163"/>
      <c r="W216" s="163"/>
      <c r="X216" s="163"/>
      <c r="Y216" s="163"/>
      <c r="Z216" s="163"/>
      <c r="AA216" s="163"/>
      <c r="AB216" s="163"/>
      <c r="AC216" s="163"/>
      <c r="AD216" s="163"/>
      <c r="AE216" s="163"/>
      <c r="AF216" s="163"/>
      <c r="AG216" s="163"/>
      <c r="AH216" s="163"/>
      <c r="AI216" s="163"/>
      <c r="AJ216" s="163"/>
      <c r="AK216" s="163"/>
      <c r="AL216" s="163"/>
      <c r="AM216" s="163"/>
      <c r="AN216" s="163"/>
      <c r="AO216" s="163"/>
      <c r="AP216" s="163"/>
      <c r="AQ216" s="163"/>
      <c r="AR216" s="163"/>
      <c r="AS216" s="163"/>
      <c r="AT216" s="163"/>
      <c r="AU216" s="163"/>
      <c r="AV216" s="163"/>
      <c r="AW216" s="163"/>
      <c r="AX216" s="163"/>
      <c r="AY216" s="163"/>
      <c r="AZ216" s="163"/>
      <c r="BA216" s="163"/>
      <c r="BB216" s="163"/>
    </row>
    <row r="217" spans="1:54" s="164" customFormat="1">
      <c r="A217" s="163"/>
      <c r="B217" s="195"/>
      <c r="C217" s="163"/>
      <c r="D217" s="163"/>
      <c r="E217" s="163"/>
      <c r="F217" s="163"/>
      <c r="G217" s="163"/>
      <c r="H217" s="163"/>
      <c r="I217" s="163"/>
      <c r="J217" s="163"/>
      <c r="K217" s="163"/>
      <c r="L217" s="163"/>
      <c r="M217" s="163"/>
      <c r="N217" s="163"/>
      <c r="O217" s="163"/>
      <c r="P217" s="163"/>
      <c r="R217" s="163"/>
      <c r="S217" s="163"/>
      <c r="T217" s="163"/>
      <c r="U217" s="163"/>
      <c r="V217" s="163"/>
      <c r="W217" s="163"/>
      <c r="X217" s="163"/>
      <c r="Y217" s="163"/>
      <c r="Z217" s="163"/>
      <c r="AA217" s="163"/>
      <c r="AB217" s="163"/>
      <c r="AC217" s="163"/>
      <c r="AD217" s="163"/>
      <c r="AE217" s="163"/>
      <c r="AF217" s="163"/>
      <c r="AG217" s="163"/>
      <c r="AH217" s="163"/>
      <c r="AI217" s="163"/>
      <c r="AJ217" s="163"/>
      <c r="AK217" s="163"/>
      <c r="AL217" s="163"/>
      <c r="AM217" s="163"/>
      <c r="AN217" s="163"/>
      <c r="AO217" s="163"/>
      <c r="AP217" s="163"/>
      <c r="AQ217" s="163"/>
      <c r="AR217" s="163"/>
      <c r="AS217" s="163"/>
      <c r="AT217" s="163"/>
      <c r="AU217" s="163"/>
      <c r="AV217" s="163"/>
      <c r="AW217" s="163"/>
      <c r="AX217" s="163"/>
      <c r="AY217" s="163"/>
      <c r="AZ217" s="163"/>
      <c r="BA217" s="163"/>
      <c r="BB217" s="163"/>
    </row>
    <row r="218" spans="1:54" s="164" customFormat="1">
      <c r="A218" s="163"/>
      <c r="B218" s="195"/>
      <c r="C218" s="163"/>
      <c r="D218" s="163"/>
      <c r="E218" s="163"/>
      <c r="F218" s="163"/>
      <c r="G218" s="163"/>
      <c r="H218" s="163"/>
      <c r="I218" s="163"/>
      <c r="J218" s="163"/>
      <c r="K218" s="163"/>
      <c r="L218" s="163"/>
      <c r="M218" s="163"/>
      <c r="N218" s="163"/>
      <c r="O218" s="163"/>
      <c r="P218" s="163"/>
      <c r="R218" s="163"/>
      <c r="S218" s="163"/>
      <c r="T218" s="163"/>
      <c r="U218" s="163"/>
      <c r="V218" s="163"/>
      <c r="W218" s="163"/>
      <c r="X218" s="163"/>
      <c r="Y218" s="163"/>
      <c r="Z218" s="163"/>
      <c r="AA218" s="163"/>
      <c r="AB218" s="163"/>
      <c r="AC218" s="163"/>
      <c r="AD218" s="163"/>
      <c r="AE218" s="163"/>
      <c r="AF218" s="163"/>
      <c r="AG218" s="163"/>
      <c r="AH218" s="163"/>
      <c r="AI218" s="163"/>
      <c r="AJ218" s="163"/>
      <c r="AK218" s="163"/>
      <c r="AL218" s="163"/>
      <c r="AM218" s="163"/>
      <c r="AN218" s="163"/>
      <c r="AO218" s="163"/>
      <c r="AP218" s="163"/>
      <c r="AQ218" s="163"/>
      <c r="AR218" s="163"/>
      <c r="AS218" s="163"/>
      <c r="AT218" s="163"/>
      <c r="AU218" s="163"/>
      <c r="AV218" s="163"/>
      <c r="AW218" s="163"/>
      <c r="AX218" s="163"/>
      <c r="AY218" s="163"/>
      <c r="AZ218" s="163"/>
      <c r="BA218" s="163"/>
      <c r="BB218" s="163"/>
    </row>
    <row r="219" spans="1:54" s="164" customFormat="1">
      <c r="A219" s="163"/>
      <c r="B219" s="195"/>
      <c r="C219" s="163"/>
      <c r="D219" s="163"/>
      <c r="E219" s="163"/>
      <c r="F219" s="163"/>
      <c r="G219" s="163"/>
      <c r="H219" s="163"/>
      <c r="I219" s="163"/>
      <c r="J219" s="163"/>
      <c r="K219" s="163"/>
      <c r="L219" s="163"/>
      <c r="M219" s="163"/>
      <c r="N219" s="163"/>
      <c r="O219" s="163"/>
      <c r="P219" s="163"/>
      <c r="R219" s="163"/>
      <c r="S219" s="163"/>
      <c r="T219" s="163"/>
      <c r="U219" s="163"/>
      <c r="V219" s="163"/>
      <c r="W219" s="163"/>
      <c r="X219" s="163"/>
      <c r="Y219" s="163"/>
      <c r="Z219" s="163"/>
      <c r="AA219" s="163"/>
      <c r="AB219" s="163"/>
      <c r="AC219" s="163"/>
      <c r="AD219" s="163"/>
      <c r="AE219" s="163"/>
      <c r="AF219" s="163"/>
      <c r="AG219" s="163"/>
      <c r="AH219" s="163"/>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row>
    <row r="220" spans="1:54" s="164" customFormat="1">
      <c r="A220" s="163"/>
      <c r="B220" s="195"/>
      <c r="C220" s="163"/>
      <c r="D220" s="163"/>
      <c r="E220" s="163"/>
      <c r="F220" s="163"/>
      <c r="G220" s="163"/>
      <c r="H220" s="163"/>
      <c r="I220" s="163"/>
      <c r="J220" s="163"/>
      <c r="K220" s="163"/>
      <c r="L220" s="163"/>
      <c r="M220" s="163"/>
      <c r="N220" s="163"/>
      <c r="O220" s="163"/>
      <c r="P220" s="163"/>
      <c r="R220" s="163"/>
      <c r="S220" s="163"/>
      <c r="T220" s="163"/>
      <c r="U220" s="163"/>
      <c r="V220" s="163"/>
      <c r="W220" s="163"/>
      <c r="X220" s="163"/>
      <c r="Y220" s="163"/>
      <c r="Z220" s="163"/>
      <c r="AA220" s="163"/>
      <c r="AB220" s="163"/>
      <c r="AC220" s="163"/>
      <c r="AD220" s="163"/>
      <c r="AE220" s="163"/>
      <c r="AF220" s="163"/>
      <c r="AG220" s="163"/>
      <c r="AH220" s="163"/>
      <c r="AI220" s="163"/>
      <c r="AJ220" s="163"/>
      <c r="AK220" s="163"/>
      <c r="AL220" s="163"/>
      <c r="AM220" s="163"/>
      <c r="AN220" s="163"/>
      <c r="AO220" s="163"/>
      <c r="AP220" s="163"/>
      <c r="AQ220" s="163"/>
      <c r="AR220" s="163"/>
      <c r="AS220" s="163"/>
      <c r="AT220" s="163"/>
      <c r="AU220" s="163"/>
      <c r="AV220" s="163"/>
      <c r="AW220" s="163"/>
      <c r="AX220" s="163"/>
      <c r="AY220" s="163"/>
      <c r="AZ220" s="163"/>
      <c r="BA220" s="163"/>
      <c r="BB220" s="163"/>
    </row>
    <row r="221" spans="1:54" s="164" customFormat="1">
      <c r="A221" s="163"/>
      <c r="B221" s="195"/>
      <c r="C221" s="163"/>
      <c r="D221" s="163"/>
      <c r="E221" s="163"/>
      <c r="F221" s="163"/>
      <c r="G221" s="163"/>
      <c r="H221" s="163"/>
      <c r="I221" s="163"/>
      <c r="J221" s="163"/>
      <c r="K221" s="163"/>
      <c r="L221" s="163"/>
      <c r="M221" s="163"/>
      <c r="N221" s="163"/>
      <c r="O221" s="163"/>
      <c r="P221" s="163"/>
      <c r="R221" s="163"/>
      <c r="S221" s="163"/>
      <c r="T221" s="163"/>
      <c r="U221" s="163"/>
      <c r="V221" s="163"/>
      <c r="W221" s="163"/>
      <c r="X221" s="163"/>
      <c r="Y221" s="163"/>
      <c r="Z221" s="163"/>
      <c r="AA221" s="163"/>
      <c r="AB221" s="163"/>
      <c r="AC221" s="163"/>
      <c r="AD221" s="163"/>
      <c r="AE221" s="163"/>
      <c r="AF221" s="163"/>
      <c r="AG221" s="163"/>
      <c r="AH221" s="163"/>
      <c r="AI221" s="163"/>
      <c r="AJ221" s="163"/>
      <c r="AK221" s="163"/>
      <c r="AL221" s="163"/>
      <c r="AM221" s="163"/>
      <c r="AN221" s="163"/>
      <c r="AO221" s="163"/>
      <c r="AP221" s="163"/>
      <c r="AQ221" s="163"/>
      <c r="AR221" s="163"/>
      <c r="AS221" s="163"/>
      <c r="AT221" s="163"/>
      <c r="AU221" s="163"/>
      <c r="AV221" s="163"/>
      <c r="AW221" s="163"/>
      <c r="AX221" s="163"/>
      <c r="AY221" s="163"/>
      <c r="AZ221" s="163"/>
      <c r="BA221" s="163"/>
      <c r="BB221" s="163"/>
    </row>
    <row r="222" spans="1:54" s="164" customFormat="1">
      <c r="A222" s="163"/>
      <c r="B222" s="195"/>
      <c r="C222" s="163"/>
      <c r="D222" s="163"/>
      <c r="E222" s="163"/>
      <c r="F222" s="163"/>
      <c r="G222" s="163"/>
      <c r="H222" s="163"/>
      <c r="I222" s="163"/>
      <c r="J222" s="163"/>
      <c r="K222" s="163"/>
      <c r="L222" s="163"/>
      <c r="M222" s="163"/>
      <c r="N222" s="163"/>
      <c r="O222" s="163"/>
      <c r="P222" s="163"/>
      <c r="R222" s="163"/>
      <c r="S222" s="163"/>
      <c r="T222" s="163"/>
      <c r="U222" s="163"/>
      <c r="V222" s="163"/>
      <c r="W222" s="163"/>
      <c r="X222" s="163"/>
      <c r="Y222" s="163"/>
      <c r="Z222" s="163"/>
      <c r="AA222" s="163"/>
      <c r="AB222" s="163"/>
      <c r="AC222" s="163"/>
      <c r="AD222" s="163"/>
      <c r="AE222" s="163"/>
      <c r="AF222" s="163"/>
      <c r="AG222" s="163"/>
      <c r="AH222" s="163"/>
      <c r="AI222" s="163"/>
      <c r="AJ222" s="163"/>
      <c r="AK222" s="163"/>
      <c r="AL222" s="163"/>
      <c r="AM222" s="163"/>
      <c r="AN222" s="163"/>
      <c r="AO222" s="163"/>
      <c r="AP222" s="163"/>
      <c r="AQ222" s="163"/>
      <c r="AR222" s="163"/>
      <c r="AS222" s="163"/>
      <c r="AT222" s="163"/>
      <c r="AU222" s="163"/>
      <c r="AV222" s="163"/>
      <c r="AW222" s="163"/>
      <c r="AX222" s="163"/>
      <c r="AY222" s="163"/>
      <c r="AZ222" s="163"/>
      <c r="BA222" s="163"/>
      <c r="BB222" s="163"/>
    </row>
    <row r="223" spans="1:54" s="164" customFormat="1">
      <c r="A223" s="163"/>
      <c r="B223" s="195"/>
      <c r="C223" s="163"/>
      <c r="D223" s="163"/>
      <c r="E223" s="163"/>
      <c r="F223" s="163"/>
      <c r="G223" s="163"/>
      <c r="H223" s="163"/>
      <c r="I223" s="163"/>
      <c r="J223" s="163"/>
      <c r="K223" s="163"/>
      <c r="L223" s="163"/>
      <c r="M223" s="163"/>
      <c r="N223" s="163"/>
      <c r="O223" s="163"/>
      <c r="P223" s="163"/>
      <c r="R223" s="163"/>
      <c r="S223" s="163"/>
      <c r="T223" s="163"/>
      <c r="U223" s="163"/>
      <c r="V223" s="163"/>
      <c r="W223" s="163"/>
      <c r="X223" s="163"/>
      <c r="Y223" s="163"/>
      <c r="Z223" s="163"/>
      <c r="AA223" s="163"/>
      <c r="AB223" s="163"/>
      <c r="AC223" s="163"/>
      <c r="AD223" s="163"/>
      <c r="AE223" s="163"/>
      <c r="AF223" s="163"/>
      <c r="AG223" s="163"/>
      <c r="AH223" s="163"/>
      <c r="AI223" s="163"/>
      <c r="AJ223" s="163"/>
      <c r="AK223" s="163"/>
      <c r="AL223" s="163"/>
      <c r="AM223" s="163"/>
      <c r="AN223" s="163"/>
      <c r="AO223" s="163"/>
      <c r="AP223" s="163"/>
      <c r="AQ223" s="163"/>
      <c r="AR223" s="163"/>
      <c r="AS223" s="163"/>
      <c r="AT223" s="163"/>
      <c r="AU223" s="163"/>
      <c r="AV223" s="163"/>
      <c r="AW223" s="163"/>
      <c r="AX223" s="163"/>
      <c r="AY223" s="163"/>
      <c r="AZ223" s="163"/>
      <c r="BA223" s="163"/>
      <c r="BB223" s="163"/>
    </row>
    <row r="224" spans="1:54" s="164" customFormat="1">
      <c r="A224" s="163"/>
      <c r="B224" s="195"/>
      <c r="C224" s="163"/>
      <c r="D224" s="163"/>
      <c r="E224" s="163"/>
      <c r="F224" s="163"/>
      <c r="G224" s="163"/>
      <c r="H224" s="163"/>
      <c r="I224" s="163"/>
      <c r="J224" s="163"/>
      <c r="K224" s="163"/>
      <c r="L224" s="163"/>
      <c r="M224" s="163"/>
      <c r="N224" s="163"/>
      <c r="O224" s="163"/>
      <c r="P224" s="163"/>
      <c r="R224" s="163"/>
      <c r="S224" s="163"/>
      <c r="T224" s="163"/>
      <c r="U224" s="163"/>
      <c r="V224" s="163"/>
      <c r="W224" s="163"/>
      <c r="X224" s="163"/>
      <c r="Y224" s="163"/>
      <c r="Z224" s="163"/>
      <c r="AA224" s="163"/>
      <c r="AB224" s="163"/>
      <c r="AC224" s="163"/>
      <c r="AD224" s="163"/>
      <c r="AE224" s="163"/>
      <c r="AF224" s="163"/>
      <c r="AG224" s="163"/>
      <c r="AH224" s="163"/>
      <c r="AI224" s="163"/>
      <c r="AJ224" s="163"/>
      <c r="AK224" s="163"/>
      <c r="AL224" s="163"/>
      <c r="AM224" s="163"/>
      <c r="AN224" s="163"/>
      <c r="AO224" s="163"/>
      <c r="AP224" s="163"/>
      <c r="AQ224" s="163"/>
      <c r="AR224" s="163"/>
      <c r="AS224" s="163"/>
      <c r="AT224" s="163"/>
      <c r="AU224" s="163"/>
      <c r="AV224" s="163"/>
      <c r="AW224" s="163"/>
      <c r="AX224" s="163"/>
      <c r="AY224" s="163"/>
      <c r="AZ224" s="163"/>
      <c r="BA224" s="163"/>
      <c r="BB224" s="163"/>
    </row>
    <row r="225" spans="1:54" s="164" customFormat="1">
      <c r="A225" s="163"/>
      <c r="B225" s="195"/>
      <c r="C225" s="163"/>
      <c r="D225" s="163"/>
      <c r="E225" s="163"/>
      <c r="F225" s="163"/>
      <c r="G225" s="163"/>
      <c r="H225" s="163"/>
      <c r="I225" s="163"/>
      <c r="J225" s="163"/>
      <c r="K225" s="163"/>
      <c r="L225" s="163"/>
      <c r="M225" s="163"/>
      <c r="N225" s="163"/>
      <c r="O225" s="163"/>
      <c r="P225" s="163"/>
      <c r="R225" s="163"/>
      <c r="S225" s="163"/>
      <c r="T225" s="163"/>
      <c r="U225" s="163"/>
      <c r="V225" s="163"/>
      <c r="W225" s="163"/>
      <c r="X225" s="163"/>
      <c r="Y225" s="163"/>
      <c r="Z225" s="163"/>
      <c r="AA225" s="163"/>
      <c r="AB225" s="163"/>
      <c r="AC225" s="163"/>
      <c r="AD225" s="163"/>
      <c r="AE225" s="163"/>
      <c r="AF225" s="163"/>
      <c r="AG225" s="163"/>
      <c r="AH225" s="163"/>
      <c r="AI225" s="163"/>
      <c r="AJ225" s="163"/>
      <c r="AK225" s="163"/>
      <c r="AL225" s="163"/>
      <c r="AM225" s="163"/>
      <c r="AN225" s="163"/>
      <c r="AO225" s="163"/>
      <c r="AP225" s="163"/>
      <c r="AQ225" s="163"/>
      <c r="AR225" s="163"/>
      <c r="AS225" s="163"/>
      <c r="AT225" s="163"/>
      <c r="AU225" s="163"/>
      <c r="AV225" s="163"/>
      <c r="AW225" s="163"/>
      <c r="AX225" s="163"/>
      <c r="AY225" s="163"/>
      <c r="AZ225" s="163"/>
      <c r="BA225" s="163"/>
      <c r="BB225" s="163"/>
    </row>
    <row r="226" spans="1:54" s="164" customFormat="1">
      <c r="A226" s="163"/>
      <c r="B226" s="195"/>
      <c r="C226" s="163"/>
      <c r="D226" s="163"/>
      <c r="E226" s="163"/>
      <c r="F226" s="163"/>
      <c r="G226" s="163"/>
      <c r="H226" s="163"/>
      <c r="I226" s="163"/>
      <c r="J226" s="163"/>
      <c r="K226" s="163"/>
      <c r="L226" s="163"/>
      <c r="M226" s="163"/>
      <c r="N226" s="163"/>
      <c r="O226" s="163"/>
      <c r="P226" s="163"/>
      <c r="R226" s="163"/>
      <c r="S226" s="163"/>
      <c r="T226" s="163"/>
      <c r="U226" s="163"/>
      <c r="V226" s="163"/>
      <c r="W226" s="163"/>
      <c r="X226" s="163"/>
      <c r="Y226" s="163"/>
      <c r="Z226" s="163"/>
      <c r="AA226" s="163"/>
      <c r="AB226" s="163"/>
      <c r="AC226" s="163"/>
      <c r="AD226" s="163"/>
      <c r="AE226" s="163"/>
      <c r="AF226" s="163"/>
      <c r="AG226" s="163"/>
      <c r="AH226" s="163"/>
      <c r="AI226" s="163"/>
      <c r="AJ226" s="163"/>
      <c r="AK226" s="163"/>
      <c r="AL226" s="163"/>
      <c r="AM226" s="163"/>
      <c r="AN226" s="163"/>
      <c r="AO226" s="163"/>
      <c r="AP226" s="163"/>
      <c r="AQ226" s="163"/>
      <c r="AR226" s="163"/>
      <c r="AS226" s="163"/>
      <c r="AT226" s="163"/>
      <c r="AU226" s="163"/>
      <c r="AV226" s="163"/>
      <c r="AW226" s="163"/>
      <c r="AX226" s="163"/>
      <c r="AY226" s="163"/>
      <c r="AZ226" s="163"/>
      <c r="BA226" s="163"/>
      <c r="BB226" s="163"/>
    </row>
    <row r="227" spans="1:54" s="164" customFormat="1">
      <c r="A227" s="163"/>
      <c r="B227" s="195"/>
      <c r="C227" s="163"/>
      <c r="D227" s="163"/>
      <c r="E227" s="163"/>
      <c r="F227" s="163"/>
      <c r="G227" s="163"/>
      <c r="H227" s="163"/>
      <c r="I227" s="163"/>
      <c r="J227" s="163"/>
      <c r="K227" s="163"/>
      <c r="L227" s="163"/>
      <c r="M227" s="163"/>
      <c r="N227" s="163"/>
      <c r="O227" s="163"/>
      <c r="P227" s="163"/>
      <c r="R227" s="163"/>
      <c r="S227" s="163"/>
      <c r="T227" s="163"/>
      <c r="U227" s="163"/>
      <c r="V227" s="163"/>
      <c r="W227" s="163"/>
      <c r="X227" s="163"/>
      <c r="Y227" s="163"/>
      <c r="Z227" s="163"/>
      <c r="AA227" s="163"/>
      <c r="AB227" s="163"/>
      <c r="AC227" s="163"/>
      <c r="AD227" s="163"/>
      <c r="AE227" s="163"/>
      <c r="AF227" s="163"/>
      <c r="AG227" s="163"/>
      <c r="AH227" s="163"/>
      <c r="AI227" s="163"/>
      <c r="AJ227" s="163"/>
      <c r="AK227" s="163"/>
      <c r="AL227" s="163"/>
      <c r="AM227" s="163"/>
      <c r="AN227" s="163"/>
      <c r="AO227" s="163"/>
      <c r="AP227" s="163"/>
      <c r="AQ227" s="163"/>
      <c r="AR227" s="163"/>
      <c r="AS227" s="163"/>
      <c r="AT227" s="163"/>
      <c r="AU227" s="163"/>
      <c r="AV227" s="163"/>
      <c r="AW227" s="163"/>
      <c r="AX227" s="163"/>
      <c r="AY227" s="163"/>
      <c r="AZ227" s="163"/>
      <c r="BA227" s="163"/>
      <c r="BB227" s="163"/>
    </row>
    <row r="228" spans="1:54" s="164" customFormat="1">
      <c r="A228" s="163"/>
      <c r="B228" s="163"/>
      <c r="C228" s="163"/>
      <c r="D228" s="163"/>
      <c r="E228" s="163"/>
      <c r="F228" s="163"/>
      <c r="G228" s="163"/>
      <c r="H228" s="163"/>
      <c r="I228" s="163"/>
      <c r="J228" s="163"/>
      <c r="K228" s="163"/>
      <c r="L228" s="163"/>
      <c r="M228" s="163"/>
      <c r="N228" s="163"/>
      <c r="O228" s="163"/>
      <c r="P228" s="163"/>
      <c r="R228" s="163"/>
      <c r="S228" s="163"/>
      <c r="T228" s="163"/>
      <c r="U228" s="163"/>
      <c r="V228" s="163"/>
      <c r="W228" s="163"/>
      <c r="X228" s="163"/>
      <c r="Y228" s="163"/>
      <c r="Z228" s="163"/>
      <c r="AA228" s="163"/>
      <c r="AB228" s="163"/>
      <c r="AC228" s="163"/>
      <c r="AD228" s="163"/>
      <c r="AE228" s="163"/>
      <c r="AF228" s="163"/>
      <c r="AG228" s="163"/>
      <c r="AH228" s="163"/>
      <c r="AI228" s="163"/>
      <c r="AJ228" s="163"/>
      <c r="AK228" s="163"/>
      <c r="AL228" s="163"/>
      <c r="AM228" s="163"/>
      <c r="AN228" s="163"/>
      <c r="AO228" s="163"/>
      <c r="AP228" s="163"/>
      <c r="AQ228" s="163"/>
      <c r="AR228" s="163"/>
      <c r="AS228" s="163"/>
      <c r="AT228" s="163"/>
      <c r="AU228" s="163"/>
      <c r="AV228" s="163"/>
      <c r="AW228" s="163"/>
      <c r="AX228" s="163"/>
      <c r="AY228" s="163"/>
      <c r="AZ228" s="163"/>
      <c r="BA228" s="163"/>
      <c r="BB228" s="163"/>
    </row>
    <row r="229" spans="1:54" s="164" customFormat="1">
      <c r="A229" s="163"/>
      <c r="B229" s="163"/>
      <c r="C229" s="163"/>
      <c r="D229" s="163"/>
      <c r="E229" s="163"/>
      <c r="F229" s="163"/>
      <c r="G229" s="163"/>
      <c r="H229" s="163"/>
      <c r="I229" s="163"/>
      <c r="J229" s="163"/>
      <c r="K229" s="163"/>
      <c r="L229" s="163"/>
      <c r="M229" s="163"/>
      <c r="N229" s="163"/>
      <c r="O229" s="163"/>
      <c r="P229" s="163"/>
      <c r="R229" s="163"/>
      <c r="S229" s="163"/>
      <c r="T229" s="163"/>
      <c r="U229" s="163"/>
      <c r="V229" s="163"/>
      <c r="W229" s="163"/>
      <c r="X229" s="163"/>
      <c r="Y229" s="163"/>
      <c r="Z229" s="163"/>
      <c r="AA229" s="163"/>
      <c r="AB229" s="163"/>
      <c r="AC229" s="163"/>
      <c r="AD229" s="163"/>
      <c r="AE229" s="163"/>
      <c r="AF229" s="163"/>
      <c r="AG229" s="163"/>
      <c r="AH229" s="163"/>
      <c r="AI229" s="163"/>
      <c r="AJ229" s="163"/>
      <c r="AK229" s="163"/>
      <c r="AL229" s="163"/>
      <c r="AM229" s="163"/>
      <c r="AN229" s="163"/>
      <c r="AO229" s="163"/>
      <c r="AP229" s="163"/>
      <c r="AQ229" s="163"/>
      <c r="AR229" s="163"/>
      <c r="AS229" s="163"/>
      <c r="AT229" s="163"/>
      <c r="AU229" s="163"/>
      <c r="AV229" s="163"/>
      <c r="AW229" s="163"/>
      <c r="AX229" s="163"/>
      <c r="AY229" s="163"/>
      <c r="AZ229" s="163"/>
      <c r="BA229" s="163"/>
      <c r="BB229" s="163"/>
    </row>
    <row r="230" spans="1:54" s="164" customFormat="1">
      <c r="A230" s="163"/>
      <c r="B230" s="163"/>
      <c r="C230" s="163"/>
      <c r="D230" s="163"/>
      <c r="E230" s="163"/>
      <c r="F230" s="163"/>
      <c r="G230" s="163"/>
      <c r="H230" s="163"/>
      <c r="I230" s="163"/>
      <c r="J230" s="163"/>
      <c r="K230" s="163"/>
      <c r="L230" s="163"/>
      <c r="M230" s="163"/>
      <c r="N230" s="163"/>
      <c r="O230" s="163"/>
      <c r="P230" s="163"/>
      <c r="R230" s="163"/>
      <c r="S230" s="163"/>
      <c r="T230" s="163"/>
      <c r="U230" s="163"/>
      <c r="V230" s="163"/>
      <c r="W230" s="163"/>
      <c r="X230" s="163"/>
      <c r="Y230" s="163"/>
      <c r="Z230" s="163"/>
      <c r="AA230" s="163"/>
      <c r="AB230" s="163"/>
      <c r="AC230" s="163"/>
      <c r="AD230" s="163"/>
      <c r="AE230" s="163"/>
      <c r="AF230" s="163"/>
      <c r="AG230" s="163"/>
      <c r="AH230" s="163"/>
      <c r="AI230" s="163"/>
      <c r="AJ230" s="163"/>
      <c r="AK230" s="163"/>
      <c r="AL230" s="163"/>
      <c r="AM230" s="163"/>
      <c r="AN230" s="163"/>
      <c r="AO230" s="163"/>
      <c r="AP230" s="163"/>
      <c r="AQ230" s="163"/>
      <c r="AR230" s="163"/>
      <c r="AS230" s="163"/>
      <c r="AT230" s="163"/>
      <c r="AU230" s="163"/>
      <c r="AV230" s="163"/>
      <c r="AW230" s="163"/>
      <c r="AX230" s="163"/>
      <c r="AY230" s="163"/>
      <c r="AZ230" s="163"/>
      <c r="BA230" s="163"/>
      <c r="BB230" s="163"/>
    </row>
    <row r="231" spans="1:54" s="164" customFormat="1">
      <c r="A231" s="163"/>
      <c r="B231" s="163"/>
      <c r="C231" s="163"/>
      <c r="D231" s="163"/>
      <c r="E231" s="163"/>
      <c r="F231" s="163"/>
      <c r="G231" s="163"/>
      <c r="H231" s="163"/>
      <c r="I231" s="163"/>
      <c r="J231" s="163"/>
      <c r="K231" s="163"/>
      <c r="L231" s="163"/>
      <c r="M231" s="163"/>
      <c r="N231" s="163"/>
      <c r="O231" s="163"/>
      <c r="P231" s="163"/>
      <c r="R231" s="163"/>
      <c r="S231" s="163"/>
      <c r="T231" s="163"/>
      <c r="U231" s="163"/>
      <c r="V231" s="163"/>
      <c r="W231" s="163"/>
      <c r="X231" s="163"/>
      <c r="Y231" s="163"/>
      <c r="Z231" s="163"/>
      <c r="AA231" s="163"/>
      <c r="AB231" s="163"/>
      <c r="AC231" s="163"/>
      <c r="AD231" s="163"/>
      <c r="AE231" s="163"/>
      <c r="AF231" s="163"/>
      <c r="AG231" s="163"/>
      <c r="AH231" s="163"/>
      <c r="AI231" s="163"/>
      <c r="AJ231" s="163"/>
      <c r="AK231" s="163"/>
      <c r="AL231" s="163"/>
      <c r="AM231" s="163"/>
      <c r="AN231" s="163"/>
      <c r="AO231" s="163"/>
      <c r="AP231" s="163"/>
      <c r="AQ231" s="163"/>
      <c r="AR231" s="163"/>
      <c r="AS231" s="163"/>
      <c r="AT231" s="163"/>
      <c r="AU231" s="163"/>
      <c r="AV231" s="163"/>
      <c r="AW231" s="163"/>
      <c r="AX231" s="163"/>
      <c r="AY231" s="163"/>
      <c r="AZ231" s="163"/>
      <c r="BA231" s="163"/>
      <c r="BB231" s="163"/>
    </row>
    <row r="232" spans="1:54" s="164" customFormat="1">
      <c r="A232" s="163"/>
      <c r="B232" s="163"/>
      <c r="C232" s="163"/>
      <c r="D232" s="163"/>
      <c r="E232" s="163"/>
      <c r="F232" s="163"/>
      <c r="G232" s="163"/>
      <c r="H232" s="163"/>
      <c r="I232" s="163"/>
      <c r="J232" s="163"/>
      <c r="K232" s="163"/>
      <c r="L232" s="163"/>
      <c r="M232" s="163"/>
      <c r="N232" s="163"/>
      <c r="O232" s="163"/>
      <c r="P232" s="163"/>
      <c r="R232" s="163"/>
      <c r="S232" s="163"/>
      <c r="T232" s="163"/>
      <c r="U232" s="163"/>
      <c r="V232" s="163"/>
      <c r="W232" s="163"/>
      <c r="X232" s="163"/>
      <c r="Y232" s="163"/>
      <c r="Z232" s="163"/>
      <c r="AA232" s="163"/>
      <c r="AB232" s="163"/>
      <c r="AC232" s="163"/>
      <c r="AD232" s="163"/>
      <c r="AE232" s="163"/>
      <c r="AF232" s="163"/>
      <c r="AG232" s="163"/>
      <c r="AH232" s="163"/>
      <c r="AI232" s="163"/>
      <c r="AJ232" s="163"/>
      <c r="AK232" s="163"/>
      <c r="AL232" s="163"/>
      <c r="AM232" s="163"/>
      <c r="AN232" s="163"/>
      <c r="AO232" s="163"/>
      <c r="AP232" s="163"/>
      <c r="AQ232" s="163"/>
      <c r="AR232" s="163"/>
      <c r="AS232" s="163"/>
      <c r="AT232" s="163"/>
      <c r="AU232" s="163"/>
      <c r="AV232" s="163"/>
      <c r="AW232" s="163"/>
      <c r="AX232" s="163"/>
      <c r="AY232" s="163"/>
      <c r="AZ232" s="163"/>
      <c r="BA232" s="163"/>
      <c r="BB232" s="163"/>
    </row>
  </sheetData>
  <mergeCells count="32">
    <mergeCell ref="H76:K76"/>
    <mergeCell ref="F37:H37"/>
    <mergeCell ref="F68:H68"/>
    <mergeCell ref="H29:K31"/>
    <mergeCell ref="H60:K62"/>
    <mergeCell ref="C50:F50"/>
    <mergeCell ref="H50:K50"/>
    <mergeCell ref="H56:K56"/>
    <mergeCell ref="C64:L64"/>
    <mergeCell ref="C65:L65"/>
    <mergeCell ref="C3:L3"/>
    <mergeCell ref="C14:F14"/>
    <mergeCell ref="H14:K14"/>
    <mergeCell ref="C19:F19"/>
    <mergeCell ref="H19:K19"/>
    <mergeCell ref="F6:H6"/>
    <mergeCell ref="C25:F25"/>
    <mergeCell ref="C56:F56"/>
    <mergeCell ref="M9:M13"/>
    <mergeCell ref="N9:W13"/>
    <mergeCell ref="N77:W86"/>
    <mergeCell ref="N14:W30"/>
    <mergeCell ref="N51:W60"/>
    <mergeCell ref="H85:K86"/>
    <mergeCell ref="H25:K25"/>
    <mergeCell ref="C81:F81"/>
    <mergeCell ref="H81:K81"/>
    <mergeCell ref="C33:L33"/>
    <mergeCell ref="C34:L34"/>
    <mergeCell ref="C45:F45"/>
    <mergeCell ref="H45:K45"/>
    <mergeCell ref="C76:F76"/>
  </mergeCells>
  <pageMargins left="0.7" right="0.7" top="0.75" bottom="0.75" header="0.3" footer="0.3"/>
  <pageSetup paperSize="9" orientation="portrait" horizontalDpi="30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C49BF-D8C4-4F20-98CF-BC2A091A72A6}">
  <sheetPr>
    <tabColor rgb="FFFFC000"/>
  </sheetPr>
  <dimension ref="A1:BB160"/>
  <sheetViews>
    <sheetView showGridLines="0" zoomScale="70" zoomScaleNormal="70" zoomScaleSheetLayoutView="70" workbookViewId="0">
      <selection activeCell="AB52" sqref="AB52:AE52"/>
    </sheetView>
  </sheetViews>
  <sheetFormatPr defaultColWidth="9.140625" defaultRowHeight="15" outlineLevelRow="1" outlineLevelCol="1"/>
  <cols>
    <col min="1" max="1" width="2.5703125" style="163" customWidth="1"/>
    <col min="2" max="2" width="9.140625" style="163" hidden="1" customWidth="1" outlineLevel="1"/>
    <col min="3" max="3" width="13.28515625" style="163" customWidth="1" collapsed="1"/>
    <col min="4" max="4" width="13.140625" style="163" customWidth="1"/>
    <col min="5" max="5" width="14.85546875" style="163" customWidth="1"/>
    <col min="6" max="6" width="16.140625" style="163" customWidth="1"/>
    <col min="7" max="8" width="13.140625" style="163" customWidth="1"/>
    <col min="9" max="9" width="16.5703125" style="163" customWidth="1"/>
    <col min="10" max="10" width="13.140625" style="163" customWidth="1"/>
    <col min="11" max="11" width="15.85546875" style="163" customWidth="1"/>
    <col min="12" max="12" width="15.42578125" style="163" customWidth="1"/>
    <col min="13" max="13" width="2.42578125" style="163" customWidth="1"/>
    <col min="14" max="16" width="18.28515625" style="163" customWidth="1"/>
    <col min="17" max="17" width="11.7109375" style="164" customWidth="1"/>
    <col min="18" max="21" width="11.28515625" style="163" customWidth="1"/>
    <col min="22" max="22" width="11.28515625" style="163" bestFit="1" customWidth="1"/>
    <col min="23" max="23" width="12.28515625" style="163" customWidth="1"/>
    <col min="24" max="24" width="10.7109375" style="163" customWidth="1"/>
    <col min="25" max="25" width="12.5703125" style="163" customWidth="1"/>
    <col min="26" max="26" width="10.7109375" style="163" customWidth="1"/>
    <col min="27" max="29" width="11.140625" style="163" customWidth="1"/>
    <col min="30" max="30" width="12.42578125" style="163" customWidth="1"/>
    <col min="31" max="31" width="10.7109375" style="163" customWidth="1"/>
    <col min="32" max="32" width="10.42578125" style="163" bestFit="1" customWidth="1"/>
    <col min="33" max="38" width="9.140625" style="163"/>
    <col min="39" max="39" width="11.42578125" style="163" bestFit="1" customWidth="1"/>
    <col min="40" max="16384" width="9.140625" style="163"/>
  </cols>
  <sheetData>
    <row r="1" spans="3:54">
      <c r="C1" s="126" t="s">
        <v>147</v>
      </c>
      <c r="BB1" s="165" t="s">
        <v>142</v>
      </c>
    </row>
    <row r="2" spans="3:54" ht="15.75" thickBot="1">
      <c r="C2" s="166"/>
      <c r="E2" s="167"/>
      <c r="F2" s="167"/>
      <c r="G2" s="167"/>
      <c r="BB2" s="170" t="s">
        <v>151</v>
      </c>
    </row>
    <row r="3" spans="3:54" ht="28.5" customHeight="1">
      <c r="C3" s="207" t="s">
        <v>978</v>
      </c>
      <c r="D3" s="208"/>
      <c r="E3" s="538" t="s">
        <v>1077</v>
      </c>
      <c r="F3" s="539"/>
      <c r="G3" s="209"/>
      <c r="N3" s="283"/>
      <c r="O3" s="283"/>
      <c r="P3" s="571"/>
      <c r="Q3" s="571"/>
      <c r="BB3" s="170"/>
    </row>
    <row r="4" spans="3:54">
      <c r="C4" s="210" t="s">
        <v>980</v>
      </c>
      <c r="D4" s="211"/>
      <c r="E4" s="540">
        <v>103050</v>
      </c>
      <c r="F4" s="541"/>
      <c r="G4" s="209"/>
      <c r="N4" s="283"/>
      <c r="O4" s="283"/>
      <c r="P4" s="571"/>
      <c r="Q4" s="571"/>
      <c r="BB4" s="170"/>
    </row>
    <row r="5" spans="3:54" ht="25.5" customHeight="1">
      <c r="C5" s="212" t="s">
        <v>981</v>
      </c>
      <c r="D5" s="213"/>
      <c r="E5" s="540" t="str">
        <f>VLOOKUP(E6,'Material Groups'!$B:$C,2,0)</f>
        <v>LeaseLand FixedCost</v>
      </c>
      <c r="F5" s="541" t="e">
        <f>VLOOKUP(F6,'Material Groups'!$B:$C,2,0)</f>
        <v>#N/A</v>
      </c>
      <c r="G5" s="209"/>
      <c r="I5" s="127"/>
      <c r="J5" s="128"/>
      <c r="N5" s="283"/>
      <c r="O5" s="283"/>
      <c r="P5" s="571"/>
      <c r="Q5" s="571"/>
      <c r="BB5" s="170"/>
    </row>
    <row r="6" spans="3:54">
      <c r="C6" s="212" t="s">
        <v>1078</v>
      </c>
      <c r="D6" s="213"/>
      <c r="E6" s="540">
        <v>95101113</v>
      </c>
      <c r="F6" s="541"/>
      <c r="G6" s="209"/>
      <c r="N6" s="283"/>
      <c r="O6" s="283"/>
      <c r="P6" s="571"/>
      <c r="Q6" s="571"/>
      <c r="BB6" s="170"/>
    </row>
    <row r="7" spans="3:54" hidden="1">
      <c r="C7" s="212" t="s">
        <v>983</v>
      </c>
      <c r="D7" s="213"/>
      <c r="E7" s="214"/>
      <c r="F7" s="215"/>
      <c r="G7" s="209"/>
      <c r="BB7" s="170"/>
    </row>
    <row r="8" spans="3:54" hidden="1">
      <c r="C8" s="210" t="s">
        <v>984</v>
      </c>
      <c r="D8" s="211"/>
      <c r="E8" s="216"/>
      <c r="F8" s="217"/>
      <c r="G8" s="209"/>
      <c r="BB8" s="170"/>
    </row>
    <row r="9" spans="3:54" hidden="1">
      <c r="C9" s="212" t="s">
        <v>985</v>
      </c>
      <c r="D9" s="213"/>
      <c r="E9" s="214"/>
      <c r="F9" s="215"/>
      <c r="G9" s="209"/>
      <c r="BB9" s="170"/>
    </row>
    <row r="10" spans="3:54" hidden="1">
      <c r="C10" s="210" t="s">
        <v>986</v>
      </c>
      <c r="D10" s="211"/>
      <c r="E10" s="216"/>
      <c r="F10" s="217"/>
      <c r="G10" s="209"/>
      <c r="BB10" s="170"/>
    </row>
    <row r="11" spans="3:54" ht="15.75" hidden="1" thickBot="1">
      <c r="C11" s="218" t="s">
        <v>987</v>
      </c>
      <c r="D11" s="219"/>
      <c r="E11" s="220"/>
      <c r="F11" s="221"/>
      <c r="BB11" s="170"/>
    </row>
    <row r="12" spans="3:54">
      <c r="C12" s="177" t="s">
        <v>136</v>
      </c>
      <c r="D12" s="178"/>
      <c r="E12" s="179"/>
      <c r="F12" s="222">
        <v>0.03</v>
      </c>
      <c r="G12" s="204"/>
      <c r="H12" s="223"/>
      <c r="N12" s="168"/>
      <c r="O12" s="168"/>
      <c r="Q12" s="227"/>
      <c r="R12" s="48"/>
      <c r="S12" s="48"/>
      <c r="T12" s="48"/>
      <c r="U12" s="48"/>
      <c r="V12" s="48"/>
      <c r="W12" s="48"/>
      <c r="X12" s="48"/>
      <c r="Y12" s="48"/>
    </row>
    <row r="13" spans="3:54" ht="15" hidden="1" customHeight="1" outlineLevel="1">
      <c r="C13" s="177" t="s">
        <v>988</v>
      </c>
      <c r="D13" s="178"/>
      <c r="E13" s="179"/>
      <c r="F13" s="224">
        <f>(1+F12)^(1/12)-1</f>
        <v>2.4662697723036864E-3</v>
      </c>
      <c r="G13" s="204"/>
      <c r="H13" s="223"/>
      <c r="N13" s="168"/>
      <c r="O13" s="168"/>
      <c r="Q13" s="284"/>
      <c r="R13" s="48"/>
      <c r="S13" s="48"/>
      <c r="T13" s="48"/>
      <c r="U13" s="48"/>
      <c r="V13" s="48"/>
      <c r="W13" s="48"/>
      <c r="X13" s="48"/>
      <c r="Y13" s="48"/>
    </row>
    <row r="14" spans="3:54" collapsed="1">
      <c r="C14" s="177" t="s">
        <v>989</v>
      </c>
      <c r="D14" s="178"/>
      <c r="E14" s="179"/>
      <c r="F14" s="224">
        <v>60000</v>
      </c>
      <c r="G14" s="204"/>
      <c r="H14" s="223"/>
      <c r="N14" s="168"/>
      <c r="O14" s="168"/>
      <c r="Q14" s="284"/>
      <c r="R14" s="48"/>
      <c r="S14" s="48"/>
      <c r="T14" s="48"/>
      <c r="U14" s="48"/>
      <c r="V14" s="48"/>
      <c r="W14" s="48"/>
      <c r="X14" s="48"/>
      <c r="Y14" s="48"/>
    </row>
    <row r="15" spans="3:54">
      <c r="C15" s="177" t="s">
        <v>139</v>
      </c>
      <c r="D15" s="178"/>
      <c r="E15" s="179"/>
      <c r="F15" s="180" t="s">
        <v>1079</v>
      </c>
      <c r="G15" s="204"/>
      <c r="H15" s="223"/>
      <c r="N15" s="168"/>
      <c r="O15" s="168"/>
      <c r="Q15" s="285"/>
      <c r="R15" s="48"/>
      <c r="S15" s="48"/>
      <c r="T15" s="48"/>
      <c r="U15" s="48"/>
      <c r="V15" s="48"/>
      <c r="W15" s="48"/>
      <c r="X15" s="48"/>
      <c r="Y15" s="48"/>
    </row>
    <row r="16" spans="3:54">
      <c r="C16" s="177" t="s">
        <v>141</v>
      </c>
      <c r="D16" s="178"/>
      <c r="E16" s="179"/>
      <c r="F16" s="180" t="s">
        <v>142</v>
      </c>
      <c r="G16" s="204"/>
      <c r="H16" s="223"/>
      <c r="N16" s="168"/>
      <c r="O16" s="168"/>
      <c r="Q16" s="204"/>
      <c r="R16" s="48"/>
      <c r="S16" s="48"/>
      <c r="T16" s="48"/>
      <c r="U16" s="48"/>
      <c r="V16" s="48"/>
      <c r="W16" s="48"/>
      <c r="X16" s="48"/>
      <c r="Y16" s="48"/>
    </row>
    <row r="17" spans="3:32">
      <c r="C17" s="185" t="s">
        <v>143</v>
      </c>
      <c r="D17" s="179"/>
      <c r="E17" s="179"/>
      <c r="F17" s="226">
        <v>43647</v>
      </c>
      <c r="G17" s="204"/>
      <c r="H17" s="204"/>
      <c r="N17" s="168"/>
      <c r="O17" s="168"/>
      <c r="Q17" s="204"/>
      <c r="R17" s="194"/>
      <c r="S17" s="183"/>
      <c r="T17" s="183"/>
      <c r="U17" s="183"/>
      <c r="V17" s="225"/>
      <c r="W17" s="200"/>
      <c r="X17" s="194"/>
      <c r="Y17" s="194"/>
    </row>
    <row r="18" spans="3:32">
      <c r="C18" s="177" t="s">
        <v>144</v>
      </c>
      <c r="D18" s="178"/>
      <c r="E18" s="179"/>
      <c r="F18" s="187">
        <v>14</v>
      </c>
      <c r="G18" s="223"/>
      <c r="H18" s="223"/>
      <c r="N18" s="168"/>
      <c r="O18" s="168"/>
      <c r="Q18" s="286"/>
      <c r="R18" s="194"/>
      <c r="S18" s="183"/>
      <c r="T18" s="542"/>
      <c r="U18" s="542"/>
      <c r="V18" s="542"/>
      <c r="W18" s="542"/>
      <c r="X18" s="542"/>
      <c r="Y18" s="542"/>
      <c r="Z18" s="542"/>
      <c r="AA18" s="542"/>
      <c r="AB18" s="542"/>
    </row>
    <row r="19" spans="3:32">
      <c r="C19" s="177" t="s">
        <v>145</v>
      </c>
      <c r="D19" s="178"/>
      <c r="E19" s="179"/>
      <c r="F19" s="226">
        <v>43647</v>
      </c>
      <c r="G19" s="227"/>
      <c r="H19" s="227"/>
      <c r="N19" s="57"/>
    </row>
    <row r="20" spans="3:32">
      <c r="C20" s="177" t="s">
        <v>146</v>
      </c>
      <c r="D20" s="178"/>
      <c r="E20" s="179"/>
      <c r="F20" s="226">
        <v>44074</v>
      </c>
      <c r="G20" s="169"/>
      <c r="H20" s="169"/>
      <c r="N20" s="57"/>
    </row>
    <row r="21" spans="3:32" ht="15.75" thickBot="1">
      <c r="C21" s="177" t="s">
        <v>990</v>
      </c>
      <c r="D21" s="178"/>
      <c r="E21" s="179"/>
      <c r="F21" s="228">
        <v>-60000.000000000087</v>
      </c>
      <c r="G21" s="229"/>
      <c r="H21" s="229"/>
    </row>
    <row r="22" spans="3:32" ht="27" thickBot="1">
      <c r="C22" s="177" t="s">
        <v>991</v>
      </c>
      <c r="D22" s="178"/>
      <c r="E22" s="179"/>
      <c r="F22" s="187">
        <v>999</v>
      </c>
      <c r="G22" s="172"/>
      <c r="H22" s="172"/>
      <c r="I22" s="230"/>
      <c r="R22" s="535" t="s">
        <v>992</v>
      </c>
      <c r="S22" s="536"/>
      <c r="T22" s="536"/>
      <c r="U22" s="536"/>
      <c r="V22" s="536"/>
      <c r="W22" s="536"/>
      <c r="X22" s="536"/>
      <c r="Y22" s="536"/>
      <c r="Z22" s="536"/>
      <c r="AA22" s="536"/>
      <c r="AB22" s="536"/>
      <c r="AC22" s="536"/>
      <c r="AD22" s="536"/>
      <c r="AE22" s="537"/>
    </row>
    <row r="23" spans="3:32" ht="15.75" thickBot="1">
      <c r="C23" s="189" t="s">
        <v>993</v>
      </c>
      <c r="D23" s="190"/>
      <c r="E23" s="191"/>
      <c r="F23" s="231">
        <f>IF(F18&lt;(F22*12),F18,F22*12)</f>
        <v>14</v>
      </c>
      <c r="G23" s="406" t="s">
        <v>994</v>
      </c>
      <c r="H23" s="172"/>
      <c r="I23" s="230"/>
      <c r="R23" s="149" t="s">
        <v>995</v>
      </c>
      <c r="Y23" s="188"/>
      <c r="Z23" s="164"/>
      <c r="AC23" s="188"/>
      <c r="AD23" s="183"/>
    </row>
    <row r="24" spans="3:32">
      <c r="G24" s="172"/>
      <c r="H24" s="172"/>
      <c r="I24" s="230"/>
      <c r="J24" s="232"/>
      <c r="R24" s="149" t="s">
        <v>996</v>
      </c>
      <c r="S24" s="149"/>
      <c r="T24" s="149"/>
      <c r="U24" s="149"/>
      <c r="V24" s="149"/>
      <c r="W24" s="149"/>
      <c r="X24" s="149"/>
      <c r="Y24" s="149"/>
      <c r="Z24" s="149"/>
      <c r="AA24" s="207" t="s">
        <v>978</v>
      </c>
      <c r="AB24" s="208"/>
      <c r="AC24" s="538" t="s">
        <v>1077</v>
      </c>
      <c r="AD24" s="539"/>
      <c r="AF24" s="183"/>
    </row>
    <row r="25" spans="3:32">
      <c r="I25" s="230"/>
      <c r="R25" s="149"/>
      <c r="S25" s="149"/>
      <c r="T25" s="149"/>
      <c r="U25" s="149"/>
      <c r="V25" s="149"/>
      <c r="W25" s="546" t="s">
        <v>997</v>
      </c>
      <c r="X25" s="547"/>
      <c r="Y25" s="548"/>
      <c r="Z25" s="149"/>
      <c r="AA25" s="210" t="s">
        <v>980</v>
      </c>
      <c r="AB25" s="211"/>
      <c r="AC25" s="540">
        <v>103050</v>
      </c>
      <c r="AD25" s="541"/>
      <c r="AF25" s="183"/>
    </row>
    <row r="26" spans="3:32">
      <c r="G26" s="171"/>
      <c r="H26" s="171"/>
      <c r="R26" s="173" t="s">
        <v>998</v>
      </c>
      <c r="W26" s="402" t="s">
        <v>999</v>
      </c>
      <c r="Y26" s="402" t="s">
        <v>1000</v>
      </c>
      <c r="Z26" s="149"/>
      <c r="AA26" s="212" t="s">
        <v>981</v>
      </c>
      <c r="AB26" s="213"/>
      <c r="AC26" s="540" t="s">
        <v>1080</v>
      </c>
      <c r="AD26" s="541"/>
      <c r="AF26" s="183"/>
    </row>
    <row r="27" spans="3:32" ht="15.75" thickBot="1">
      <c r="C27" s="168"/>
      <c r="D27" s="168"/>
      <c r="F27" s="171"/>
      <c r="G27" s="171"/>
      <c r="H27" s="171"/>
      <c r="J27" s="232"/>
      <c r="R27" s="164" t="s">
        <v>1002</v>
      </c>
      <c r="V27" s="155">
        <v>1</v>
      </c>
      <c r="W27" s="183">
        <v>43647</v>
      </c>
      <c r="Y27" s="195" t="s">
        <v>1003</v>
      </c>
      <c r="Z27" s="149"/>
      <c r="AA27" s="212" t="s">
        <v>1078</v>
      </c>
      <c r="AB27" s="213"/>
      <c r="AC27" s="540">
        <v>95101113</v>
      </c>
      <c r="AD27" s="541"/>
      <c r="AF27" s="183"/>
    </row>
    <row r="28" spans="3:32" ht="15.75" customHeight="1" thickBot="1">
      <c r="I28" s="543" t="s">
        <v>1004</v>
      </c>
      <c r="J28" s="544"/>
      <c r="K28" s="544"/>
      <c r="L28" s="545"/>
      <c r="M28" s="233"/>
      <c r="N28" s="543" t="s">
        <v>1005</v>
      </c>
      <c r="O28" s="544"/>
      <c r="P28" s="545"/>
      <c r="R28" s="164" t="s">
        <v>1006</v>
      </c>
      <c r="V28" s="155">
        <v>2</v>
      </c>
      <c r="W28" s="183">
        <v>43647</v>
      </c>
      <c r="Y28" s="195" t="s">
        <v>1003</v>
      </c>
      <c r="Z28" s="149"/>
      <c r="AA28" s="177" t="s">
        <v>989</v>
      </c>
      <c r="AB28" s="178"/>
      <c r="AC28" s="179"/>
      <c r="AD28" s="224">
        <v>60000</v>
      </c>
      <c r="AF28" s="183"/>
    </row>
    <row r="29" spans="3:32">
      <c r="G29" s="235"/>
      <c r="H29" s="549" t="s">
        <v>1007</v>
      </c>
      <c r="I29" s="236"/>
      <c r="J29" s="236"/>
      <c r="K29" s="237"/>
      <c r="L29" s="238" t="s">
        <v>1008</v>
      </c>
      <c r="M29" s="239"/>
      <c r="N29" s="240" t="s">
        <v>1081</v>
      </c>
      <c r="O29" s="241"/>
      <c r="P29" s="236"/>
      <c r="R29" s="182" t="s">
        <v>1010</v>
      </c>
      <c r="V29" s="155">
        <v>3</v>
      </c>
      <c r="W29" s="183">
        <v>43647</v>
      </c>
      <c r="X29" s="151"/>
      <c r="Y29" s="195" t="s">
        <v>1003</v>
      </c>
      <c r="Z29" s="149"/>
      <c r="AA29" s="177" t="s">
        <v>139</v>
      </c>
      <c r="AB29" s="178"/>
      <c r="AC29" s="179"/>
      <c r="AD29" s="180" t="s">
        <v>1079</v>
      </c>
      <c r="AF29" s="183"/>
    </row>
    <row r="30" spans="3:32">
      <c r="G30" s="235"/>
      <c r="H30" s="550"/>
      <c r="I30" s="242"/>
      <c r="J30" s="242"/>
      <c r="K30" s="243"/>
      <c r="L30" s="244" t="s">
        <v>1011</v>
      </c>
      <c r="M30" s="239"/>
      <c r="N30" s="245" t="s">
        <v>1012</v>
      </c>
      <c r="O30" s="244"/>
      <c r="P30" s="242"/>
      <c r="R30" s="164" t="s">
        <v>1013</v>
      </c>
      <c r="T30" s="153"/>
      <c r="V30" s="155">
        <v>4</v>
      </c>
      <c r="W30" s="183">
        <v>43677</v>
      </c>
      <c r="X30" s="151"/>
      <c r="Y30" s="195" t="s">
        <v>1003</v>
      </c>
      <c r="Z30" s="149"/>
      <c r="AA30" s="177" t="s">
        <v>141</v>
      </c>
      <c r="AB30" s="178"/>
      <c r="AC30" s="179"/>
      <c r="AD30" s="180" t="s">
        <v>142</v>
      </c>
    </row>
    <row r="31" spans="3:32">
      <c r="C31" s="203"/>
      <c r="D31" s="203"/>
      <c r="E31" s="246"/>
      <c r="G31" s="235"/>
      <c r="H31" s="551" t="s">
        <v>1014</v>
      </c>
      <c r="I31" s="238" t="s">
        <v>1015</v>
      </c>
      <c r="J31" s="247"/>
      <c r="K31" s="248" t="s">
        <v>1016</v>
      </c>
      <c r="L31" s="238" t="s">
        <v>1016</v>
      </c>
      <c r="M31" s="239"/>
      <c r="N31" s="248"/>
      <c r="O31" s="238" t="s">
        <v>1017</v>
      </c>
      <c r="P31" s="238" t="s">
        <v>1017</v>
      </c>
      <c r="R31" s="130" t="s">
        <v>1022</v>
      </c>
      <c r="V31" s="155">
        <v>5</v>
      </c>
      <c r="W31" s="183">
        <v>43647</v>
      </c>
      <c r="X31" s="151"/>
      <c r="Y31" s="195" t="s">
        <v>1003</v>
      </c>
      <c r="Z31" s="149"/>
      <c r="AA31" s="177" t="s">
        <v>144</v>
      </c>
      <c r="AB31" s="178"/>
      <c r="AC31" s="179"/>
      <c r="AD31" s="187">
        <v>14</v>
      </c>
    </row>
    <row r="32" spans="3:32">
      <c r="G32" s="235"/>
      <c r="H32" s="550"/>
      <c r="I32" s="244" t="s">
        <v>1019</v>
      </c>
      <c r="J32" s="242"/>
      <c r="K32" s="245" t="s">
        <v>1020</v>
      </c>
      <c r="L32" s="244" t="s">
        <v>1020</v>
      </c>
      <c r="M32" s="250"/>
      <c r="N32" s="245"/>
      <c r="O32" s="251" t="s">
        <v>1082</v>
      </c>
      <c r="P32" s="251" t="s">
        <v>1082</v>
      </c>
      <c r="R32" s="130" t="s">
        <v>1026</v>
      </c>
      <c r="V32" s="155">
        <v>6</v>
      </c>
      <c r="W32" s="183">
        <v>43647</v>
      </c>
      <c r="X32" s="151"/>
      <c r="Y32" s="195" t="s">
        <v>1003</v>
      </c>
      <c r="Z32" s="149"/>
      <c r="AA32" s="177" t="s">
        <v>145</v>
      </c>
      <c r="AB32" s="178"/>
      <c r="AC32" s="179"/>
      <c r="AD32" s="226">
        <v>43647</v>
      </c>
    </row>
    <row r="33" spans="1:45">
      <c r="G33" s="235"/>
      <c r="H33" s="551" t="s">
        <v>1023</v>
      </c>
      <c r="I33" s="238" t="s">
        <v>1024</v>
      </c>
      <c r="J33" s="252"/>
      <c r="K33" s="248" t="s">
        <v>1025</v>
      </c>
      <c r="L33" s="238"/>
      <c r="M33" s="239"/>
      <c r="N33" s="248"/>
      <c r="O33" s="238"/>
      <c r="P33" s="252"/>
      <c r="R33" s="164" t="s">
        <v>1028</v>
      </c>
      <c r="U33" s="130"/>
      <c r="V33" s="155">
        <v>7</v>
      </c>
      <c r="W33" s="183">
        <v>43677</v>
      </c>
      <c r="X33" s="151">
        <v>8</v>
      </c>
      <c r="Y33" s="183">
        <v>43708</v>
      </c>
      <c r="Z33" s="149"/>
      <c r="AA33" s="177" t="s">
        <v>146</v>
      </c>
      <c r="AB33" s="178"/>
      <c r="AC33" s="179"/>
      <c r="AD33" s="226">
        <v>44074</v>
      </c>
    </row>
    <row r="34" spans="1:45" ht="15.75" thickBot="1">
      <c r="G34" s="235"/>
      <c r="H34" s="552"/>
      <c r="I34" s="253" t="s">
        <v>1027</v>
      </c>
      <c r="J34" s="254"/>
      <c r="K34" s="255" t="s">
        <v>1027</v>
      </c>
      <c r="L34" s="253"/>
      <c r="M34" s="239"/>
      <c r="N34" s="255"/>
      <c r="O34" s="253"/>
      <c r="P34" s="254"/>
      <c r="R34" s="149"/>
      <c r="Y34" s="149"/>
      <c r="Z34" s="149"/>
      <c r="AA34" s="189" t="s">
        <v>990</v>
      </c>
      <c r="AB34" s="190"/>
      <c r="AC34" s="191"/>
      <c r="AD34" s="258">
        <v>-60000.000000000087</v>
      </c>
    </row>
    <row r="35" spans="1:45" ht="15.75" thickBot="1">
      <c r="F35" s="259"/>
      <c r="G35" s="259"/>
      <c r="H35" s="259"/>
      <c r="J35" s="260"/>
      <c r="R35" s="149"/>
      <c r="S35" s="149"/>
      <c r="T35" s="149"/>
      <c r="U35" s="149"/>
      <c r="V35" s="149"/>
      <c r="W35" s="149"/>
      <c r="X35" s="149"/>
      <c r="Y35" s="149"/>
      <c r="Z35" s="149"/>
      <c r="AA35" s="149"/>
      <c r="AB35" s="149"/>
      <c r="AC35" s="149"/>
      <c r="AD35" s="149"/>
    </row>
    <row r="36" spans="1:45" ht="57" customHeight="1" thickBot="1">
      <c r="A36" s="167"/>
      <c r="B36" s="261" t="s">
        <v>1029</v>
      </c>
      <c r="C36" s="261" t="s">
        <v>1030</v>
      </c>
      <c r="D36" s="261" t="s">
        <v>1031</v>
      </c>
      <c r="E36" s="261" t="s">
        <v>1032</v>
      </c>
      <c r="F36" s="262" t="s">
        <v>1033</v>
      </c>
      <c r="G36" s="262" t="s">
        <v>1034</v>
      </c>
      <c r="H36" s="262" t="s">
        <v>1035</v>
      </c>
      <c r="I36" s="263" t="s">
        <v>1036</v>
      </c>
      <c r="J36" s="262" t="s">
        <v>1037</v>
      </c>
      <c r="K36" s="264" t="s">
        <v>1038</v>
      </c>
      <c r="L36" s="265" t="s">
        <v>1039</v>
      </c>
      <c r="M36" s="167"/>
      <c r="N36" s="261" t="s">
        <v>1040</v>
      </c>
      <c r="O36" s="265" t="s">
        <v>1041</v>
      </c>
      <c r="P36" s="265" t="s">
        <v>1042</v>
      </c>
      <c r="R36" s="149"/>
      <c r="S36" s="149"/>
      <c r="T36" s="149"/>
      <c r="U36" s="149"/>
      <c r="V36" s="149"/>
      <c r="W36" s="149"/>
      <c r="X36" s="149"/>
      <c r="Y36" s="149"/>
      <c r="Z36" s="149"/>
      <c r="AA36" s="149"/>
      <c r="AB36" s="149"/>
      <c r="AC36" s="149"/>
      <c r="AD36" s="149"/>
      <c r="AF36" s="435"/>
      <c r="AG36" s="569"/>
      <c r="AH36" s="569"/>
      <c r="AI36" s="569"/>
      <c r="AJ36" s="569"/>
      <c r="AK36" s="569"/>
      <c r="AL36" s="569"/>
      <c r="AM36" s="569"/>
      <c r="AN36" s="569"/>
      <c r="AO36" s="569"/>
      <c r="AP36" s="569"/>
      <c r="AQ36" s="569"/>
      <c r="AR36" s="569"/>
      <c r="AS36" s="569"/>
    </row>
    <row r="37" spans="1:45">
      <c r="B37" s="195"/>
      <c r="C37" s="195"/>
      <c r="D37" s="266"/>
      <c r="E37" s="266"/>
      <c r="F37" s="267"/>
      <c r="G37" s="268"/>
      <c r="H37" s="269"/>
      <c r="I37" s="269"/>
      <c r="J37" s="270"/>
      <c r="K37" s="271"/>
      <c r="L37" s="272"/>
      <c r="N37" s="271"/>
      <c r="O37" s="273"/>
      <c r="P37" s="272"/>
      <c r="R37" s="553" t="s">
        <v>1083</v>
      </c>
      <c r="S37" s="553"/>
      <c r="T37" s="553"/>
      <c r="U37" s="553"/>
      <c r="V37" s="112"/>
      <c r="W37" s="554" t="s">
        <v>1044</v>
      </c>
      <c r="X37" s="554"/>
      <c r="Y37" s="554"/>
      <c r="Z37" s="554"/>
      <c r="AA37" s="112"/>
      <c r="AB37" s="555" t="s">
        <v>1045</v>
      </c>
      <c r="AC37" s="555"/>
      <c r="AD37" s="555"/>
      <c r="AE37" s="555"/>
      <c r="AG37" s="562"/>
      <c r="AH37" s="563"/>
      <c r="AI37" s="563"/>
      <c r="AJ37" s="563"/>
      <c r="AK37" s="563"/>
      <c r="AL37" s="563"/>
      <c r="AM37" s="563"/>
      <c r="AN37" s="563"/>
      <c r="AO37" s="563"/>
      <c r="AP37" s="563"/>
      <c r="AQ37" s="563"/>
      <c r="AR37" s="563"/>
      <c r="AS37" s="563"/>
    </row>
    <row r="38" spans="1:45">
      <c r="B38" s="195">
        <f>E38-D38+1</f>
        <v>31</v>
      </c>
      <c r="C38" s="195">
        <v>1</v>
      </c>
      <c r="D38" s="266">
        <f>F19</f>
        <v>43647</v>
      </c>
      <c r="E38" s="266">
        <f>EOMONTH(D38,0)</f>
        <v>43677</v>
      </c>
      <c r="F38" s="274">
        <f>F21</f>
        <v>-60000.000000000087</v>
      </c>
      <c r="G38" s="275">
        <f t="shared" ref="G38" si="0">$F$14</f>
        <v>60000</v>
      </c>
      <c r="H38" s="275">
        <f>F14</f>
        <v>60000</v>
      </c>
      <c r="I38" s="275">
        <f>(F38+G38)*F12/12</f>
        <v>-2.1827872842550277E-13</v>
      </c>
      <c r="J38" s="276">
        <f>SUM(F38,H38)</f>
        <v>-8.7311491370201111E-11</v>
      </c>
      <c r="K38" s="274">
        <f>J38-J50</f>
        <v>2.655662559570091E-12</v>
      </c>
      <c r="L38" s="276">
        <f>J38-K38</f>
        <v>-8.9967153929771202E-11</v>
      </c>
      <c r="M38" s="275"/>
      <c r="N38" s="274">
        <f>IF(C38&gt;$F$23,0,-$F$38)</f>
        <v>60000.000000000087</v>
      </c>
      <c r="O38" s="276">
        <f>-P38</f>
        <v>-4285.7142857142917</v>
      </c>
      <c r="P38" s="276">
        <f>N38/$F$23</f>
        <v>4285.7142857142917</v>
      </c>
      <c r="R38" s="188">
        <v>1</v>
      </c>
      <c r="S38" s="289">
        <f>N38</f>
        <v>60000.000000000087</v>
      </c>
      <c r="T38" s="198"/>
      <c r="U38" s="197"/>
      <c r="V38" s="196"/>
      <c r="W38" s="188">
        <v>2</v>
      </c>
      <c r="X38" s="289">
        <f>AD38</f>
        <v>60000.000000000087</v>
      </c>
      <c r="Y38" s="121">
        <f>S38</f>
        <v>60000.000000000087</v>
      </c>
      <c r="Z38" s="188">
        <v>1</v>
      </c>
      <c r="AA38" s="196"/>
      <c r="AB38" s="188">
        <v>4</v>
      </c>
      <c r="AC38" s="289">
        <f>SUM(H38:H50)</f>
        <v>60000</v>
      </c>
      <c r="AD38" s="122">
        <f>-F38</f>
        <v>60000.000000000087</v>
      </c>
      <c r="AE38" s="188">
        <v>2</v>
      </c>
      <c r="AG38" s="563"/>
      <c r="AH38" s="563"/>
      <c r="AI38" s="563"/>
      <c r="AJ38" s="563"/>
      <c r="AK38" s="563"/>
      <c r="AL38" s="563"/>
      <c r="AM38" s="563"/>
      <c r="AN38" s="563"/>
      <c r="AO38" s="563"/>
      <c r="AP38" s="563"/>
      <c r="AQ38" s="563"/>
      <c r="AR38" s="563"/>
      <c r="AS38" s="563"/>
    </row>
    <row r="39" spans="1:45">
      <c r="B39" s="195">
        <f>E39-D39+1</f>
        <v>31</v>
      </c>
      <c r="C39" s="195">
        <v>2</v>
      </c>
      <c r="D39" s="266">
        <f>EDATE(D38,1)</f>
        <v>43678</v>
      </c>
      <c r="E39" s="266">
        <f t="shared" ref="E39:E102" si="1">EOMONTH(D39,0)</f>
        <v>43708</v>
      </c>
      <c r="F39" s="274">
        <f t="shared" ref="F39:F51" si="2">J38</f>
        <v>-8.7311491370201111E-11</v>
      </c>
      <c r="G39" s="275"/>
      <c r="H39" s="275">
        <f>G39+I38</f>
        <v>-2.1827872842550277E-13</v>
      </c>
      <c r="I39" s="275">
        <f>(F39+G39+I38)*$F$12/12</f>
        <v>-2.1882442524656649E-13</v>
      </c>
      <c r="J39" s="276">
        <f t="shared" ref="J39:J51" si="3">SUM(F39,H39)</f>
        <v>-8.7529770098626609E-11</v>
      </c>
      <c r="K39" s="274">
        <f t="shared" ref="K39:K51" si="4">J39-J51</f>
        <v>2.6623017159690201E-12</v>
      </c>
      <c r="L39" s="276">
        <f t="shared" ref="L39:L51" si="5">J39-K39</f>
        <v>-9.0192071814595629E-11</v>
      </c>
      <c r="M39" s="275"/>
      <c r="N39" s="274">
        <f t="shared" ref="N39:N102" si="6">IF(C39&gt;$F$23,0,-$F$38)</f>
        <v>60000.000000000087</v>
      </c>
      <c r="O39" s="276">
        <f>IF(N39=0,0,O38-P39)</f>
        <v>-8571.4285714285834</v>
      </c>
      <c r="P39" s="276">
        <f t="shared" ref="P39:P102" si="7">N39/$F$23</f>
        <v>4285.7142857142917</v>
      </c>
      <c r="R39" s="196"/>
      <c r="S39" s="196"/>
      <c r="T39" s="199"/>
      <c r="U39" s="196"/>
      <c r="V39" s="196"/>
      <c r="W39" s="196"/>
      <c r="X39" s="196"/>
      <c r="Y39" s="199"/>
      <c r="Z39" s="196"/>
      <c r="AA39" s="196"/>
      <c r="AB39" s="188"/>
      <c r="AC39" s="196"/>
      <c r="AD39" s="199"/>
      <c r="AE39" s="200"/>
      <c r="AG39" s="563"/>
      <c r="AH39" s="563"/>
      <c r="AI39" s="563"/>
      <c r="AJ39" s="563"/>
      <c r="AK39" s="563"/>
      <c r="AL39" s="563"/>
      <c r="AM39" s="563"/>
      <c r="AN39" s="563"/>
      <c r="AO39" s="563"/>
      <c r="AP39" s="563"/>
      <c r="AQ39" s="563"/>
      <c r="AR39" s="563"/>
      <c r="AS39" s="563"/>
    </row>
    <row r="40" spans="1:45">
      <c r="B40" s="195">
        <f>E40-D40+1</f>
        <v>30</v>
      </c>
      <c r="C40" s="195">
        <v>3</v>
      </c>
      <c r="D40" s="266">
        <f t="shared" ref="D40:D103" si="8">EDATE(D39,1)</f>
        <v>43709</v>
      </c>
      <c r="E40" s="266">
        <f t="shared" si="1"/>
        <v>43738</v>
      </c>
      <c r="F40" s="274">
        <f t="shared" si="2"/>
        <v>-8.7529770098626609E-11</v>
      </c>
      <c r="G40" s="275"/>
      <c r="H40" s="275">
        <f t="shared" ref="H40:H51" si="9">G40+I39</f>
        <v>-2.1882442524656649E-13</v>
      </c>
      <c r="I40" s="275">
        <f t="shared" ref="I40:I51" si="10">(F40+G40+I39)*$F$12/12</f>
        <v>-2.1937148630968294E-13</v>
      </c>
      <c r="J40" s="276">
        <f t="shared" si="3"/>
        <v>-8.7748594523873176E-11</v>
      </c>
      <c r="K40" s="274">
        <f t="shared" si="4"/>
        <v>-8.7748594523873176E-11</v>
      </c>
      <c r="L40" s="276">
        <f t="shared" si="5"/>
        <v>0</v>
      </c>
      <c r="M40" s="275"/>
      <c r="N40" s="274">
        <f t="shared" si="6"/>
        <v>60000.000000000087</v>
      </c>
      <c r="O40" s="276">
        <f t="shared" ref="O40:O103" si="11">IF(N40=0,0,O39-P40)</f>
        <v>-12857.142857142875</v>
      </c>
      <c r="P40" s="276">
        <f t="shared" si="7"/>
        <v>4285.7142857142917</v>
      </c>
      <c r="R40" s="196"/>
      <c r="S40" s="196"/>
      <c r="T40" s="199"/>
      <c r="U40" s="196"/>
      <c r="V40" s="196"/>
      <c r="W40" s="196"/>
      <c r="X40" s="196"/>
      <c r="Y40" s="199"/>
      <c r="Z40" s="196"/>
      <c r="AA40" s="196"/>
      <c r="AB40" s="196"/>
      <c r="AC40" s="196"/>
      <c r="AD40" s="199"/>
      <c r="AE40" s="196"/>
      <c r="AG40" s="563"/>
      <c r="AH40" s="563"/>
      <c r="AI40" s="563"/>
      <c r="AJ40" s="563"/>
      <c r="AK40" s="563"/>
      <c r="AL40" s="563"/>
      <c r="AM40" s="563"/>
      <c r="AN40" s="563"/>
      <c r="AO40" s="563"/>
      <c r="AP40" s="563"/>
      <c r="AQ40" s="563"/>
      <c r="AR40" s="563"/>
      <c r="AS40" s="563"/>
    </row>
    <row r="41" spans="1:45">
      <c r="B41" s="195">
        <f>E41-D41+1</f>
        <v>31</v>
      </c>
      <c r="C41" s="195">
        <v>4</v>
      </c>
      <c r="D41" s="266">
        <f t="shared" si="8"/>
        <v>43739</v>
      </c>
      <c r="E41" s="266">
        <f t="shared" si="1"/>
        <v>43769</v>
      </c>
      <c r="F41" s="274">
        <f t="shared" si="2"/>
        <v>-8.7748594523873176E-11</v>
      </c>
      <c r="G41" s="275"/>
      <c r="H41" s="275">
        <f t="shared" si="9"/>
        <v>-2.1937148630968294E-13</v>
      </c>
      <c r="I41" s="275">
        <f t="shared" si="10"/>
        <v>-2.1991991502545714E-13</v>
      </c>
      <c r="J41" s="276">
        <f t="shared" si="3"/>
        <v>-8.7967966010182861E-11</v>
      </c>
      <c r="K41" s="274">
        <f t="shared" si="4"/>
        <v>-8.7967966010182861E-11</v>
      </c>
      <c r="L41" s="276">
        <f t="shared" si="5"/>
        <v>0</v>
      </c>
      <c r="M41" s="275"/>
      <c r="N41" s="274">
        <f t="shared" si="6"/>
        <v>60000.000000000087</v>
      </c>
      <c r="O41" s="276">
        <f t="shared" si="11"/>
        <v>-17142.857142857167</v>
      </c>
      <c r="P41" s="276">
        <f t="shared" si="7"/>
        <v>4285.7142857142917</v>
      </c>
      <c r="R41" s="196"/>
      <c r="S41" s="196"/>
      <c r="T41" s="196"/>
      <c r="U41" s="196"/>
      <c r="V41" s="196"/>
      <c r="W41" s="196"/>
      <c r="X41" s="196"/>
      <c r="Y41" s="196"/>
      <c r="Z41" s="196"/>
      <c r="AA41" s="196"/>
      <c r="AB41" s="196"/>
      <c r="AC41" s="196"/>
      <c r="AD41" s="196"/>
      <c r="AE41" s="196"/>
      <c r="AG41" s="563"/>
      <c r="AH41" s="563"/>
      <c r="AI41" s="563"/>
      <c r="AJ41" s="563"/>
      <c r="AK41" s="563"/>
      <c r="AL41" s="563"/>
      <c r="AM41" s="563"/>
      <c r="AN41" s="563"/>
      <c r="AO41" s="563"/>
      <c r="AP41" s="563"/>
      <c r="AQ41" s="563"/>
      <c r="AR41" s="563"/>
      <c r="AS41" s="563"/>
    </row>
    <row r="42" spans="1:45">
      <c r="B42" s="195">
        <f t="shared" ref="B42:B105" si="12">E42-D42+1</f>
        <v>30</v>
      </c>
      <c r="C42" s="195">
        <v>5</v>
      </c>
      <c r="D42" s="266">
        <f t="shared" si="8"/>
        <v>43770</v>
      </c>
      <c r="E42" s="266">
        <f t="shared" si="1"/>
        <v>43799</v>
      </c>
      <c r="F42" s="274">
        <f t="shared" si="2"/>
        <v>-8.7967966010182861E-11</v>
      </c>
      <c r="G42" s="275"/>
      <c r="H42" s="275">
        <f t="shared" si="9"/>
        <v>-2.1991991502545714E-13</v>
      </c>
      <c r="I42" s="275">
        <f t="shared" si="10"/>
        <v>-2.2046971481302078E-13</v>
      </c>
      <c r="J42" s="276">
        <f t="shared" si="3"/>
        <v>-8.8187885925208322E-11</v>
      </c>
      <c r="K42" s="274">
        <f t="shared" si="4"/>
        <v>-8.8187885925208322E-11</v>
      </c>
      <c r="L42" s="276">
        <f t="shared" si="5"/>
        <v>0</v>
      </c>
      <c r="M42" s="275"/>
      <c r="N42" s="274">
        <f t="shared" si="6"/>
        <v>60000.000000000087</v>
      </c>
      <c r="O42" s="276">
        <f t="shared" si="11"/>
        <v>-21428.571428571457</v>
      </c>
      <c r="P42" s="276">
        <f t="shared" si="7"/>
        <v>4285.7142857142917</v>
      </c>
      <c r="R42" s="556" t="s">
        <v>1046</v>
      </c>
      <c r="S42" s="556"/>
      <c r="T42" s="556"/>
      <c r="U42" s="556"/>
      <c r="V42" s="124"/>
      <c r="W42" s="556" t="s">
        <v>1047</v>
      </c>
      <c r="X42" s="556"/>
      <c r="Y42" s="556"/>
      <c r="Z42" s="556"/>
      <c r="AA42" s="124"/>
      <c r="AB42" s="557" t="s">
        <v>1048</v>
      </c>
      <c r="AC42" s="557"/>
      <c r="AD42" s="557"/>
      <c r="AE42" s="557"/>
      <c r="AG42" s="563"/>
      <c r="AH42" s="563"/>
      <c r="AI42" s="563"/>
      <c r="AJ42" s="563"/>
      <c r="AK42" s="563"/>
      <c r="AL42" s="563"/>
      <c r="AM42" s="563"/>
      <c r="AN42" s="563"/>
      <c r="AO42" s="563"/>
      <c r="AP42" s="563"/>
      <c r="AQ42" s="563"/>
      <c r="AR42" s="563"/>
      <c r="AS42" s="563"/>
    </row>
    <row r="43" spans="1:45">
      <c r="B43" s="195">
        <f t="shared" si="12"/>
        <v>31</v>
      </c>
      <c r="C43" s="195">
        <v>6</v>
      </c>
      <c r="D43" s="266">
        <f t="shared" si="8"/>
        <v>43800</v>
      </c>
      <c r="E43" s="266">
        <f t="shared" si="1"/>
        <v>43830</v>
      </c>
      <c r="F43" s="274">
        <f t="shared" si="2"/>
        <v>-8.8187885925208322E-11</v>
      </c>
      <c r="G43" s="275"/>
      <c r="H43" s="275">
        <f t="shared" si="9"/>
        <v>-2.2046971481302078E-13</v>
      </c>
      <c r="I43" s="275">
        <f t="shared" si="10"/>
        <v>-2.2102088910005335E-13</v>
      </c>
      <c r="J43" s="276">
        <f t="shared" si="3"/>
        <v>-8.840835564002134E-11</v>
      </c>
      <c r="K43" s="274">
        <f t="shared" si="4"/>
        <v>-8.840835564002134E-11</v>
      </c>
      <c r="L43" s="276">
        <f t="shared" si="5"/>
        <v>0</v>
      </c>
      <c r="M43" s="275"/>
      <c r="N43" s="274">
        <f t="shared" si="6"/>
        <v>60000.000000000087</v>
      </c>
      <c r="O43" s="276">
        <f t="shared" si="11"/>
        <v>-25714.285714285747</v>
      </c>
      <c r="P43" s="276">
        <f t="shared" si="7"/>
        <v>4285.7142857142917</v>
      </c>
      <c r="R43" s="188"/>
      <c r="S43" s="197"/>
      <c r="T43" s="198"/>
      <c r="U43" s="197"/>
      <c r="V43" s="196"/>
      <c r="W43" s="188"/>
      <c r="X43" s="197"/>
      <c r="Y43" s="198"/>
      <c r="Z43" s="188"/>
      <c r="AA43" s="196"/>
      <c r="AB43" s="188">
        <v>3</v>
      </c>
      <c r="AC43" s="202">
        <f>H38</f>
        <v>60000</v>
      </c>
      <c r="AD43" s="121">
        <f>AC38</f>
        <v>60000</v>
      </c>
      <c r="AE43" s="188">
        <v>4</v>
      </c>
      <c r="AF43" s="278"/>
      <c r="AG43" s="563"/>
      <c r="AH43" s="563"/>
      <c r="AI43" s="563"/>
      <c r="AJ43" s="563"/>
      <c r="AK43" s="563"/>
      <c r="AL43" s="563"/>
      <c r="AM43" s="563"/>
      <c r="AN43" s="563"/>
      <c r="AO43" s="563"/>
      <c r="AP43" s="563"/>
      <c r="AQ43" s="563"/>
      <c r="AR43" s="563"/>
      <c r="AS43" s="563"/>
    </row>
    <row r="44" spans="1:45">
      <c r="B44" s="195">
        <f t="shared" si="12"/>
        <v>31</v>
      </c>
      <c r="C44" s="195">
        <v>7</v>
      </c>
      <c r="D44" s="266">
        <f t="shared" si="8"/>
        <v>43831</v>
      </c>
      <c r="E44" s="266">
        <f t="shared" si="1"/>
        <v>43861</v>
      </c>
      <c r="F44" s="274">
        <f t="shared" si="2"/>
        <v>-8.840835564002134E-11</v>
      </c>
      <c r="G44" s="275"/>
      <c r="H44" s="275">
        <f t="shared" si="9"/>
        <v>-2.2102088910005335E-13</v>
      </c>
      <c r="I44" s="275">
        <f t="shared" si="10"/>
        <v>-2.2157344132280349E-13</v>
      </c>
      <c r="J44" s="276">
        <f t="shared" si="3"/>
        <v>-8.8629376529121392E-11</v>
      </c>
      <c r="K44" s="274">
        <f t="shared" si="4"/>
        <v>-8.8629376529121392E-11</v>
      </c>
      <c r="L44" s="276">
        <f t="shared" si="5"/>
        <v>0</v>
      </c>
      <c r="M44" s="275"/>
      <c r="N44" s="274">
        <f t="shared" si="6"/>
        <v>60000.000000000087</v>
      </c>
      <c r="O44" s="276">
        <f t="shared" si="11"/>
        <v>-30000.000000000036</v>
      </c>
      <c r="P44" s="276">
        <f t="shared" si="7"/>
        <v>4285.7142857142917</v>
      </c>
      <c r="R44" s="188"/>
      <c r="S44" s="201"/>
      <c r="T44" s="196"/>
      <c r="U44" s="196"/>
      <c r="V44" s="196"/>
      <c r="W44" s="196"/>
      <c r="X44" s="201"/>
      <c r="Y44" s="196"/>
      <c r="Z44" s="188"/>
      <c r="AA44" s="196"/>
      <c r="AB44" s="188"/>
      <c r="AC44" s="201"/>
      <c r="AD44" s="199"/>
      <c r="AE44" s="188"/>
      <c r="AG44" s="563"/>
      <c r="AH44" s="563"/>
      <c r="AI44" s="563"/>
      <c r="AJ44" s="563"/>
      <c r="AK44" s="563"/>
      <c r="AL44" s="563"/>
      <c r="AM44" s="563"/>
      <c r="AN44" s="563"/>
      <c r="AO44" s="563"/>
      <c r="AP44" s="563"/>
      <c r="AQ44" s="563"/>
      <c r="AR44" s="563"/>
      <c r="AS44" s="563"/>
    </row>
    <row r="45" spans="1:45">
      <c r="B45" s="195">
        <f t="shared" si="12"/>
        <v>29</v>
      </c>
      <c r="C45" s="195">
        <v>8</v>
      </c>
      <c r="D45" s="266">
        <f t="shared" si="8"/>
        <v>43862</v>
      </c>
      <c r="E45" s="266">
        <f t="shared" si="1"/>
        <v>43890</v>
      </c>
      <c r="F45" s="274">
        <f t="shared" si="2"/>
        <v>-8.8629376529121392E-11</v>
      </c>
      <c r="G45" s="275"/>
      <c r="H45" s="275">
        <f t="shared" si="9"/>
        <v>-2.2157344132280349E-13</v>
      </c>
      <c r="I45" s="275">
        <f t="shared" si="10"/>
        <v>-2.2212737492611047E-13</v>
      </c>
      <c r="J45" s="276">
        <f t="shared" si="3"/>
        <v>-8.8850949970444192E-11</v>
      </c>
      <c r="K45" s="274">
        <f t="shared" si="4"/>
        <v>-8.8850949970444192E-11</v>
      </c>
      <c r="L45" s="276">
        <f t="shared" si="5"/>
        <v>0</v>
      </c>
      <c r="M45" s="275"/>
      <c r="N45" s="274">
        <f t="shared" si="6"/>
        <v>60000.000000000087</v>
      </c>
      <c r="O45" s="276">
        <f t="shared" si="11"/>
        <v>-34285.714285714326</v>
      </c>
      <c r="P45" s="276">
        <f t="shared" si="7"/>
        <v>4285.7142857142917</v>
      </c>
      <c r="R45" s="196"/>
      <c r="S45" s="196"/>
      <c r="T45" s="199"/>
      <c r="U45" s="196"/>
      <c r="V45" s="196"/>
      <c r="W45" s="196"/>
      <c r="X45" s="196"/>
      <c r="Y45" s="199"/>
      <c r="Z45" s="196"/>
      <c r="AA45" s="196"/>
      <c r="AB45" s="196"/>
      <c r="AC45" s="196"/>
      <c r="AD45" s="199"/>
      <c r="AE45" s="196"/>
      <c r="AG45" s="563"/>
      <c r="AH45" s="563"/>
      <c r="AI45" s="563"/>
      <c r="AJ45" s="563"/>
      <c r="AK45" s="563"/>
      <c r="AL45" s="563"/>
      <c r="AM45" s="563"/>
      <c r="AN45" s="563"/>
      <c r="AO45" s="563"/>
      <c r="AP45" s="563"/>
      <c r="AQ45" s="563"/>
      <c r="AR45" s="563"/>
      <c r="AS45" s="563"/>
    </row>
    <row r="46" spans="1:45">
      <c r="B46" s="195">
        <f t="shared" si="12"/>
        <v>31</v>
      </c>
      <c r="C46" s="195">
        <v>9</v>
      </c>
      <c r="D46" s="266">
        <f t="shared" si="8"/>
        <v>43891</v>
      </c>
      <c r="E46" s="266">
        <f t="shared" si="1"/>
        <v>43921</v>
      </c>
      <c r="F46" s="274">
        <f t="shared" si="2"/>
        <v>-8.8850949970444192E-11</v>
      </c>
      <c r="G46" s="275"/>
      <c r="H46" s="275">
        <f t="shared" si="9"/>
        <v>-2.2212737492611047E-13</v>
      </c>
      <c r="I46" s="275">
        <f t="shared" si="10"/>
        <v>-2.2268269336342572E-13</v>
      </c>
      <c r="J46" s="276">
        <f t="shared" si="3"/>
        <v>-8.9073077345370299E-11</v>
      </c>
      <c r="K46" s="274">
        <f t="shared" si="4"/>
        <v>-8.9073077345370299E-11</v>
      </c>
      <c r="L46" s="276">
        <f t="shared" si="5"/>
        <v>0</v>
      </c>
      <c r="M46" s="275"/>
      <c r="N46" s="274">
        <f t="shared" si="6"/>
        <v>60000.000000000087</v>
      </c>
      <c r="O46" s="276">
        <f t="shared" si="11"/>
        <v>-38571.428571428616</v>
      </c>
      <c r="P46" s="276">
        <f t="shared" si="7"/>
        <v>4285.7142857142917</v>
      </c>
      <c r="R46" s="196"/>
      <c r="S46" s="196"/>
      <c r="T46" s="196"/>
      <c r="U46" s="196"/>
      <c r="V46" s="196"/>
      <c r="W46" s="196"/>
      <c r="X46" s="196"/>
      <c r="Y46" s="196"/>
      <c r="Z46" s="196"/>
      <c r="AA46" s="196"/>
      <c r="AB46" s="196"/>
      <c r="AC46" s="196"/>
      <c r="AD46" s="196"/>
      <c r="AE46" s="196"/>
      <c r="AG46" s="563"/>
      <c r="AH46" s="563"/>
      <c r="AI46" s="563"/>
      <c r="AJ46" s="563"/>
      <c r="AK46" s="563"/>
      <c r="AL46" s="563"/>
      <c r="AM46" s="563"/>
      <c r="AN46" s="563"/>
      <c r="AO46" s="563"/>
      <c r="AP46" s="563"/>
      <c r="AQ46" s="563"/>
      <c r="AR46" s="563"/>
      <c r="AS46" s="563"/>
    </row>
    <row r="47" spans="1:45">
      <c r="B47" s="195">
        <f t="shared" si="12"/>
        <v>30</v>
      </c>
      <c r="C47" s="195">
        <v>10</v>
      </c>
      <c r="D47" s="266">
        <f t="shared" si="8"/>
        <v>43922</v>
      </c>
      <c r="E47" s="266">
        <f t="shared" si="1"/>
        <v>43951</v>
      </c>
      <c r="F47" s="274">
        <f t="shared" si="2"/>
        <v>-8.9073077345370299E-11</v>
      </c>
      <c r="G47" s="275"/>
      <c r="H47" s="275">
        <f t="shared" si="9"/>
        <v>-2.2268269336342572E-13</v>
      </c>
      <c r="I47" s="275">
        <f t="shared" si="10"/>
        <v>-2.232394000968343E-13</v>
      </c>
      <c r="J47" s="276">
        <f t="shared" si="3"/>
        <v>-8.9295760038733727E-11</v>
      </c>
      <c r="K47" s="274">
        <f t="shared" si="4"/>
        <v>-8.9295760038733727E-11</v>
      </c>
      <c r="L47" s="276">
        <f t="shared" si="5"/>
        <v>0</v>
      </c>
      <c r="M47" s="275"/>
      <c r="N47" s="274">
        <f t="shared" si="6"/>
        <v>60000.000000000087</v>
      </c>
      <c r="O47" s="276">
        <f t="shared" si="11"/>
        <v>-42857.142857142906</v>
      </c>
      <c r="P47" s="276">
        <f t="shared" si="7"/>
        <v>4285.7142857142917</v>
      </c>
      <c r="R47" s="531" t="s">
        <v>1049</v>
      </c>
      <c r="S47" s="531"/>
      <c r="T47" s="531"/>
      <c r="U47" s="531"/>
      <c r="V47" s="124"/>
      <c r="W47" s="531" t="s">
        <v>1050</v>
      </c>
      <c r="X47" s="531"/>
      <c r="Y47" s="531"/>
      <c r="Z47" s="531"/>
      <c r="AA47" s="124"/>
      <c r="AB47" s="531" t="s">
        <v>1051</v>
      </c>
      <c r="AC47" s="531"/>
      <c r="AD47" s="531"/>
      <c r="AE47" s="531"/>
      <c r="AG47" s="563"/>
      <c r="AH47" s="563"/>
      <c r="AI47" s="563"/>
      <c r="AJ47" s="563"/>
      <c r="AK47" s="563"/>
      <c r="AL47" s="563"/>
      <c r="AM47" s="563"/>
      <c r="AN47" s="563"/>
      <c r="AO47" s="563"/>
      <c r="AP47" s="563"/>
      <c r="AQ47" s="563"/>
      <c r="AR47" s="563"/>
      <c r="AS47" s="563"/>
    </row>
    <row r="48" spans="1:45">
      <c r="B48" s="195">
        <f t="shared" si="12"/>
        <v>31</v>
      </c>
      <c r="C48" s="195">
        <v>11</v>
      </c>
      <c r="D48" s="266">
        <f t="shared" si="8"/>
        <v>43952</v>
      </c>
      <c r="E48" s="266">
        <f t="shared" si="1"/>
        <v>43982</v>
      </c>
      <c r="F48" s="274">
        <f t="shared" si="2"/>
        <v>-8.9295760038733727E-11</v>
      </c>
      <c r="G48" s="275"/>
      <c r="H48" s="275">
        <f t="shared" si="9"/>
        <v>-2.232394000968343E-13</v>
      </c>
      <c r="I48" s="275">
        <f t="shared" si="10"/>
        <v>-2.237974985970764E-13</v>
      </c>
      <c r="J48" s="276">
        <f t="shared" si="3"/>
        <v>-8.9518999438830561E-11</v>
      </c>
      <c r="K48" s="274">
        <f t="shared" si="4"/>
        <v>-8.9518999438830561E-11</v>
      </c>
      <c r="L48" s="276">
        <f t="shared" si="5"/>
        <v>0</v>
      </c>
      <c r="M48" s="275"/>
      <c r="N48" s="274">
        <f t="shared" si="6"/>
        <v>60000.000000000087</v>
      </c>
      <c r="O48" s="276">
        <f t="shared" si="11"/>
        <v>-47142.857142857196</v>
      </c>
      <c r="P48" s="276">
        <f t="shared" si="7"/>
        <v>4285.7142857142917</v>
      </c>
      <c r="R48" s="188">
        <v>6</v>
      </c>
      <c r="S48" s="202">
        <f>AD48-AC53</f>
        <v>60000</v>
      </c>
      <c r="T48" s="198">
        <f>AC43</f>
        <v>60000</v>
      </c>
      <c r="U48" s="188">
        <v>3</v>
      </c>
      <c r="V48" s="196"/>
      <c r="W48" s="188">
        <v>5</v>
      </c>
      <c r="X48" s="202">
        <f>AD48-AC53</f>
        <v>60000</v>
      </c>
      <c r="Y48" s="198">
        <f>X48</f>
        <v>60000</v>
      </c>
      <c r="Z48" s="188">
        <v>6</v>
      </c>
      <c r="AA48" s="196"/>
      <c r="AB48" s="202"/>
      <c r="AC48" s="197"/>
      <c r="AD48" s="198">
        <v>72000</v>
      </c>
      <c r="AE48" s="188">
        <v>5</v>
      </c>
      <c r="AG48" s="563"/>
      <c r="AH48" s="563"/>
      <c r="AI48" s="563"/>
      <c r="AJ48" s="563"/>
      <c r="AK48" s="563"/>
      <c r="AL48" s="563"/>
      <c r="AM48" s="563"/>
      <c r="AN48" s="563"/>
      <c r="AO48" s="563"/>
      <c r="AP48" s="563"/>
      <c r="AQ48" s="563"/>
      <c r="AR48" s="563"/>
      <c r="AS48" s="563"/>
    </row>
    <row r="49" spans="2:45">
      <c r="B49" s="195">
        <f t="shared" si="12"/>
        <v>30</v>
      </c>
      <c r="C49" s="195">
        <v>12</v>
      </c>
      <c r="D49" s="266">
        <f t="shared" si="8"/>
        <v>43983</v>
      </c>
      <c r="E49" s="266">
        <f t="shared" si="1"/>
        <v>44012</v>
      </c>
      <c r="F49" s="274">
        <f t="shared" si="2"/>
        <v>-8.9518999438830561E-11</v>
      </c>
      <c r="G49" s="275"/>
      <c r="H49" s="275">
        <f t="shared" si="9"/>
        <v>-2.237974985970764E-13</v>
      </c>
      <c r="I49" s="275">
        <f t="shared" si="10"/>
        <v>-2.2435699234356907E-13</v>
      </c>
      <c r="J49" s="276">
        <f t="shared" si="3"/>
        <v>-8.9742796937427636E-11</v>
      </c>
      <c r="K49" s="274">
        <f t="shared" si="4"/>
        <v>-8.9742796937427636E-11</v>
      </c>
      <c r="L49" s="276">
        <f t="shared" si="5"/>
        <v>0</v>
      </c>
      <c r="M49" s="275"/>
      <c r="N49" s="274">
        <f t="shared" si="6"/>
        <v>60000.000000000087</v>
      </c>
      <c r="O49" s="276">
        <f t="shared" si="11"/>
        <v>-51428.571428571486</v>
      </c>
      <c r="P49" s="276">
        <f t="shared" si="7"/>
        <v>4285.7142857142917</v>
      </c>
      <c r="R49" s="188"/>
      <c r="S49" s="196"/>
      <c r="T49" s="199"/>
      <c r="U49" s="196"/>
      <c r="V49" s="196"/>
      <c r="W49" s="188"/>
      <c r="X49" s="196"/>
      <c r="Y49" s="199"/>
      <c r="Z49" s="188"/>
      <c r="AA49" s="196"/>
      <c r="AB49" s="196"/>
      <c r="AC49" s="196"/>
      <c r="AD49" s="199"/>
      <c r="AE49" s="188"/>
      <c r="AG49" s="563"/>
      <c r="AH49" s="563"/>
      <c r="AI49" s="563"/>
      <c r="AJ49" s="563"/>
      <c r="AK49" s="563"/>
      <c r="AL49" s="563"/>
      <c r="AM49" s="563"/>
      <c r="AN49" s="563"/>
      <c r="AO49" s="563"/>
      <c r="AP49" s="563"/>
      <c r="AQ49" s="563"/>
      <c r="AR49" s="563"/>
      <c r="AS49" s="563"/>
    </row>
    <row r="50" spans="2:45">
      <c r="B50" s="195">
        <f t="shared" si="12"/>
        <v>31</v>
      </c>
      <c r="C50" s="195">
        <v>13</v>
      </c>
      <c r="D50" s="266">
        <f t="shared" si="8"/>
        <v>44013</v>
      </c>
      <c r="E50" s="266">
        <f t="shared" si="1"/>
        <v>44043</v>
      </c>
      <c r="F50" s="274">
        <f t="shared" si="2"/>
        <v>-8.9742796937427636E-11</v>
      </c>
      <c r="G50" s="275"/>
      <c r="H50" s="275">
        <f t="shared" si="9"/>
        <v>-2.2435699234356907E-13</v>
      </c>
      <c r="I50" s="275">
        <f t="shared" si="10"/>
        <v>-2.24917884824428E-13</v>
      </c>
      <c r="J50" s="276">
        <f t="shared" si="3"/>
        <v>-8.9967153929771202E-11</v>
      </c>
      <c r="K50" s="274">
        <f t="shared" si="4"/>
        <v>-8.9967153929771202E-11</v>
      </c>
      <c r="L50" s="276">
        <f t="shared" si="5"/>
        <v>0</v>
      </c>
      <c r="M50" s="275"/>
      <c r="N50" s="274">
        <f t="shared" si="6"/>
        <v>60000.000000000087</v>
      </c>
      <c r="O50" s="276">
        <f t="shared" si="11"/>
        <v>-55714.285714285776</v>
      </c>
      <c r="P50" s="276">
        <f t="shared" si="7"/>
        <v>4285.7142857142917</v>
      </c>
      <c r="R50" s="196"/>
      <c r="S50" s="196"/>
      <c r="T50" s="199"/>
      <c r="U50" s="196"/>
      <c r="V50" s="196"/>
      <c r="W50" s="196"/>
      <c r="X50" s="196"/>
      <c r="Y50" s="199"/>
      <c r="Z50" s="196"/>
      <c r="AA50" s="196"/>
      <c r="AB50" s="196"/>
      <c r="AC50" s="196"/>
      <c r="AD50" s="199"/>
      <c r="AE50" s="196"/>
      <c r="AG50" s="563"/>
      <c r="AH50" s="563"/>
      <c r="AI50" s="563"/>
      <c r="AJ50" s="563"/>
      <c r="AK50" s="563"/>
      <c r="AL50" s="563"/>
      <c r="AM50" s="563"/>
      <c r="AN50" s="563"/>
      <c r="AO50" s="563"/>
      <c r="AP50" s="563"/>
      <c r="AQ50" s="563"/>
      <c r="AR50" s="563"/>
      <c r="AS50" s="563"/>
    </row>
    <row r="51" spans="2:45" ht="14.45" customHeight="1">
      <c r="B51" s="195">
        <f t="shared" si="12"/>
        <v>31</v>
      </c>
      <c r="C51" s="195">
        <v>14</v>
      </c>
      <c r="D51" s="266">
        <f t="shared" si="8"/>
        <v>44044</v>
      </c>
      <c r="E51" s="266">
        <f t="shared" si="1"/>
        <v>44074</v>
      </c>
      <c r="F51" s="274">
        <f t="shared" si="2"/>
        <v>-8.9967153929771202E-11</v>
      </c>
      <c r="G51" s="275"/>
      <c r="H51" s="275">
        <f t="shared" si="9"/>
        <v>-2.24917884824428E-13</v>
      </c>
      <c r="I51" s="275">
        <f t="shared" si="10"/>
        <v>-2.2548017953648907E-13</v>
      </c>
      <c r="J51" s="276">
        <f t="shared" si="3"/>
        <v>-9.0192071814595629E-11</v>
      </c>
      <c r="K51" s="274">
        <f t="shared" si="4"/>
        <v>-9.0192071814595629E-11</v>
      </c>
      <c r="L51" s="276">
        <f t="shared" si="5"/>
        <v>0</v>
      </c>
      <c r="M51" s="275"/>
      <c r="N51" s="274">
        <f t="shared" si="6"/>
        <v>60000.000000000087</v>
      </c>
      <c r="O51" s="276">
        <f t="shared" si="11"/>
        <v>-60000.000000000065</v>
      </c>
      <c r="P51" s="276">
        <f t="shared" si="7"/>
        <v>4285.7142857142917</v>
      </c>
      <c r="AB51" s="444"/>
      <c r="AC51" s="444"/>
      <c r="AD51" s="444"/>
      <c r="AE51" s="444"/>
      <c r="AG51" s="563"/>
      <c r="AH51" s="563"/>
      <c r="AI51" s="563"/>
      <c r="AJ51" s="563"/>
      <c r="AK51" s="563"/>
      <c r="AL51" s="563"/>
      <c r="AM51" s="563"/>
      <c r="AN51" s="563"/>
      <c r="AO51" s="563"/>
      <c r="AP51" s="563"/>
      <c r="AQ51" s="563"/>
      <c r="AR51" s="563"/>
      <c r="AS51" s="563"/>
    </row>
    <row r="52" spans="2:45">
      <c r="B52" s="195">
        <f t="shared" si="12"/>
        <v>30</v>
      </c>
      <c r="C52" s="195">
        <v>15</v>
      </c>
      <c r="D52" s="266">
        <f t="shared" si="8"/>
        <v>44075</v>
      </c>
      <c r="E52" s="266">
        <f t="shared" si="1"/>
        <v>44104</v>
      </c>
      <c r="F52" s="274"/>
      <c r="G52" s="275"/>
      <c r="H52" s="275"/>
      <c r="I52" s="275"/>
      <c r="J52" s="276"/>
      <c r="K52" s="274"/>
      <c r="L52" s="276"/>
      <c r="M52" s="275"/>
      <c r="N52" s="274">
        <f t="shared" si="6"/>
        <v>0</v>
      </c>
      <c r="O52" s="276">
        <f t="shared" si="11"/>
        <v>0</v>
      </c>
      <c r="P52" s="276">
        <f t="shared" si="7"/>
        <v>0</v>
      </c>
      <c r="R52" s="558" t="s">
        <v>1052</v>
      </c>
      <c r="S52" s="558"/>
      <c r="T52" s="558"/>
      <c r="U52" s="558"/>
      <c r="V52" s="124"/>
      <c r="W52" s="559" t="s">
        <v>1084</v>
      </c>
      <c r="X52" s="559"/>
      <c r="Y52" s="559"/>
      <c r="Z52" s="559"/>
      <c r="AB52" s="531" t="s">
        <v>1054</v>
      </c>
      <c r="AC52" s="531"/>
      <c r="AD52" s="531"/>
      <c r="AE52" s="531"/>
      <c r="AG52" s="563"/>
      <c r="AH52" s="563"/>
      <c r="AI52" s="563"/>
      <c r="AJ52" s="563"/>
      <c r="AK52" s="563"/>
      <c r="AL52" s="563"/>
      <c r="AM52" s="563"/>
      <c r="AN52" s="563"/>
      <c r="AO52" s="563"/>
      <c r="AP52" s="563"/>
      <c r="AQ52" s="563"/>
      <c r="AR52" s="563"/>
      <c r="AS52" s="563"/>
    </row>
    <row r="53" spans="2:45">
      <c r="B53" s="195">
        <f t="shared" si="12"/>
        <v>31</v>
      </c>
      <c r="C53" s="195">
        <v>16</v>
      </c>
      <c r="D53" s="266">
        <f t="shared" si="8"/>
        <v>44105</v>
      </c>
      <c r="E53" s="266">
        <f t="shared" si="1"/>
        <v>44135</v>
      </c>
      <c r="F53" s="274"/>
      <c r="G53" s="275"/>
      <c r="H53" s="275"/>
      <c r="I53" s="275"/>
      <c r="J53" s="276"/>
      <c r="K53" s="274"/>
      <c r="L53" s="276"/>
      <c r="M53" s="275"/>
      <c r="N53" s="274">
        <f t="shared" si="6"/>
        <v>0</v>
      </c>
      <c r="O53" s="276">
        <f t="shared" si="11"/>
        <v>0</v>
      </c>
      <c r="P53" s="276">
        <f t="shared" si="7"/>
        <v>0</v>
      </c>
      <c r="R53" s="188">
        <v>7</v>
      </c>
      <c r="S53" s="202">
        <f>P38</f>
        <v>4285.7142857142917</v>
      </c>
      <c r="T53" s="198"/>
      <c r="U53" s="197"/>
      <c r="V53" s="196"/>
      <c r="W53" s="202"/>
      <c r="X53" s="197"/>
      <c r="Y53" s="198">
        <f>S53</f>
        <v>4285.7142857142917</v>
      </c>
      <c r="Z53" s="188">
        <v>7</v>
      </c>
      <c r="AB53" s="188">
        <v>5</v>
      </c>
      <c r="AC53" s="202">
        <v>12000</v>
      </c>
      <c r="AD53" s="198"/>
      <c r="AG53" s="563"/>
      <c r="AH53" s="563"/>
      <c r="AI53" s="563"/>
      <c r="AJ53" s="563"/>
      <c r="AK53" s="563"/>
      <c r="AL53" s="563"/>
      <c r="AM53" s="563"/>
      <c r="AN53" s="563"/>
      <c r="AO53" s="563"/>
      <c r="AP53" s="563"/>
      <c r="AQ53" s="563"/>
      <c r="AR53" s="563"/>
      <c r="AS53" s="563"/>
    </row>
    <row r="54" spans="2:45">
      <c r="B54" s="195">
        <f t="shared" si="12"/>
        <v>30</v>
      </c>
      <c r="C54" s="195">
        <v>17</v>
      </c>
      <c r="D54" s="266">
        <f t="shared" si="8"/>
        <v>44136</v>
      </c>
      <c r="E54" s="266">
        <f t="shared" si="1"/>
        <v>44165</v>
      </c>
      <c r="F54" s="274"/>
      <c r="G54" s="275"/>
      <c r="H54" s="275"/>
      <c r="I54" s="275"/>
      <c r="J54" s="276"/>
      <c r="K54" s="274"/>
      <c r="L54" s="276"/>
      <c r="M54" s="275"/>
      <c r="N54" s="274">
        <f t="shared" si="6"/>
        <v>0</v>
      </c>
      <c r="O54" s="276">
        <f t="shared" si="11"/>
        <v>0</v>
      </c>
      <c r="P54" s="276">
        <f t="shared" si="7"/>
        <v>0</v>
      </c>
      <c r="R54" s="152">
        <v>8</v>
      </c>
      <c r="S54" s="200">
        <f>P39</f>
        <v>4285.7142857142917</v>
      </c>
      <c r="T54" s="199"/>
      <c r="U54" s="196"/>
      <c r="V54" s="196"/>
      <c r="W54" s="196"/>
      <c r="X54" s="196"/>
      <c r="Y54" s="199">
        <f>S54</f>
        <v>4285.7142857142917</v>
      </c>
      <c r="Z54" s="152">
        <v>8</v>
      </c>
      <c r="AB54" s="196"/>
      <c r="AC54" s="196"/>
      <c r="AD54" s="199"/>
      <c r="AE54" s="188"/>
      <c r="AG54" s="563"/>
      <c r="AH54" s="563"/>
      <c r="AI54" s="563"/>
      <c r="AJ54" s="563"/>
      <c r="AK54" s="563"/>
      <c r="AL54" s="563"/>
      <c r="AM54" s="563"/>
      <c r="AN54" s="563"/>
      <c r="AO54" s="563"/>
      <c r="AP54" s="563"/>
      <c r="AQ54" s="563"/>
      <c r="AR54" s="563"/>
      <c r="AS54" s="563"/>
    </row>
    <row r="55" spans="2:45">
      <c r="B55" s="195">
        <f t="shared" si="12"/>
        <v>31</v>
      </c>
      <c r="C55" s="195">
        <v>18</v>
      </c>
      <c r="D55" s="266">
        <f t="shared" si="8"/>
        <v>44166</v>
      </c>
      <c r="E55" s="266">
        <f t="shared" si="1"/>
        <v>44196</v>
      </c>
      <c r="F55" s="274"/>
      <c r="G55" s="275"/>
      <c r="H55" s="275"/>
      <c r="I55" s="275"/>
      <c r="J55" s="276"/>
      <c r="K55" s="274"/>
      <c r="L55" s="276"/>
      <c r="M55" s="275"/>
      <c r="N55" s="274">
        <f t="shared" si="6"/>
        <v>0</v>
      </c>
      <c r="O55" s="276">
        <f t="shared" si="11"/>
        <v>0</v>
      </c>
      <c r="P55" s="276">
        <f t="shared" si="7"/>
        <v>0</v>
      </c>
      <c r="R55" s="196"/>
      <c r="S55" s="196"/>
      <c r="T55" s="199"/>
      <c r="U55" s="196"/>
      <c r="V55" s="196"/>
      <c r="W55" s="196"/>
      <c r="X55" s="196"/>
      <c r="Y55" s="199"/>
      <c r="Z55" s="196"/>
      <c r="AB55" s="196"/>
      <c r="AC55" s="196"/>
      <c r="AD55" s="199"/>
      <c r="AE55" s="196"/>
      <c r="AG55" s="290"/>
    </row>
    <row r="56" spans="2:45" ht="15.75" thickBot="1">
      <c r="B56" s="195">
        <f t="shared" si="12"/>
        <v>31</v>
      </c>
      <c r="C56" s="195">
        <v>19</v>
      </c>
      <c r="D56" s="266">
        <f t="shared" si="8"/>
        <v>44197</v>
      </c>
      <c r="E56" s="266">
        <f t="shared" si="1"/>
        <v>44227</v>
      </c>
      <c r="F56" s="274"/>
      <c r="G56" s="275"/>
      <c r="H56" s="275"/>
      <c r="I56" s="275"/>
      <c r="J56" s="276"/>
      <c r="K56" s="274"/>
      <c r="L56" s="276"/>
      <c r="M56" s="275"/>
      <c r="N56" s="274">
        <f t="shared" si="6"/>
        <v>0</v>
      </c>
      <c r="O56" s="276">
        <f t="shared" si="11"/>
        <v>0</v>
      </c>
      <c r="P56" s="276">
        <f t="shared" si="7"/>
        <v>0</v>
      </c>
    </row>
    <row r="57" spans="2:45" ht="27" thickBot="1">
      <c r="B57" s="195">
        <f t="shared" si="12"/>
        <v>28</v>
      </c>
      <c r="C57" s="195">
        <v>20</v>
      </c>
      <c r="D57" s="266">
        <f t="shared" si="8"/>
        <v>44228</v>
      </c>
      <c r="E57" s="266">
        <f t="shared" si="1"/>
        <v>44255</v>
      </c>
      <c r="F57" s="274"/>
      <c r="G57" s="275"/>
      <c r="H57" s="275"/>
      <c r="I57" s="275"/>
      <c r="J57" s="276"/>
      <c r="K57" s="274"/>
      <c r="L57" s="276"/>
      <c r="M57" s="275"/>
      <c r="N57" s="274">
        <f t="shared" si="6"/>
        <v>0</v>
      </c>
      <c r="O57" s="276">
        <f t="shared" si="11"/>
        <v>0</v>
      </c>
      <c r="P57" s="276">
        <f t="shared" si="7"/>
        <v>0</v>
      </c>
      <c r="R57" s="535" t="s">
        <v>1055</v>
      </c>
      <c r="S57" s="536"/>
      <c r="T57" s="536"/>
      <c r="U57" s="536"/>
      <c r="V57" s="536"/>
      <c r="W57" s="536"/>
      <c r="X57" s="536"/>
      <c r="Y57" s="536"/>
      <c r="Z57" s="536"/>
      <c r="AA57" s="536"/>
      <c r="AB57" s="536"/>
      <c r="AC57" s="536"/>
      <c r="AD57" s="536"/>
      <c r="AE57" s="537"/>
    </row>
    <row r="58" spans="2:45" ht="25.15" customHeight="1">
      <c r="B58" s="195">
        <f t="shared" si="12"/>
        <v>31</v>
      </c>
      <c r="C58" s="195">
        <v>21</v>
      </c>
      <c r="D58" s="266">
        <f t="shared" si="8"/>
        <v>44256</v>
      </c>
      <c r="E58" s="266">
        <f t="shared" si="1"/>
        <v>44286</v>
      </c>
      <c r="F58" s="274"/>
      <c r="G58" s="275"/>
      <c r="H58" s="275"/>
      <c r="I58" s="275"/>
      <c r="J58" s="276"/>
      <c r="K58" s="274"/>
      <c r="L58" s="276"/>
      <c r="M58" s="275"/>
      <c r="N58" s="274">
        <f t="shared" si="6"/>
        <v>0</v>
      </c>
      <c r="O58" s="276">
        <f t="shared" si="11"/>
        <v>0</v>
      </c>
      <c r="P58" s="276">
        <f t="shared" si="7"/>
        <v>0</v>
      </c>
      <c r="R58" s="560" t="s">
        <v>1056</v>
      </c>
      <c r="S58" s="560"/>
      <c r="T58" s="560"/>
      <c r="U58" s="560"/>
      <c r="V58" s="560"/>
      <c r="W58" s="560"/>
      <c r="X58" s="560"/>
      <c r="Y58" s="560"/>
      <c r="Z58" s="560"/>
      <c r="AA58" s="560"/>
      <c r="AB58" s="560"/>
      <c r="AC58" s="560"/>
      <c r="AD58" s="560"/>
      <c r="AE58" s="560"/>
    </row>
    <row r="59" spans="2:45" ht="15.75" thickBot="1">
      <c r="B59" s="195">
        <f t="shared" si="12"/>
        <v>30</v>
      </c>
      <c r="C59" s="195">
        <v>22</v>
      </c>
      <c r="D59" s="266">
        <f t="shared" si="8"/>
        <v>44287</v>
      </c>
      <c r="E59" s="266">
        <f t="shared" si="1"/>
        <v>44316</v>
      </c>
      <c r="F59" s="274"/>
      <c r="G59" s="275"/>
      <c r="H59" s="275"/>
      <c r="I59" s="275"/>
      <c r="J59" s="276"/>
      <c r="K59" s="274"/>
      <c r="L59" s="276"/>
      <c r="M59" s="275"/>
      <c r="N59" s="274">
        <f t="shared" si="6"/>
        <v>0</v>
      </c>
      <c r="O59" s="276">
        <f t="shared" si="11"/>
        <v>0</v>
      </c>
      <c r="P59" s="276">
        <f t="shared" si="7"/>
        <v>0</v>
      </c>
      <c r="R59" s="149" t="s">
        <v>995</v>
      </c>
    </row>
    <row r="60" spans="2:45">
      <c r="B60" s="195">
        <f t="shared" si="12"/>
        <v>31</v>
      </c>
      <c r="C60" s="195">
        <v>23</v>
      </c>
      <c r="D60" s="266">
        <f t="shared" si="8"/>
        <v>44317</v>
      </c>
      <c r="E60" s="266">
        <f t="shared" si="1"/>
        <v>44347</v>
      </c>
      <c r="F60" s="274"/>
      <c r="G60" s="275"/>
      <c r="H60" s="275"/>
      <c r="I60" s="275"/>
      <c r="J60" s="276"/>
      <c r="K60" s="274"/>
      <c r="L60" s="276"/>
      <c r="M60" s="275"/>
      <c r="N60" s="274">
        <f t="shared" si="6"/>
        <v>0</v>
      </c>
      <c r="O60" s="276">
        <f t="shared" si="11"/>
        <v>0</v>
      </c>
      <c r="P60" s="276">
        <f t="shared" si="7"/>
        <v>0</v>
      </c>
      <c r="R60" s="149" t="s">
        <v>996</v>
      </c>
      <c r="AA60" s="207" t="s">
        <v>978</v>
      </c>
      <c r="AB60" s="208"/>
      <c r="AC60" s="538" t="s">
        <v>1077</v>
      </c>
      <c r="AD60" s="539"/>
    </row>
    <row r="61" spans="2:45">
      <c r="B61" s="195">
        <f t="shared" si="12"/>
        <v>30</v>
      </c>
      <c r="C61" s="195">
        <v>24</v>
      </c>
      <c r="D61" s="266">
        <f t="shared" si="8"/>
        <v>44348</v>
      </c>
      <c r="E61" s="266">
        <f t="shared" si="1"/>
        <v>44377</v>
      </c>
      <c r="F61" s="274"/>
      <c r="G61" s="275"/>
      <c r="H61" s="275"/>
      <c r="I61" s="275"/>
      <c r="J61" s="276"/>
      <c r="K61" s="274"/>
      <c r="L61" s="276"/>
      <c r="M61" s="275"/>
      <c r="N61" s="274">
        <f t="shared" si="6"/>
        <v>0</v>
      </c>
      <c r="O61" s="276">
        <f t="shared" si="11"/>
        <v>0</v>
      </c>
      <c r="P61" s="276">
        <f t="shared" si="7"/>
        <v>0</v>
      </c>
      <c r="W61" s="546" t="s">
        <v>997</v>
      </c>
      <c r="X61" s="547"/>
      <c r="Y61" s="548"/>
      <c r="AA61" s="210" t="s">
        <v>980</v>
      </c>
      <c r="AB61" s="211"/>
      <c r="AC61" s="540">
        <v>103050</v>
      </c>
      <c r="AD61" s="541"/>
    </row>
    <row r="62" spans="2:45" ht="15" customHeight="1">
      <c r="B62" s="195">
        <f t="shared" si="12"/>
        <v>31</v>
      </c>
      <c r="C62" s="195">
        <v>25</v>
      </c>
      <c r="D62" s="266">
        <f t="shared" si="8"/>
        <v>44378</v>
      </c>
      <c r="E62" s="266">
        <f t="shared" si="1"/>
        <v>44408</v>
      </c>
      <c r="F62" s="274"/>
      <c r="G62" s="275"/>
      <c r="H62" s="275"/>
      <c r="I62" s="275"/>
      <c r="J62" s="276"/>
      <c r="K62" s="274"/>
      <c r="L62" s="276"/>
      <c r="M62" s="275"/>
      <c r="N62" s="274">
        <f t="shared" si="6"/>
        <v>0</v>
      </c>
      <c r="O62" s="276">
        <f t="shared" si="11"/>
        <v>0</v>
      </c>
      <c r="P62" s="276">
        <f t="shared" si="7"/>
        <v>0</v>
      </c>
      <c r="R62" s="173" t="s">
        <v>998</v>
      </c>
      <c r="S62" s="182"/>
      <c r="W62" s="402" t="s">
        <v>999</v>
      </c>
      <c r="Y62" s="402" t="s">
        <v>1000</v>
      </c>
      <c r="AA62" s="212" t="s">
        <v>981</v>
      </c>
      <c r="AB62" s="213"/>
      <c r="AC62" s="540" t="s">
        <v>1080</v>
      </c>
      <c r="AD62" s="541"/>
    </row>
    <row r="63" spans="2:45">
      <c r="B63" s="195">
        <f t="shared" si="12"/>
        <v>31</v>
      </c>
      <c r="C63" s="195">
        <v>26</v>
      </c>
      <c r="D63" s="266">
        <f t="shared" si="8"/>
        <v>44409</v>
      </c>
      <c r="E63" s="266">
        <f t="shared" si="1"/>
        <v>44439</v>
      </c>
      <c r="F63" s="274"/>
      <c r="G63" s="275"/>
      <c r="H63" s="275"/>
      <c r="I63" s="275"/>
      <c r="J63" s="276"/>
      <c r="K63" s="274"/>
      <c r="L63" s="276"/>
      <c r="M63" s="275"/>
      <c r="N63" s="274">
        <f t="shared" si="6"/>
        <v>0</v>
      </c>
      <c r="O63" s="276">
        <f t="shared" si="11"/>
        <v>0</v>
      </c>
      <c r="P63" s="276">
        <f t="shared" si="7"/>
        <v>0</v>
      </c>
      <c r="R63" s="290" t="s">
        <v>1085</v>
      </c>
      <c r="S63" s="182"/>
      <c r="V63" s="155">
        <v>1</v>
      </c>
      <c r="W63" s="183">
        <v>43678</v>
      </c>
      <c r="Y63" s="195" t="s">
        <v>1003</v>
      </c>
      <c r="AA63" s="212" t="s">
        <v>1078</v>
      </c>
      <c r="AB63" s="213"/>
      <c r="AC63" s="540">
        <v>95101113</v>
      </c>
      <c r="AD63" s="541"/>
    </row>
    <row r="64" spans="2:45">
      <c r="B64" s="195">
        <f t="shared" si="12"/>
        <v>30</v>
      </c>
      <c r="C64" s="195">
        <v>27</v>
      </c>
      <c r="D64" s="266">
        <f t="shared" si="8"/>
        <v>44440</v>
      </c>
      <c r="E64" s="266">
        <f t="shared" si="1"/>
        <v>44469</v>
      </c>
      <c r="F64" s="274"/>
      <c r="G64" s="275"/>
      <c r="H64" s="275"/>
      <c r="I64" s="275"/>
      <c r="J64" s="276"/>
      <c r="K64" s="274"/>
      <c r="L64" s="276"/>
      <c r="M64" s="275"/>
      <c r="N64" s="274">
        <f t="shared" si="6"/>
        <v>0</v>
      </c>
      <c r="O64" s="276">
        <f t="shared" si="11"/>
        <v>0</v>
      </c>
      <c r="P64" s="276">
        <f t="shared" si="7"/>
        <v>0</v>
      </c>
      <c r="R64" s="290" t="s">
        <v>1086</v>
      </c>
      <c r="V64" s="155">
        <v>2</v>
      </c>
      <c r="W64" s="183">
        <f>$D$38</f>
        <v>43647</v>
      </c>
      <c r="Y64" s="195" t="s">
        <v>1003</v>
      </c>
      <c r="AA64" s="177" t="s">
        <v>989</v>
      </c>
      <c r="AB64" s="178"/>
      <c r="AC64" s="179"/>
      <c r="AD64" s="224">
        <v>60000</v>
      </c>
    </row>
    <row r="65" spans="2:45">
      <c r="B65" s="195">
        <f t="shared" si="12"/>
        <v>31</v>
      </c>
      <c r="C65" s="195">
        <v>28</v>
      </c>
      <c r="D65" s="266">
        <f t="shared" si="8"/>
        <v>44470</v>
      </c>
      <c r="E65" s="266">
        <f t="shared" si="1"/>
        <v>44500</v>
      </c>
      <c r="F65" s="274"/>
      <c r="G65" s="275"/>
      <c r="H65" s="275"/>
      <c r="I65" s="275"/>
      <c r="J65" s="276"/>
      <c r="K65" s="274"/>
      <c r="L65" s="276"/>
      <c r="M65" s="275"/>
      <c r="N65" s="274">
        <f t="shared" si="6"/>
        <v>0</v>
      </c>
      <c r="O65" s="276">
        <f t="shared" si="11"/>
        <v>0</v>
      </c>
      <c r="P65" s="276">
        <f t="shared" si="7"/>
        <v>0</v>
      </c>
      <c r="R65" s="290" t="s">
        <v>1087</v>
      </c>
      <c r="V65" s="155">
        <v>3</v>
      </c>
      <c r="W65" s="183">
        <f>$E$38</f>
        <v>43677</v>
      </c>
      <c r="X65" s="151">
        <v>6</v>
      </c>
      <c r="Y65" s="183">
        <v>43708</v>
      </c>
      <c r="AA65" s="177" t="s">
        <v>139</v>
      </c>
      <c r="AB65" s="178"/>
      <c r="AC65" s="179"/>
      <c r="AD65" s="180" t="s">
        <v>1079</v>
      </c>
    </row>
    <row r="66" spans="2:45">
      <c r="B66" s="195">
        <f t="shared" si="12"/>
        <v>30</v>
      </c>
      <c r="C66" s="195">
        <v>29</v>
      </c>
      <c r="D66" s="266">
        <f t="shared" si="8"/>
        <v>44501</v>
      </c>
      <c r="E66" s="266">
        <f t="shared" si="1"/>
        <v>44530</v>
      </c>
      <c r="F66" s="274"/>
      <c r="G66" s="275"/>
      <c r="H66" s="275"/>
      <c r="I66" s="275"/>
      <c r="J66" s="276"/>
      <c r="K66" s="274"/>
      <c r="L66" s="276"/>
      <c r="M66" s="275"/>
      <c r="N66" s="274">
        <f t="shared" si="6"/>
        <v>0</v>
      </c>
      <c r="O66" s="276">
        <f t="shared" si="11"/>
        <v>0</v>
      </c>
      <c r="P66" s="276">
        <f t="shared" si="7"/>
        <v>0</v>
      </c>
      <c r="R66" s="163" t="s">
        <v>1022</v>
      </c>
      <c r="S66" s="182"/>
      <c r="V66" s="155">
        <v>4</v>
      </c>
      <c r="W66" s="183">
        <v>43647</v>
      </c>
      <c r="X66" s="151"/>
      <c r="Y66" s="195" t="s">
        <v>1003</v>
      </c>
      <c r="AA66" s="177" t="s">
        <v>141</v>
      </c>
      <c r="AB66" s="178"/>
      <c r="AC66" s="179"/>
      <c r="AD66" s="180" t="s">
        <v>142</v>
      </c>
    </row>
    <row r="67" spans="2:45">
      <c r="B67" s="195">
        <f t="shared" si="12"/>
        <v>31</v>
      </c>
      <c r="C67" s="195">
        <v>30</v>
      </c>
      <c r="D67" s="266">
        <f t="shared" si="8"/>
        <v>44531</v>
      </c>
      <c r="E67" s="266">
        <f t="shared" si="1"/>
        <v>44561</v>
      </c>
      <c r="F67" s="274"/>
      <c r="G67" s="275"/>
      <c r="H67" s="275"/>
      <c r="I67" s="275"/>
      <c r="J67" s="276"/>
      <c r="K67" s="274"/>
      <c r="L67" s="276"/>
      <c r="M67" s="275"/>
      <c r="N67" s="274">
        <f t="shared" si="6"/>
        <v>0</v>
      </c>
      <c r="O67" s="276">
        <f t="shared" si="11"/>
        <v>0</v>
      </c>
      <c r="P67" s="276">
        <f t="shared" si="7"/>
        <v>0</v>
      </c>
      <c r="R67" s="163" t="s">
        <v>1026</v>
      </c>
      <c r="S67" s="182"/>
      <c r="V67" s="155">
        <v>5</v>
      </c>
      <c r="W67" s="183">
        <v>43647</v>
      </c>
      <c r="X67" s="151"/>
      <c r="Y67" s="195" t="s">
        <v>1003</v>
      </c>
      <c r="AA67" s="177" t="s">
        <v>144</v>
      </c>
      <c r="AB67" s="178"/>
      <c r="AC67" s="179"/>
      <c r="AD67" s="187">
        <v>14</v>
      </c>
    </row>
    <row r="68" spans="2:45">
      <c r="B68" s="195">
        <f t="shared" si="12"/>
        <v>31</v>
      </c>
      <c r="C68" s="195">
        <v>31</v>
      </c>
      <c r="D68" s="266">
        <f t="shared" si="8"/>
        <v>44562</v>
      </c>
      <c r="E68" s="266">
        <f t="shared" si="1"/>
        <v>44592</v>
      </c>
      <c r="F68" s="274"/>
      <c r="G68" s="275"/>
      <c r="H68" s="275"/>
      <c r="I68" s="275"/>
      <c r="J68" s="276"/>
      <c r="K68" s="274"/>
      <c r="L68" s="276"/>
      <c r="M68" s="275"/>
      <c r="N68" s="274">
        <f t="shared" si="6"/>
        <v>0</v>
      </c>
      <c r="O68" s="276">
        <f t="shared" si="11"/>
        <v>0</v>
      </c>
      <c r="P68" s="276">
        <f t="shared" si="7"/>
        <v>0</v>
      </c>
      <c r="AA68" s="177" t="s">
        <v>145</v>
      </c>
      <c r="AB68" s="178"/>
      <c r="AC68" s="179"/>
      <c r="AD68" s="226">
        <v>43647</v>
      </c>
    </row>
    <row r="69" spans="2:45">
      <c r="B69" s="195">
        <f t="shared" si="12"/>
        <v>28</v>
      </c>
      <c r="C69" s="195">
        <v>32</v>
      </c>
      <c r="D69" s="266">
        <f t="shared" si="8"/>
        <v>44593</v>
      </c>
      <c r="E69" s="266">
        <f t="shared" si="1"/>
        <v>44620</v>
      </c>
      <c r="F69" s="274"/>
      <c r="G69" s="275"/>
      <c r="H69" s="275"/>
      <c r="I69" s="275"/>
      <c r="J69" s="276"/>
      <c r="K69" s="274"/>
      <c r="L69" s="276"/>
      <c r="M69" s="275"/>
      <c r="N69" s="274">
        <f t="shared" si="6"/>
        <v>0</v>
      </c>
      <c r="O69" s="276">
        <f t="shared" si="11"/>
        <v>0</v>
      </c>
      <c r="P69" s="276">
        <f t="shared" si="7"/>
        <v>0</v>
      </c>
      <c r="S69" s="182"/>
      <c r="W69" s="183"/>
      <c r="AA69" s="177" t="s">
        <v>146</v>
      </c>
      <c r="AB69" s="178"/>
      <c r="AC69" s="179"/>
      <c r="AD69" s="226">
        <v>44074</v>
      </c>
    </row>
    <row r="70" spans="2:45" ht="15.75" thickBot="1">
      <c r="B70" s="195">
        <f t="shared" si="12"/>
        <v>31</v>
      </c>
      <c r="C70" s="195">
        <v>33</v>
      </c>
      <c r="D70" s="266">
        <f t="shared" si="8"/>
        <v>44621</v>
      </c>
      <c r="E70" s="266">
        <f t="shared" si="1"/>
        <v>44651</v>
      </c>
      <c r="F70" s="274"/>
      <c r="G70" s="275"/>
      <c r="H70" s="275"/>
      <c r="I70" s="275"/>
      <c r="J70" s="276"/>
      <c r="K70" s="274"/>
      <c r="L70" s="276"/>
      <c r="M70" s="275"/>
      <c r="N70" s="274">
        <f t="shared" si="6"/>
        <v>0</v>
      </c>
      <c r="O70" s="276">
        <f t="shared" si="11"/>
        <v>0</v>
      </c>
      <c r="P70" s="276">
        <f t="shared" si="7"/>
        <v>0</v>
      </c>
      <c r="S70" s="182"/>
      <c r="W70" s="183"/>
      <c r="AA70" s="189" t="s">
        <v>990</v>
      </c>
      <c r="AB70" s="190"/>
      <c r="AC70" s="191"/>
      <c r="AD70" s="258">
        <v>-60000.000000000087</v>
      </c>
    </row>
    <row r="71" spans="2:45" ht="46.5" customHeight="1">
      <c r="B71" s="195">
        <f t="shared" si="12"/>
        <v>30</v>
      </c>
      <c r="C71" s="195">
        <v>34</v>
      </c>
      <c r="D71" s="266">
        <f t="shared" si="8"/>
        <v>44652</v>
      </c>
      <c r="E71" s="266">
        <f t="shared" si="1"/>
        <v>44681</v>
      </c>
      <c r="F71" s="274"/>
      <c r="G71" s="275"/>
      <c r="H71" s="275"/>
      <c r="I71" s="275"/>
      <c r="J71" s="276"/>
      <c r="K71" s="274"/>
      <c r="L71" s="276"/>
      <c r="M71" s="275"/>
      <c r="N71" s="274">
        <f t="shared" si="6"/>
        <v>0</v>
      </c>
      <c r="O71" s="276">
        <f t="shared" si="11"/>
        <v>0</v>
      </c>
      <c r="P71" s="276">
        <f t="shared" si="7"/>
        <v>0</v>
      </c>
      <c r="S71" s="182"/>
      <c r="W71" s="183"/>
      <c r="AA71" s="168"/>
      <c r="AB71" s="168"/>
      <c r="AD71" s="287"/>
      <c r="AF71" s="436"/>
      <c r="AG71" s="570"/>
      <c r="AH71" s="570"/>
      <c r="AI71" s="570"/>
      <c r="AJ71" s="570"/>
      <c r="AK71" s="570"/>
      <c r="AL71" s="570"/>
      <c r="AM71" s="570"/>
      <c r="AN71" s="570"/>
      <c r="AO71" s="570"/>
      <c r="AP71" s="570"/>
      <c r="AQ71" s="570"/>
      <c r="AR71" s="570"/>
      <c r="AS71" s="570"/>
    </row>
    <row r="72" spans="2:45">
      <c r="B72" s="195">
        <f t="shared" si="12"/>
        <v>31</v>
      </c>
      <c r="C72" s="195">
        <v>35</v>
      </c>
      <c r="D72" s="266">
        <f t="shared" si="8"/>
        <v>44682</v>
      </c>
      <c r="E72" s="266">
        <f t="shared" si="1"/>
        <v>44712</v>
      </c>
      <c r="F72" s="274"/>
      <c r="G72" s="275"/>
      <c r="H72" s="275"/>
      <c r="I72" s="275"/>
      <c r="J72" s="276"/>
      <c r="K72" s="274"/>
      <c r="L72" s="276"/>
      <c r="M72" s="275"/>
      <c r="N72" s="274">
        <f t="shared" si="6"/>
        <v>0</v>
      </c>
      <c r="O72" s="276">
        <f t="shared" si="11"/>
        <v>0</v>
      </c>
      <c r="P72" s="276">
        <f t="shared" si="7"/>
        <v>0</v>
      </c>
      <c r="R72" s="531" t="s">
        <v>1049</v>
      </c>
      <c r="S72" s="531"/>
      <c r="T72" s="531"/>
      <c r="U72" s="531"/>
      <c r="V72" s="124"/>
      <c r="W72" s="531" t="s">
        <v>1050</v>
      </c>
      <c r="X72" s="531"/>
      <c r="Y72" s="531"/>
      <c r="Z72" s="531"/>
      <c r="AA72" s="124"/>
      <c r="AB72" s="531" t="s">
        <v>1051</v>
      </c>
      <c r="AC72" s="531"/>
      <c r="AD72" s="531"/>
      <c r="AE72" s="531"/>
      <c r="AG72" s="562"/>
      <c r="AH72" s="563"/>
      <c r="AI72" s="563"/>
      <c r="AJ72" s="563"/>
      <c r="AK72" s="563"/>
      <c r="AL72" s="563"/>
      <c r="AM72" s="563"/>
      <c r="AN72" s="563"/>
      <c r="AO72" s="563"/>
      <c r="AP72" s="563"/>
      <c r="AQ72" s="563"/>
      <c r="AR72" s="563"/>
      <c r="AS72" s="563"/>
    </row>
    <row r="73" spans="2:45">
      <c r="B73" s="195">
        <f t="shared" si="12"/>
        <v>30</v>
      </c>
      <c r="C73" s="195">
        <v>36</v>
      </c>
      <c r="D73" s="266">
        <f t="shared" si="8"/>
        <v>44713</v>
      </c>
      <c r="E73" s="266">
        <f t="shared" si="1"/>
        <v>44742</v>
      </c>
      <c r="F73" s="274"/>
      <c r="G73" s="275"/>
      <c r="H73" s="275"/>
      <c r="I73" s="275"/>
      <c r="J73" s="276"/>
      <c r="K73" s="274"/>
      <c r="L73" s="276"/>
      <c r="M73" s="275"/>
      <c r="N73" s="274">
        <f t="shared" si="6"/>
        <v>0</v>
      </c>
      <c r="O73" s="276">
        <f t="shared" si="11"/>
        <v>0</v>
      </c>
      <c r="P73" s="276">
        <f t="shared" si="7"/>
        <v>0</v>
      </c>
      <c r="R73" s="188">
        <v>5</v>
      </c>
      <c r="S73" s="202">
        <f>G38</f>
        <v>60000</v>
      </c>
      <c r="T73" s="198">
        <f>G38</f>
        <v>60000</v>
      </c>
      <c r="U73" s="188">
        <v>1</v>
      </c>
      <c r="V73" s="196"/>
      <c r="W73" s="188">
        <v>4</v>
      </c>
      <c r="X73" s="202">
        <f>AD73-AC79</f>
        <v>60000</v>
      </c>
      <c r="Y73" s="198">
        <f>S73</f>
        <v>60000</v>
      </c>
      <c r="Z73" s="188">
        <v>5</v>
      </c>
      <c r="AA73" s="196"/>
      <c r="AB73" s="202"/>
      <c r="AC73" s="197"/>
      <c r="AD73" s="198">
        <f>G38*1.2</f>
        <v>72000</v>
      </c>
      <c r="AE73" s="188">
        <v>4</v>
      </c>
      <c r="AG73" s="563"/>
      <c r="AH73" s="563"/>
      <c r="AI73" s="563"/>
      <c r="AJ73" s="563"/>
      <c r="AK73" s="563"/>
      <c r="AL73" s="563"/>
      <c r="AM73" s="563"/>
      <c r="AN73" s="563"/>
      <c r="AO73" s="563"/>
      <c r="AP73" s="563"/>
      <c r="AQ73" s="563"/>
      <c r="AR73" s="563"/>
      <c r="AS73" s="563"/>
    </row>
    <row r="74" spans="2:45">
      <c r="B74" s="195">
        <f t="shared" si="12"/>
        <v>31</v>
      </c>
      <c r="C74" s="195">
        <v>37</v>
      </c>
      <c r="D74" s="266">
        <f t="shared" si="8"/>
        <v>44743</v>
      </c>
      <c r="E74" s="266">
        <f t="shared" si="1"/>
        <v>44773</v>
      </c>
      <c r="F74" s="274"/>
      <c r="G74" s="275"/>
      <c r="H74" s="275"/>
      <c r="I74" s="275"/>
      <c r="J74" s="276"/>
      <c r="K74" s="274"/>
      <c r="L74" s="276"/>
      <c r="M74" s="275"/>
      <c r="N74" s="274">
        <f t="shared" si="6"/>
        <v>0</v>
      </c>
      <c r="O74" s="276">
        <f t="shared" si="11"/>
        <v>0</v>
      </c>
      <c r="P74" s="276">
        <f t="shared" si="7"/>
        <v>0</v>
      </c>
      <c r="R74" s="200"/>
      <c r="S74" s="196"/>
      <c r="T74" s="199"/>
      <c r="U74" s="196"/>
      <c r="V74" s="196"/>
      <c r="W74" s="196"/>
      <c r="X74" s="196"/>
      <c r="Y74" s="199"/>
      <c r="Z74" s="200"/>
      <c r="AA74" s="196"/>
      <c r="AB74" s="196"/>
      <c r="AC74" s="196"/>
      <c r="AD74" s="199"/>
      <c r="AE74" s="200"/>
      <c r="AG74" s="563"/>
      <c r="AH74" s="563"/>
      <c r="AI74" s="563"/>
      <c r="AJ74" s="563"/>
      <c r="AK74" s="563"/>
      <c r="AL74" s="563"/>
      <c r="AM74" s="563"/>
      <c r="AN74" s="563"/>
      <c r="AO74" s="563"/>
      <c r="AP74" s="563"/>
      <c r="AQ74" s="563"/>
      <c r="AR74" s="563"/>
      <c r="AS74" s="563"/>
    </row>
    <row r="75" spans="2:45">
      <c r="B75" s="195">
        <f t="shared" si="12"/>
        <v>31</v>
      </c>
      <c r="C75" s="195">
        <v>38</v>
      </c>
      <c r="D75" s="266">
        <f t="shared" si="8"/>
        <v>44774</v>
      </c>
      <c r="E75" s="266">
        <f t="shared" si="1"/>
        <v>44804</v>
      </c>
      <c r="F75" s="274"/>
      <c r="G75" s="275"/>
      <c r="H75" s="275"/>
      <c r="I75" s="275"/>
      <c r="J75" s="276"/>
      <c r="K75" s="274"/>
      <c r="L75" s="276"/>
      <c r="M75" s="275"/>
      <c r="N75" s="274">
        <f t="shared" si="6"/>
        <v>0</v>
      </c>
      <c r="O75" s="276">
        <f t="shared" si="11"/>
        <v>0</v>
      </c>
      <c r="P75" s="276">
        <f t="shared" si="7"/>
        <v>0</v>
      </c>
      <c r="R75" s="196"/>
      <c r="S75" s="196"/>
      <c r="T75" s="199"/>
      <c r="U75" s="196"/>
      <c r="V75" s="196"/>
      <c r="W75" s="196"/>
      <c r="X75" s="196"/>
      <c r="Y75" s="199"/>
      <c r="Z75" s="196"/>
      <c r="AA75" s="196"/>
      <c r="AB75" s="196"/>
      <c r="AC75" s="196"/>
      <c r="AD75" s="199"/>
      <c r="AE75" s="196"/>
      <c r="AG75" s="563"/>
      <c r="AH75" s="563"/>
      <c r="AI75" s="563"/>
      <c r="AJ75" s="563"/>
      <c r="AK75" s="563"/>
      <c r="AL75" s="563"/>
      <c r="AM75" s="563"/>
      <c r="AN75" s="563"/>
      <c r="AO75" s="563"/>
      <c r="AP75" s="563"/>
      <c r="AQ75" s="563"/>
      <c r="AR75" s="563"/>
      <c r="AS75" s="563"/>
    </row>
    <row r="76" spans="2:45" ht="14.45" customHeight="1">
      <c r="B76" s="195">
        <f t="shared" si="12"/>
        <v>30</v>
      </c>
      <c r="C76" s="195">
        <v>39</v>
      </c>
      <c r="D76" s="266">
        <f t="shared" si="8"/>
        <v>44805</v>
      </c>
      <c r="E76" s="266">
        <f t="shared" si="1"/>
        <v>44834</v>
      </c>
      <c r="F76" s="274"/>
      <c r="G76" s="275"/>
      <c r="H76" s="275"/>
      <c r="I76" s="275"/>
      <c r="J76" s="276"/>
      <c r="K76" s="274"/>
      <c r="L76" s="276"/>
      <c r="M76" s="275"/>
      <c r="N76" s="274">
        <f t="shared" si="6"/>
        <v>0</v>
      </c>
      <c r="O76" s="276">
        <f t="shared" si="11"/>
        <v>0</v>
      </c>
      <c r="P76" s="276">
        <f t="shared" si="7"/>
        <v>0</v>
      </c>
      <c r="AB76" s="444"/>
      <c r="AC76" s="444"/>
      <c r="AD76" s="444"/>
      <c r="AE76" s="444"/>
      <c r="AG76" s="563"/>
      <c r="AH76" s="563"/>
      <c r="AI76" s="563"/>
      <c r="AJ76" s="563"/>
      <c r="AK76" s="563"/>
      <c r="AL76" s="563"/>
      <c r="AM76" s="563"/>
      <c r="AN76" s="563"/>
      <c r="AO76" s="563"/>
      <c r="AP76" s="563"/>
      <c r="AQ76" s="563"/>
      <c r="AR76" s="563"/>
      <c r="AS76" s="563"/>
    </row>
    <row r="77" spans="2:45">
      <c r="B77" s="195">
        <f t="shared" si="12"/>
        <v>31</v>
      </c>
      <c r="C77" s="195">
        <v>40</v>
      </c>
      <c r="D77" s="266">
        <f t="shared" si="8"/>
        <v>44835</v>
      </c>
      <c r="E77" s="266">
        <f t="shared" si="1"/>
        <v>44865</v>
      </c>
      <c r="F77" s="274"/>
      <c r="G77" s="275"/>
      <c r="H77" s="275"/>
      <c r="I77" s="275"/>
      <c r="J77" s="276"/>
      <c r="K77" s="274"/>
      <c r="L77" s="276"/>
      <c r="M77" s="275"/>
      <c r="N77" s="274">
        <f t="shared" si="6"/>
        <v>0</v>
      </c>
      <c r="O77" s="276">
        <f t="shared" si="11"/>
        <v>0</v>
      </c>
      <c r="P77" s="276">
        <f t="shared" si="7"/>
        <v>0</v>
      </c>
      <c r="AB77" s="444"/>
      <c r="AC77" s="444"/>
      <c r="AD77" s="444"/>
      <c r="AE77" s="444"/>
      <c r="AG77" s="563"/>
      <c r="AH77" s="563"/>
      <c r="AI77" s="563"/>
      <c r="AJ77" s="563"/>
      <c r="AK77" s="563"/>
      <c r="AL77" s="563"/>
      <c r="AM77" s="563"/>
      <c r="AN77" s="563"/>
      <c r="AO77" s="563"/>
      <c r="AP77" s="563"/>
      <c r="AQ77" s="563"/>
      <c r="AR77" s="563"/>
      <c r="AS77" s="563"/>
    </row>
    <row r="78" spans="2:45">
      <c r="B78" s="195">
        <f t="shared" si="12"/>
        <v>30</v>
      </c>
      <c r="C78" s="195">
        <v>41</v>
      </c>
      <c r="D78" s="266">
        <f t="shared" si="8"/>
        <v>44866</v>
      </c>
      <c r="E78" s="266">
        <f t="shared" si="1"/>
        <v>44895</v>
      </c>
      <c r="F78" s="274"/>
      <c r="G78" s="275"/>
      <c r="H78" s="275"/>
      <c r="I78" s="275"/>
      <c r="J78" s="276"/>
      <c r="K78" s="274"/>
      <c r="L78" s="276"/>
      <c r="M78" s="275"/>
      <c r="N78" s="274">
        <f t="shared" si="6"/>
        <v>0</v>
      </c>
      <c r="O78" s="276">
        <f t="shared" si="11"/>
        <v>0</v>
      </c>
      <c r="P78" s="276">
        <f t="shared" si="7"/>
        <v>0</v>
      </c>
      <c r="R78" s="564" t="s">
        <v>1088</v>
      </c>
      <c r="S78" s="564"/>
      <c r="T78" s="564"/>
      <c r="U78" s="564"/>
      <c r="W78" s="531" t="s">
        <v>1068</v>
      </c>
      <c r="X78" s="531"/>
      <c r="Y78" s="531"/>
      <c r="Z78" s="531"/>
      <c r="AB78" s="531" t="s">
        <v>1054</v>
      </c>
      <c r="AC78" s="531"/>
      <c r="AD78" s="531"/>
      <c r="AE78" s="531"/>
      <c r="AG78" s="563"/>
      <c r="AH78" s="563"/>
      <c r="AI78" s="563"/>
      <c r="AJ78" s="563"/>
      <c r="AK78" s="563"/>
      <c r="AL78" s="563"/>
      <c r="AM78" s="563"/>
      <c r="AN78" s="563"/>
      <c r="AO78" s="563"/>
      <c r="AP78" s="563"/>
      <c r="AQ78" s="563"/>
      <c r="AR78" s="563"/>
      <c r="AS78" s="563"/>
    </row>
    <row r="79" spans="2:45">
      <c r="B79" s="195">
        <f t="shared" si="12"/>
        <v>31</v>
      </c>
      <c r="C79" s="195">
        <v>42</v>
      </c>
      <c r="D79" s="266">
        <f t="shared" si="8"/>
        <v>44896</v>
      </c>
      <c r="E79" s="266">
        <f t="shared" si="1"/>
        <v>44926</v>
      </c>
      <c r="F79" s="274"/>
      <c r="G79" s="275"/>
      <c r="H79" s="275"/>
      <c r="I79" s="275"/>
      <c r="J79" s="276"/>
      <c r="K79" s="274"/>
      <c r="L79" s="276"/>
      <c r="M79" s="275"/>
      <c r="N79" s="274">
        <f t="shared" si="6"/>
        <v>0</v>
      </c>
      <c r="O79" s="276">
        <f t="shared" si="11"/>
        <v>0</v>
      </c>
      <c r="P79" s="276">
        <f t="shared" si="7"/>
        <v>0</v>
      </c>
      <c r="R79" s="188">
        <v>1</v>
      </c>
      <c r="S79" s="202">
        <f>T73</f>
        <v>60000</v>
      </c>
      <c r="T79" s="198">
        <f>S79</f>
        <v>60000</v>
      </c>
      <c r="U79" s="188">
        <v>2</v>
      </c>
      <c r="W79" s="188">
        <v>2</v>
      </c>
      <c r="X79" s="200">
        <f>T79</f>
        <v>60000</v>
      </c>
      <c r="Y79" s="198">
        <f>S80</f>
        <v>4285.7142857142917</v>
      </c>
      <c r="Z79" s="188">
        <v>3</v>
      </c>
      <c r="AB79" s="188">
        <v>4</v>
      </c>
      <c r="AC79" s="200">
        <f>AD73*20/120</f>
        <v>12000</v>
      </c>
      <c r="AD79" s="199"/>
      <c r="AG79" s="563"/>
      <c r="AH79" s="563"/>
      <c r="AI79" s="563"/>
      <c r="AJ79" s="563"/>
      <c r="AK79" s="563"/>
      <c r="AL79" s="563"/>
      <c r="AM79" s="563"/>
      <c r="AN79" s="563"/>
      <c r="AO79" s="563"/>
      <c r="AP79" s="563"/>
      <c r="AQ79" s="563"/>
      <c r="AR79" s="563"/>
      <c r="AS79" s="563"/>
    </row>
    <row r="80" spans="2:45">
      <c r="B80" s="195">
        <f t="shared" si="12"/>
        <v>31</v>
      </c>
      <c r="C80" s="195">
        <v>43</v>
      </c>
      <c r="D80" s="266">
        <f t="shared" si="8"/>
        <v>44927</v>
      </c>
      <c r="E80" s="266">
        <f t="shared" si="1"/>
        <v>44957</v>
      </c>
      <c r="F80" s="274"/>
      <c r="G80" s="275"/>
      <c r="H80" s="275"/>
      <c r="I80" s="275"/>
      <c r="J80" s="276"/>
      <c r="K80" s="274"/>
      <c r="L80" s="276"/>
      <c r="M80" s="275"/>
      <c r="N80" s="274">
        <f t="shared" si="6"/>
        <v>0</v>
      </c>
      <c r="O80" s="276">
        <f t="shared" si="11"/>
        <v>0</v>
      </c>
      <c r="P80" s="276">
        <f t="shared" si="7"/>
        <v>0</v>
      </c>
      <c r="R80" s="188">
        <v>3</v>
      </c>
      <c r="S80" s="200">
        <f>P38</f>
        <v>4285.7142857142917</v>
      </c>
      <c r="T80" s="199"/>
      <c r="U80" s="200"/>
      <c r="W80" s="152"/>
      <c r="X80" s="200"/>
      <c r="Y80" s="199">
        <f>Y79</f>
        <v>4285.7142857142917</v>
      </c>
      <c r="Z80" s="152">
        <v>6</v>
      </c>
      <c r="AB80" s="196"/>
      <c r="AC80" s="196"/>
      <c r="AD80" s="199"/>
      <c r="AE80" s="200"/>
      <c r="AG80" s="563"/>
      <c r="AH80" s="563"/>
      <c r="AI80" s="563"/>
      <c r="AJ80" s="563"/>
      <c r="AK80" s="563"/>
      <c r="AL80" s="563"/>
      <c r="AM80" s="563"/>
      <c r="AN80" s="563"/>
      <c r="AO80" s="563"/>
      <c r="AP80" s="563"/>
      <c r="AQ80" s="563"/>
      <c r="AR80" s="563"/>
      <c r="AS80" s="563"/>
    </row>
    <row r="81" spans="2:45">
      <c r="B81" s="195">
        <f t="shared" si="12"/>
        <v>28</v>
      </c>
      <c r="C81" s="195">
        <v>44</v>
      </c>
      <c r="D81" s="266">
        <f t="shared" si="8"/>
        <v>44958</v>
      </c>
      <c r="E81" s="266">
        <f t="shared" si="1"/>
        <v>44985</v>
      </c>
      <c r="F81" s="274"/>
      <c r="G81" s="275"/>
      <c r="H81" s="275"/>
      <c r="I81" s="275"/>
      <c r="J81" s="276"/>
      <c r="K81" s="274"/>
      <c r="L81" s="276"/>
      <c r="M81" s="275"/>
      <c r="N81" s="274">
        <f t="shared" si="6"/>
        <v>0</v>
      </c>
      <c r="O81" s="276">
        <f t="shared" si="11"/>
        <v>0</v>
      </c>
      <c r="P81" s="276">
        <f t="shared" si="7"/>
        <v>0</v>
      </c>
      <c r="R81" s="152">
        <v>6</v>
      </c>
      <c r="S81" s="200">
        <f>S80</f>
        <v>4285.7142857142917</v>
      </c>
      <c r="T81" s="199"/>
      <c r="U81" s="196"/>
      <c r="W81" s="200"/>
      <c r="X81" s="196"/>
      <c r="Y81" s="199"/>
      <c r="Z81" s="200"/>
      <c r="AB81" s="196"/>
      <c r="AC81" s="196"/>
      <c r="AD81" s="199"/>
      <c r="AE81" s="196"/>
      <c r="AG81" s="563"/>
      <c r="AH81" s="563"/>
      <c r="AI81" s="563"/>
      <c r="AJ81" s="563"/>
      <c r="AK81" s="563"/>
      <c r="AL81" s="563"/>
      <c r="AM81" s="563"/>
      <c r="AN81" s="563"/>
      <c r="AO81" s="563"/>
      <c r="AP81" s="563"/>
      <c r="AQ81" s="563"/>
      <c r="AR81" s="563"/>
      <c r="AS81" s="563"/>
    </row>
    <row r="82" spans="2:45">
      <c r="B82" s="195">
        <f t="shared" si="12"/>
        <v>31</v>
      </c>
      <c r="C82" s="195">
        <v>45</v>
      </c>
      <c r="D82" s="266">
        <f t="shared" si="8"/>
        <v>44986</v>
      </c>
      <c r="E82" s="266">
        <f t="shared" si="1"/>
        <v>45016</v>
      </c>
      <c r="F82" s="274"/>
      <c r="G82" s="275"/>
      <c r="H82" s="275"/>
      <c r="I82" s="275"/>
      <c r="J82" s="276"/>
      <c r="K82" s="274"/>
      <c r="L82" s="276"/>
      <c r="M82" s="275"/>
      <c r="N82" s="274">
        <f t="shared" si="6"/>
        <v>0</v>
      </c>
      <c r="O82" s="276">
        <f t="shared" si="11"/>
        <v>0</v>
      </c>
      <c r="P82" s="276">
        <f t="shared" si="7"/>
        <v>0</v>
      </c>
      <c r="AG82" s="563"/>
      <c r="AH82" s="563"/>
      <c r="AI82" s="563"/>
      <c r="AJ82" s="563"/>
      <c r="AK82" s="563"/>
      <c r="AL82" s="563"/>
      <c r="AM82" s="563"/>
      <c r="AN82" s="563"/>
      <c r="AO82" s="563"/>
      <c r="AP82" s="563"/>
      <c r="AQ82" s="563"/>
      <c r="AR82" s="563"/>
      <c r="AS82" s="563"/>
    </row>
    <row r="83" spans="2:45">
      <c r="B83" s="195">
        <f t="shared" si="12"/>
        <v>30</v>
      </c>
      <c r="C83" s="195">
        <v>46</v>
      </c>
      <c r="D83" s="266">
        <f t="shared" si="8"/>
        <v>45017</v>
      </c>
      <c r="E83" s="266">
        <f t="shared" si="1"/>
        <v>45046</v>
      </c>
      <c r="F83" s="274"/>
      <c r="G83" s="275"/>
      <c r="H83" s="275"/>
      <c r="I83" s="275"/>
      <c r="J83" s="276"/>
      <c r="K83" s="274"/>
      <c r="L83" s="276"/>
      <c r="M83" s="275"/>
      <c r="N83" s="274">
        <f t="shared" si="6"/>
        <v>0</v>
      </c>
      <c r="O83" s="276">
        <f t="shared" si="11"/>
        <v>0</v>
      </c>
      <c r="P83" s="276">
        <f t="shared" si="7"/>
        <v>0</v>
      </c>
      <c r="AG83" s="563"/>
      <c r="AH83" s="563"/>
      <c r="AI83" s="563"/>
      <c r="AJ83" s="563"/>
      <c r="AK83" s="563"/>
      <c r="AL83" s="563"/>
      <c r="AM83" s="563"/>
      <c r="AN83" s="563"/>
      <c r="AO83" s="563"/>
      <c r="AP83" s="563"/>
      <c r="AQ83" s="563"/>
      <c r="AR83" s="563"/>
      <c r="AS83" s="563"/>
    </row>
    <row r="84" spans="2:45" ht="15.75" thickBot="1">
      <c r="B84" s="195">
        <f t="shared" si="12"/>
        <v>31</v>
      </c>
      <c r="C84" s="195">
        <v>47</v>
      </c>
      <c r="D84" s="266">
        <f t="shared" si="8"/>
        <v>45047</v>
      </c>
      <c r="E84" s="266">
        <f t="shared" si="1"/>
        <v>45077</v>
      </c>
      <c r="F84" s="274"/>
      <c r="G84" s="275"/>
      <c r="H84" s="275"/>
      <c r="I84" s="275"/>
      <c r="J84" s="276"/>
      <c r="K84" s="274"/>
      <c r="L84" s="276"/>
      <c r="M84" s="275"/>
      <c r="N84" s="274">
        <f t="shared" si="6"/>
        <v>0</v>
      </c>
      <c r="O84" s="276">
        <f t="shared" si="11"/>
        <v>0</v>
      </c>
      <c r="P84" s="276">
        <f t="shared" si="7"/>
        <v>0</v>
      </c>
    </row>
    <row r="85" spans="2:45" ht="27" thickBot="1">
      <c r="B85" s="195">
        <f t="shared" si="12"/>
        <v>30</v>
      </c>
      <c r="C85" s="195">
        <v>48</v>
      </c>
      <c r="D85" s="266">
        <f t="shared" si="8"/>
        <v>45078</v>
      </c>
      <c r="E85" s="266">
        <f t="shared" si="1"/>
        <v>45107</v>
      </c>
      <c r="F85" s="274"/>
      <c r="G85" s="275"/>
      <c r="H85" s="275"/>
      <c r="I85" s="275"/>
      <c r="J85" s="276"/>
      <c r="K85" s="274"/>
      <c r="L85" s="276"/>
      <c r="M85" s="275"/>
      <c r="N85" s="274">
        <f t="shared" si="6"/>
        <v>0</v>
      </c>
      <c r="O85" s="276">
        <f t="shared" si="11"/>
        <v>0</v>
      </c>
      <c r="P85" s="276">
        <f t="shared" si="7"/>
        <v>0</v>
      </c>
      <c r="R85" s="535" t="s">
        <v>1059</v>
      </c>
      <c r="S85" s="536"/>
      <c r="T85" s="536"/>
      <c r="U85" s="536"/>
      <c r="V85" s="536"/>
      <c r="W85" s="536"/>
      <c r="X85" s="536"/>
      <c r="Y85" s="536"/>
      <c r="Z85" s="536"/>
      <c r="AA85" s="536"/>
      <c r="AB85" s="536"/>
      <c r="AC85" s="536"/>
      <c r="AD85" s="536"/>
      <c r="AE85" s="537"/>
    </row>
    <row r="86" spans="2:45" ht="21" customHeight="1">
      <c r="B86" s="195">
        <f t="shared" si="12"/>
        <v>31</v>
      </c>
      <c r="C86" s="195">
        <v>49</v>
      </c>
      <c r="D86" s="266">
        <f t="shared" si="8"/>
        <v>45108</v>
      </c>
      <c r="E86" s="266">
        <f t="shared" si="1"/>
        <v>45138</v>
      </c>
      <c r="F86" s="274"/>
      <c r="G86" s="275"/>
      <c r="H86" s="275"/>
      <c r="I86" s="275"/>
      <c r="J86" s="276"/>
      <c r="K86" s="274"/>
      <c r="L86" s="276"/>
      <c r="M86" s="275"/>
      <c r="N86" s="274">
        <f t="shared" si="6"/>
        <v>0</v>
      </c>
      <c r="O86" s="276">
        <f t="shared" si="11"/>
        <v>0</v>
      </c>
      <c r="P86" s="276">
        <f t="shared" si="7"/>
        <v>0</v>
      </c>
      <c r="R86" s="560" t="s">
        <v>1060</v>
      </c>
      <c r="S86" s="560"/>
      <c r="T86" s="560"/>
      <c r="U86" s="560"/>
      <c r="V86" s="560"/>
      <c r="W86" s="560"/>
      <c r="X86" s="560"/>
      <c r="Y86" s="560"/>
      <c r="Z86" s="560"/>
      <c r="AA86" s="560"/>
      <c r="AB86" s="560"/>
      <c r="AC86" s="560"/>
      <c r="AD86" s="560"/>
      <c r="AE86" s="560"/>
    </row>
    <row r="87" spans="2:45" ht="15.75" thickBot="1">
      <c r="B87" s="195">
        <f t="shared" si="12"/>
        <v>31</v>
      </c>
      <c r="C87" s="195">
        <v>50</v>
      </c>
      <c r="D87" s="266">
        <f t="shared" si="8"/>
        <v>45139</v>
      </c>
      <c r="E87" s="266">
        <f t="shared" si="1"/>
        <v>45169</v>
      </c>
      <c r="F87" s="274"/>
      <c r="G87" s="275"/>
      <c r="H87" s="275"/>
      <c r="I87" s="275"/>
      <c r="J87" s="276"/>
      <c r="K87" s="274"/>
      <c r="L87" s="276"/>
      <c r="M87" s="275"/>
      <c r="N87" s="274">
        <f t="shared" si="6"/>
        <v>0</v>
      </c>
      <c r="O87" s="276">
        <f t="shared" si="11"/>
        <v>0</v>
      </c>
      <c r="P87" s="276">
        <f t="shared" si="7"/>
        <v>0</v>
      </c>
      <c r="R87" s="149" t="s">
        <v>995</v>
      </c>
    </row>
    <row r="88" spans="2:45">
      <c r="B88" s="195">
        <f t="shared" si="12"/>
        <v>30</v>
      </c>
      <c r="C88" s="195">
        <v>51</v>
      </c>
      <c r="D88" s="266">
        <f t="shared" si="8"/>
        <v>45170</v>
      </c>
      <c r="E88" s="266">
        <f t="shared" si="1"/>
        <v>45199</v>
      </c>
      <c r="F88" s="274"/>
      <c r="G88" s="275"/>
      <c r="H88" s="275"/>
      <c r="I88" s="275"/>
      <c r="J88" s="276"/>
      <c r="K88" s="274"/>
      <c r="L88" s="276"/>
      <c r="M88" s="275"/>
      <c r="N88" s="274">
        <f t="shared" si="6"/>
        <v>0</v>
      </c>
      <c r="O88" s="276">
        <f t="shared" si="11"/>
        <v>0</v>
      </c>
      <c r="P88" s="276">
        <f t="shared" si="7"/>
        <v>0</v>
      </c>
      <c r="R88" s="149" t="s">
        <v>996</v>
      </c>
      <c r="AA88" s="207" t="s">
        <v>978</v>
      </c>
      <c r="AB88" s="208"/>
      <c r="AC88" s="538" t="s">
        <v>1077</v>
      </c>
      <c r="AD88" s="539"/>
    </row>
    <row r="89" spans="2:45">
      <c r="B89" s="195">
        <f t="shared" si="12"/>
        <v>31</v>
      </c>
      <c r="C89" s="195">
        <v>52</v>
      </c>
      <c r="D89" s="266">
        <f t="shared" si="8"/>
        <v>45200</v>
      </c>
      <c r="E89" s="266">
        <f t="shared" si="1"/>
        <v>45230</v>
      </c>
      <c r="F89" s="274"/>
      <c r="G89" s="275"/>
      <c r="H89" s="275"/>
      <c r="I89" s="275"/>
      <c r="J89" s="276"/>
      <c r="K89" s="274"/>
      <c r="L89" s="276"/>
      <c r="M89" s="275"/>
      <c r="N89" s="274">
        <f t="shared" si="6"/>
        <v>0</v>
      </c>
      <c r="O89" s="276">
        <f t="shared" si="11"/>
        <v>0</v>
      </c>
      <c r="P89" s="276">
        <f t="shared" si="7"/>
        <v>0</v>
      </c>
      <c r="W89" s="546" t="s">
        <v>997</v>
      </c>
      <c r="X89" s="547"/>
      <c r="Y89" s="548"/>
      <c r="AA89" s="210" t="s">
        <v>980</v>
      </c>
      <c r="AB89" s="211"/>
      <c r="AC89" s="540">
        <v>103050</v>
      </c>
      <c r="AD89" s="541"/>
    </row>
    <row r="90" spans="2:45" ht="15" customHeight="1">
      <c r="B90" s="195">
        <f t="shared" si="12"/>
        <v>30</v>
      </c>
      <c r="C90" s="195">
        <v>53</v>
      </c>
      <c r="D90" s="266">
        <f t="shared" si="8"/>
        <v>45231</v>
      </c>
      <c r="E90" s="266">
        <f t="shared" si="1"/>
        <v>45260</v>
      </c>
      <c r="F90" s="274"/>
      <c r="G90" s="275"/>
      <c r="H90" s="275"/>
      <c r="I90" s="275"/>
      <c r="J90" s="276"/>
      <c r="K90" s="274"/>
      <c r="L90" s="276"/>
      <c r="M90" s="275"/>
      <c r="N90" s="274">
        <f t="shared" si="6"/>
        <v>0</v>
      </c>
      <c r="O90" s="276">
        <f t="shared" si="11"/>
        <v>0</v>
      </c>
      <c r="P90" s="276">
        <f t="shared" si="7"/>
        <v>0</v>
      </c>
      <c r="R90" s="173" t="s">
        <v>998</v>
      </c>
      <c r="S90" s="182"/>
      <c r="W90" s="402" t="s">
        <v>999</v>
      </c>
      <c r="Y90" s="402"/>
      <c r="AA90" s="212" t="s">
        <v>981</v>
      </c>
      <c r="AB90" s="213"/>
      <c r="AC90" s="540" t="s">
        <v>1080</v>
      </c>
      <c r="AD90" s="541"/>
    </row>
    <row r="91" spans="2:45">
      <c r="B91" s="195">
        <f t="shared" si="12"/>
        <v>31</v>
      </c>
      <c r="C91" s="195">
        <v>54</v>
      </c>
      <c r="D91" s="266">
        <f t="shared" si="8"/>
        <v>45261</v>
      </c>
      <c r="E91" s="266">
        <f t="shared" si="1"/>
        <v>45291</v>
      </c>
      <c r="F91" s="274"/>
      <c r="G91" s="275"/>
      <c r="H91" s="275"/>
      <c r="I91" s="275"/>
      <c r="J91" s="276"/>
      <c r="K91" s="274"/>
      <c r="L91" s="276"/>
      <c r="M91" s="275"/>
      <c r="N91" s="274">
        <f t="shared" si="6"/>
        <v>0</v>
      </c>
      <c r="O91" s="276">
        <f t="shared" si="11"/>
        <v>0</v>
      </c>
      <c r="P91" s="276">
        <f t="shared" si="7"/>
        <v>0</v>
      </c>
      <c r="R91" s="130" t="s">
        <v>1022</v>
      </c>
      <c r="S91" s="182"/>
      <c r="V91" s="155">
        <v>1</v>
      </c>
      <c r="W91" s="183">
        <f>$D$38</f>
        <v>43647</v>
      </c>
      <c r="X91" s="151"/>
      <c r="Y91" s="351"/>
      <c r="AA91" s="212" t="s">
        <v>1078</v>
      </c>
      <c r="AB91" s="213"/>
      <c r="AC91" s="540">
        <v>95101113</v>
      </c>
      <c r="AD91" s="541"/>
    </row>
    <row r="92" spans="2:45">
      <c r="B92" s="195">
        <f t="shared" si="12"/>
        <v>31</v>
      </c>
      <c r="C92" s="195">
        <v>55</v>
      </c>
      <c r="D92" s="266">
        <f t="shared" si="8"/>
        <v>45292</v>
      </c>
      <c r="E92" s="266">
        <f t="shared" si="1"/>
        <v>45322</v>
      </c>
      <c r="F92" s="274"/>
      <c r="G92" s="275"/>
      <c r="H92" s="275"/>
      <c r="I92" s="275"/>
      <c r="J92" s="276"/>
      <c r="K92" s="274"/>
      <c r="L92" s="276"/>
      <c r="M92" s="275"/>
      <c r="N92" s="274">
        <f t="shared" si="6"/>
        <v>0</v>
      </c>
      <c r="O92" s="276">
        <f t="shared" si="11"/>
        <v>0</v>
      </c>
      <c r="P92" s="276">
        <f t="shared" si="7"/>
        <v>0</v>
      </c>
      <c r="R92" s="130" t="s">
        <v>1061</v>
      </c>
      <c r="V92" s="155">
        <v>2</v>
      </c>
      <c r="W92" s="183">
        <f>$D$38</f>
        <v>43647</v>
      </c>
      <c r="X92" s="151"/>
      <c r="Y92" s="351"/>
      <c r="AA92" s="177" t="s">
        <v>989</v>
      </c>
      <c r="AB92" s="178"/>
      <c r="AC92" s="179"/>
      <c r="AD92" s="224">
        <v>60000</v>
      </c>
    </row>
    <row r="93" spans="2:45">
      <c r="B93" s="195">
        <f t="shared" si="12"/>
        <v>29</v>
      </c>
      <c r="C93" s="195">
        <v>56</v>
      </c>
      <c r="D93" s="266">
        <f t="shared" si="8"/>
        <v>45323</v>
      </c>
      <c r="E93" s="266">
        <f t="shared" si="1"/>
        <v>45351</v>
      </c>
      <c r="F93" s="274"/>
      <c r="G93" s="275"/>
      <c r="H93" s="275"/>
      <c r="I93" s="275"/>
      <c r="J93" s="276"/>
      <c r="K93" s="274"/>
      <c r="L93" s="276"/>
      <c r="M93" s="275"/>
      <c r="N93" s="274">
        <f t="shared" si="6"/>
        <v>0</v>
      </c>
      <c r="O93" s="276">
        <f t="shared" si="11"/>
        <v>0</v>
      </c>
      <c r="P93" s="276">
        <f t="shared" si="7"/>
        <v>0</v>
      </c>
      <c r="S93" s="182"/>
      <c r="AA93" s="177" t="s">
        <v>139</v>
      </c>
      <c r="AB93" s="178"/>
      <c r="AC93" s="179"/>
      <c r="AD93" s="180" t="s">
        <v>1079</v>
      </c>
    </row>
    <row r="94" spans="2:45">
      <c r="B94" s="195">
        <f t="shared" si="12"/>
        <v>31</v>
      </c>
      <c r="C94" s="195">
        <v>57</v>
      </c>
      <c r="D94" s="266">
        <f t="shared" si="8"/>
        <v>45352</v>
      </c>
      <c r="E94" s="266">
        <f t="shared" si="1"/>
        <v>45382</v>
      </c>
      <c r="F94" s="274"/>
      <c r="G94" s="275"/>
      <c r="H94" s="275"/>
      <c r="I94" s="275"/>
      <c r="J94" s="276"/>
      <c r="K94" s="274"/>
      <c r="L94" s="276"/>
      <c r="M94" s="275"/>
      <c r="N94" s="274">
        <f t="shared" si="6"/>
        <v>0</v>
      </c>
      <c r="O94" s="276">
        <f t="shared" si="11"/>
        <v>0</v>
      </c>
      <c r="P94" s="276">
        <f t="shared" si="7"/>
        <v>0</v>
      </c>
      <c r="AA94" s="177" t="s">
        <v>141</v>
      </c>
      <c r="AB94" s="178"/>
      <c r="AC94" s="179"/>
      <c r="AD94" s="180" t="s">
        <v>142</v>
      </c>
    </row>
    <row r="95" spans="2:45">
      <c r="B95" s="195">
        <f t="shared" si="12"/>
        <v>30</v>
      </c>
      <c r="C95" s="195">
        <v>58</v>
      </c>
      <c r="D95" s="266">
        <f t="shared" si="8"/>
        <v>45383</v>
      </c>
      <c r="E95" s="266">
        <f t="shared" si="1"/>
        <v>45412</v>
      </c>
      <c r="F95" s="274"/>
      <c r="G95" s="275"/>
      <c r="H95" s="275"/>
      <c r="I95" s="275"/>
      <c r="J95" s="276"/>
      <c r="K95" s="274"/>
      <c r="L95" s="276"/>
      <c r="M95" s="275"/>
      <c r="N95" s="274">
        <f t="shared" si="6"/>
        <v>0</v>
      </c>
      <c r="O95" s="276">
        <f t="shared" si="11"/>
        <v>0</v>
      </c>
      <c r="P95" s="276">
        <f t="shared" si="7"/>
        <v>0</v>
      </c>
      <c r="S95" s="182"/>
      <c r="W95" s="183"/>
      <c r="AA95" s="177" t="s">
        <v>144</v>
      </c>
      <c r="AB95" s="178"/>
      <c r="AC95" s="179"/>
      <c r="AD95" s="187">
        <v>14</v>
      </c>
    </row>
    <row r="96" spans="2:45">
      <c r="B96" s="195">
        <f t="shared" si="12"/>
        <v>31</v>
      </c>
      <c r="C96" s="195">
        <v>59</v>
      </c>
      <c r="D96" s="266">
        <f t="shared" si="8"/>
        <v>45413</v>
      </c>
      <c r="E96" s="266">
        <f t="shared" si="1"/>
        <v>45443</v>
      </c>
      <c r="F96" s="274"/>
      <c r="G96" s="275"/>
      <c r="H96" s="275"/>
      <c r="I96" s="275"/>
      <c r="J96" s="276"/>
      <c r="K96" s="274"/>
      <c r="L96" s="276"/>
      <c r="M96" s="275"/>
      <c r="N96" s="274">
        <f t="shared" si="6"/>
        <v>0</v>
      </c>
      <c r="O96" s="276">
        <f t="shared" si="11"/>
        <v>0</v>
      </c>
      <c r="P96" s="276">
        <f t="shared" si="7"/>
        <v>0</v>
      </c>
      <c r="S96" s="182"/>
      <c r="W96" s="183"/>
      <c r="AA96" s="177" t="s">
        <v>145</v>
      </c>
      <c r="AB96" s="178"/>
      <c r="AC96" s="179"/>
      <c r="AD96" s="226">
        <v>43647</v>
      </c>
    </row>
    <row r="97" spans="2:45">
      <c r="B97" s="195">
        <f t="shared" si="12"/>
        <v>30</v>
      </c>
      <c r="C97" s="195">
        <v>60</v>
      </c>
      <c r="D97" s="266">
        <f t="shared" si="8"/>
        <v>45444</v>
      </c>
      <c r="E97" s="266">
        <f t="shared" si="1"/>
        <v>45473</v>
      </c>
      <c r="F97" s="274"/>
      <c r="G97" s="275"/>
      <c r="H97" s="275"/>
      <c r="I97" s="275"/>
      <c r="J97" s="276"/>
      <c r="K97" s="274"/>
      <c r="L97" s="276"/>
      <c r="M97" s="275"/>
      <c r="N97" s="274">
        <f t="shared" si="6"/>
        <v>0</v>
      </c>
      <c r="O97" s="276">
        <f t="shared" si="11"/>
        <v>0</v>
      </c>
      <c r="P97" s="276">
        <f t="shared" si="7"/>
        <v>0</v>
      </c>
      <c r="S97" s="182"/>
      <c r="W97" s="183"/>
      <c r="AA97" s="177" t="s">
        <v>146</v>
      </c>
      <c r="AB97" s="178"/>
      <c r="AC97" s="179"/>
      <c r="AD97" s="226">
        <v>44074</v>
      </c>
    </row>
    <row r="98" spans="2:45" ht="15.75" thickBot="1">
      <c r="B98" s="195">
        <f t="shared" si="12"/>
        <v>31</v>
      </c>
      <c r="C98" s="195">
        <v>61</v>
      </c>
      <c r="D98" s="266">
        <f t="shared" si="8"/>
        <v>45474</v>
      </c>
      <c r="E98" s="266">
        <f t="shared" si="1"/>
        <v>45504</v>
      </c>
      <c r="F98" s="274"/>
      <c r="G98" s="275"/>
      <c r="H98" s="275"/>
      <c r="I98" s="275"/>
      <c r="J98" s="276"/>
      <c r="K98" s="274"/>
      <c r="L98" s="276"/>
      <c r="M98" s="275"/>
      <c r="N98" s="274">
        <f t="shared" si="6"/>
        <v>0</v>
      </c>
      <c r="O98" s="276">
        <f t="shared" si="11"/>
        <v>0</v>
      </c>
      <c r="P98" s="276">
        <f t="shared" si="7"/>
        <v>0</v>
      </c>
      <c r="S98" s="182"/>
      <c r="W98" s="183"/>
      <c r="AA98" s="189" t="s">
        <v>990</v>
      </c>
      <c r="AB98" s="190"/>
      <c r="AC98" s="191"/>
      <c r="AD98" s="258">
        <v>-60000.000000000087</v>
      </c>
    </row>
    <row r="99" spans="2:45">
      <c r="B99" s="195">
        <f t="shared" si="12"/>
        <v>31</v>
      </c>
      <c r="C99" s="195">
        <v>62</v>
      </c>
      <c r="D99" s="266">
        <f t="shared" si="8"/>
        <v>45505</v>
      </c>
      <c r="E99" s="266">
        <f t="shared" si="1"/>
        <v>45535</v>
      </c>
      <c r="F99" s="274"/>
      <c r="G99" s="275"/>
      <c r="H99" s="275"/>
      <c r="I99" s="275"/>
      <c r="J99" s="276"/>
      <c r="K99" s="274"/>
      <c r="L99" s="276"/>
      <c r="M99" s="275"/>
      <c r="N99" s="274">
        <f t="shared" si="6"/>
        <v>0</v>
      </c>
      <c r="O99" s="276">
        <f t="shared" si="11"/>
        <v>0</v>
      </c>
      <c r="P99" s="276">
        <f t="shared" si="7"/>
        <v>0</v>
      </c>
      <c r="S99" s="182"/>
      <c r="W99" s="183"/>
    </row>
    <row r="100" spans="2:45">
      <c r="B100" s="195">
        <f t="shared" si="12"/>
        <v>30</v>
      </c>
      <c r="C100" s="195">
        <v>63</v>
      </c>
      <c r="D100" s="266">
        <f t="shared" si="8"/>
        <v>45536</v>
      </c>
      <c r="E100" s="266">
        <f t="shared" si="1"/>
        <v>45565</v>
      </c>
      <c r="F100" s="274"/>
      <c r="G100" s="275"/>
      <c r="H100" s="275"/>
      <c r="I100" s="275"/>
      <c r="J100" s="276"/>
      <c r="K100" s="274"/>
      <c r="L100" s="276"/>
      <c r="M100" s="275"/>
      <c r="N100" s="274">
        <f t="shared" si="6"/>
        <v>0</v>
      </c>
      <c r="O100" s="276">
        <f t="shared" si="11"/>
        <v>0</v>
      </c>
      <c r="P100" s="276">
        <f t="shared" si="7"/>
        <v>0</v>
      </c>
      <c r="R100" s="564" t="s">
        <v>1088</v>
      </c>
      <c r="S100" s="564"/>
      <c r="T100" s="564"/>
      <c r="U100" s="564"/>
      <c r="V100" s="124"/>
      <c r="W100" s="531" t="s">
        <v>1050</v>
      </c>
      <c r="X100" s="531"/>
      <c r="Y100" s="531"/>
      <c r="Z100" s="531"/>
      <c r="AA100" s="124"/>
      <c r="AB100" s="531" t="s">
        <v>1051</v>
      </c>
      <c r="AC100" s="531"/>
      <c r="AD100" s="531"/>
      <c r="AE100" s="531"/>
      <c r="AG100" s="562"/>
      <c r="AH100" s="563"/>
      <c r="AI100" s="563"/>
      <c r="AJ100" s="563"/>
      <c r="AK100" s="563"/>
      <c r="AL100" s="563"/>
      <c r="AM100" s="563"/>
      <c r="AN100" s="563"/>
      <c r="AO100" s="563"/>
      <c r="AP100" s="563"/>
      <c r="AQ100" s="563"/>
      <c r="AR100" s="563"/>
      <c r="AS100" s="563"/>
    </row>
    <row r="101" spans="2:45">
      <c r="B101" s="195">
        <f t="shared" si="12"/>
        <v>31</v>
      </c>
      <c r="C101" s="195">
        <v>64</v>
      </c>
      <c r="D101" s="266">
        <f t="shared" si="8"/>
        <v>45566</v>
      </c>
      <c r="E101" s="266">
        <f t="shared" si="1"/>
        <v>45596</v>
      </c>
      <c r="F101" s="274"/>
      <c r="G101" s="275"/>
      <c r="H101" s="275"/>
      <c r="I101" s="275"/>
      <c r="J101" s="276"/>
      <c r="K101" s="274"/>
      <c r="L101" s="276"/>
      <c r="M101" s="275"/>
      <c r="N101" s="274">
        <f t="shared" si="6"/>
        <v>0</v>
      </c>
      <c r="O101" s="276">
        <f t="shared" si="11"/>
        <v>0</v>
      </c>
      <c r="P101" s="276">
        <f t="shared" si="7"/>
        <v>0</v>
      </c>
      <c r="R101" s="188">
        <v>2</v>
      </c>
      <c r="S101" s="202">
        <f>Y101</f>
        <v>60000</v>
      </c>
      <c r="T101" s="198"/>
      <c r="U101" s="202"/>
      <c r="V101" s="196"/>
      <c r="W101" s="188">
        <v>1</v>
      </c>
      <c r="X101" s="202">
        <f>AD101-AC106</f>
        <v>60000</v>
      </c>
      <c r="Y101" s="198">
        <f>X101</f>
        <v>60000</v>
      </c>
      <c r="Z101" s="188">
        <v>2</v>
      </c>
      <c r="AA101" s="196"/>
      <c r="AB101" s="202"/>
      <c r="AC101" s="197"/>
      <c r="AD101" s="198">
        <v>72000</v>
      </c>
      <c r="AE101" s="188">
        <v>1</v>
      </c>
      <c r="AG101" s="563"/>
      <c r="AH101" s="563"/>
      <c r="AI101" s="563"/>
      <c r="AJ101" s="563"/>
      <c r="AK101" s="563"/>
      <c r="AL101" s="563"/>
      <c r="AM101" s="563"/>
      <c r="AN101" s="563"/>
      <c r="AO101" s="563"/>
      <c r="AP101" s="563"/>
      <c r="AQ101" s="563"/>
      <c r="AR101" s="563"/>
      <c r="AS101" s="563"/>
    </row>
    <row r="102" spans="2:45">
      <c r="B102" s="195">
        <f t="shared" si="12"/>
        <v>30</v>
      </c>
      <c r="C102" s="195">
        <v>65</v>
      </c>
      <c r="D102" s="266">
        <f t="shared" si="8"/>
        <v>45597</v>
      </c>
      <c r="E102" s="266">
        <f t="shared" si="1"/>
        <v>45626</v>
      </c>
      <c r="F102" s="274"/>
      <c r="G102" s="275"/>
      <c r="H102" s="275"/>
      <c r="I102" s="275"/>
      <c r="J102" s="276"/>
      <c r="K102" s="274"/>
      <c r="L102" s="276"/>
      <c r="M102" s="275"/>
      <c r="N102" s="274">
        <f t="shared" si="6"/>
        <v>0</v>
      </c>
      <c r="O102" s="276">
        <f t="shared" si="11"/>
        <v>0</v>
      </c>
      <c r="P102" s="276">
        <f t="shared" si="7"/>
        <v>0</v>
      </c>
      <c r="R102" s="152"/>
      <c r="S102" s="200"/>
      <c r="T102" s="199"/>
      <c r="U102" s="200"/>
      <c r="V102" s="196"/>
      <c r="W102" s="152"/>
      <c r="X102" s="200"/>
      <c r="Y102" s="199"/>
      <c r="Z102" s="152"/>
      <c r="AA102" s="196"/>
      <c r="AB102" s="196"/>
      <c r="AC102" s="196"/>
      <c r="AD102" s="199"/>
      <c r="AE102" s="152"/>
      <c r="AG102" s="563"/>
      <c r="AH102" s="563"/>
      <c r="AI102" s="563"/>
      <c r="AJ102" s="563"/>
      <c r="AK102" s="563"/>
      <c r="AL102" s="563"/>
      <c r="AM102" s="563"/>
      <c r="AN102" s="563"/>
      <c r="AO102" s="563"/>
      <c r="AP102" s="563"/>
      <c r="AQ102" s="563"/>
      <c r="AR102" s="563"/>
      <c r="AS102" s="563"/>
    </row>
    <row r="103" spans="2:45">
      <c r="B103" s="195">
        <f t="shared" si="12"/>
        <v>31</v>
      </c>
      <c r="C103" s="195">
        <v>66</v>
      </c>
      <c r="D103" s="266">
        <f t="shared" si="8"/>
        <v>45627</v>
      </c>
      <c r="E103" s="266">
        <f t="shared" ref="E103:E157" si="13">EOMONTH(D103,0)</f>
        <v>45657</v>
      </c>
      <c r="F103" s="274"/>
      <c r="G103" s="275"/>
      <c r="H103" s="275"/>
      <c r="I103" s="275"/>
      <c r="J103" s="276"/>
      <c r="K103" s="274"/>
      <c r="L103" s="276"/>
      <c r="M103" s="275"/>
      <c r="N103" s="274">
        <f t="shared" ref="N103:N157" si="14">IF(C103&gt;$F$23,0,-$F$38)</f>
        <v>0</v>
      </c>
      <c r="O103" s="276">
        <f t="shared" si="11"/>
        <v>0</v>
      </c>
      <c r="P103" s="276">
        <f t="shared" ref="P103:P157" si="15">N103/$F$23</f>
        <v>0</v>
      </c>
      <c r="R103" s="196"/>
      <c r="S103" s="196"/>
      <c r="T103" s="199"/>
      <c r="U103" s="196"/>
      <c r="V103" s="196"/>
      <c r="W103" s="196"/>
      <c r="X103" s="196"/>
      <c r="Y103" s="199"/>
      <c r="Z103" s="196"/>
      <c r="AA103" s="196"/>
      <c r="AB103" s="196"/>
      <c r="AC103" s="196"/>
      <c r="AD103" s="199"/>
      <c r="AE103" s="196"/>
      <c r="AG103" s="563"/>
      <c r="AH103" s="563"/>
      <c r="AI103" s="563"/>
      <c r="AJ103" s="563"/>
      <c r="AK103" s="563"/>
      <c r="AL103" s="563"/>
      <c r="AM103" s="563"/>
      <c r="AN103" s="563"/>
      <c r="AO103" s="563"/>
      <c r="AP103" s="563"/>
      <c r="AQ103" s="563"/>
      <c r="AR103" s="563"/>
      <c r="AS103" s="563"/>
    </row>
    <row r="104" spans="2:45" ht="14.45" customHeight="1">
      <c r="B104" s="195">
        <f t="shared" si="12"/>
        <v>31</v>
      </c>
      <c r="C104" s="195">
        <v>67</v>
      </c>
      <c r="D104" s="266">
        <f t="shared" ref="D104:D157" si="16">EDATE(D103,1)</f>
        <v>45658</v>
      </c>
      <c r="E104" s="266">
        <f t="shared" si="13"/>
        <v>45688</v>
      </c>
      <c r="F104" s="274"/>
      <c r="G104" s="275"/>
      <c r="H104" s="275"/>
      <c r="I104" s="275"/>
      <c r="J104" s="276"/>
      <c r="K104" s="274"/>
      <c r="L104" s="276"/>
      <c r="M104" s="275"/>
      <c r="N104" s="274">
        <f t="shared" si="14"/>
        <v>0</v>
      </c>
      <c r="O104" s="276">
        <f t="shared" ref="O104:O157" si="17">IF(N104=0,0,O103-P104)</f>
        <v>0</v>
      </c>
      <c r="P104" s="276">
        <f t="shared" si="15"/>
        <v>0</v>
      </c>
      <c r="AB104" s="444"/>
      <c r="AC104" s="444"/>
      <c r="AD104" s="444"/>
      <c r="AE104" s="444"/>
      <c r="AG104" s="563"/>
      <c r="AH104" s="563"/>
      <c r="AI104" s="563"/>
      <c r="AJ104" s="563"/>
      <c r="AK104" s="563"/>
      <c r="AL104" s="563"/>
      <c r="AM104" s="563"/>
      <c r="AN104" s="563"/>
      <c r="AO104" s="563"/>
      <c r="AP104" s="563"/>
      <c r="AQ104" s="563"/>
      <c r="AR104" s="563"/>
      <c r="AS104" s="563"/>
    </row>
    <row r="105" spans="2:45">
      <c r="B105" s="195">
        <f t="shared" si="12"/>
        <v>28</v>
      </c>
      <c r="C105" s="195">
        <v>68</v>
      </c>
      <c r="D105" s="266">
        <f t="shared" si="16"/>
        <v>45689</v>
      </c>
      <c r="E105" s="266">
        <f t="shared" si="13"/>
        <v>45716</v>
      </c>
      <c r="F105" s="274"/>
      <c r="G105" s="275"/>
      <c r="H105" s="275"/>
      <c r="I105" s="275"/>
      <c r="J105" s="276"/>
      <c r="K105" s="274"/>
      <c r="L105" s="276"/>
      <c r="M105" s="275"/>
      <c r="N105" s="274">
        <f t="shared" si="14"/>
        <v>0</v>
      </c>
      <c r="O105" s="276">
        <f t="shared" si="17"/>
        <v>0</v>
      </c>
      <c r="P105" s="276">
        <f t="shared" si="15"/>
        <v>0</v>
      </c>
      <c r="AB105" s="531" t="s">
        <v>1054</v>
      </c>
      <c r="AC105" s="531"/>
      <c r="AD105" s="531"/>
      <c r="AE105" s="531"/>
      <c r="AG105" s="563"/>
      <c r="AH105" s="563"/>
      <c r="AI105" s="563"/>
      <c r="AJ105" s="563"/>
      <c r="AK105" s="563"/>
      <c r="AL105" s="563"/>
      <c r="AM105" s="563"/>
      <c r="AN105" s="563"/>
      <c r="AO105" s="563"/>
      <c r="AP105" s="563"/>
      <c r="AQ105" s="563"/>
      <c r="AR105" s="563"/>
      <c r="AS105" s="563"/>
    </row>
    <row r="106" spans="2:45">
      <c r="B106" s="195">
        <f t="shared" ref="B106:B157" si="18">E106-D106+1</f>
        <v>31</v>
      </c>
      <c r="C106" s="195">
        <v>69</v>
      </c>
      <c r="D106" s="266">
        <f t="shared" si="16"/>
        <v>45717</v>
      </c>
      <c r="E106" s="266">
        <f t="shared" si="13"/>
        <v>45747</v>
      </c>
      <c r="F106" s="274"/>
      <c r="G106" s="275"/>
      <c r="H106" s="275"/>
      <c r="I106" s="275"/>
      <c r="J106" s="276"/>
      <c r="K106" s="274"/>
      <c r="L106" s="276"/>
      <c r="M106" s="275"/>
      <c r="N106" s="274">
        <f t="shared" si="14"/>
        <v>0</v>
      </c>
      <c r="O106" s="276">
        <f t="shared" si="17"/>
        <v>0</v>
      </c>
      <c r="P106" s="276">
        <f t="shared" si="15"/>
        <v>0</v>
      </c>
      <c r="AB106" s="188">
        <v>1</v>
      </c>
      <c r="AC106" s="202">
        <v>12000</v>
      </c>
      <c r="AD106" s="198"/>
      <c r="AG106" s="563"/>
      <c r="AH106" s="563"/>
      <c r="AI106" s="563"/>
      <c r="AJ106" s="563"/>
      <c r="AK106" s="563"/>
      <c r="AL106" s="563"/>
      <c r="AM106" s="563"/>
      <c r="AN106" s="563"/>
      <c r="AO106" s="563"/>
      <c r="AP106" s="563"/>
      <c r="AQ106" s="563"/>
      <c r="AR106" s="563"/>
      <c r="AS106" s="563"/>
    </row>
    <row r="107" spans="2:45">
      <c r="B107" s="195">
        <f t="shared" si="18"/>
        <v>30</v>
      </c>
      <c r="C107" s="195">
        <v>70</v>
      </c>
      <c r="D107" s="266">
        <f t="shared" si="16"/>
        <v>45748</v>
      </c>
      <c r="E107" s="266">
        <f t="shared" si="13"/>
        <v>45777</v>
      </c>
      <c r="F107" s="274"/>
      <c r="G107" s="275"/>
      <c r="H107" s="275"/>
      <c r="I107" s="275"/>
      <c r="J107" s="276"/>
      <c r="K107" s="274"/>
      <c r="L107" s="276"/>
      <c r="M107" s="275"/>
      <c r="N107" s="274">
        <f t="shared" si="14"/>
        <v>0</v>
      </c>
      <c r="O107" s="276">
        <f t="shared" si="17"/>
        <v>0</v>
      </c>
      <c r="P107" s="276">
        <f t="shared" si="15"/>
        <v>0</v>
      </c>
      <c r="AB107" s="196"/>
      <c r="AC107" s="196"/>
      <c r="AD107" s="199"/>
      <c r="AE107" s="152"/>
      <c r="AG107" s="563"/>
      <c r="AH107" s="563"/>
      <c r="AI107" s="563"/>
      <c r="AJ107" s="563"/>
      <c r="AK107" s="563"/>
      <c r="AL107" s="563"/>
      <c r="AM107" s="563"/>
      <c r="AN107" s="563"/>
      <c r="AO107" s="563"/>
      <c r="AP107" s="563"/>
      <c r="AQ107" s="563"/>
      <c r="AR107" s="563"/>
      <c r="AS107" s="563"/>
    </row>
    <row r="108" spans="2:45">
      <c r="B108" s="195">
        <f t="shared" si="18"/>
        <v>31</v>
      </c>
      <c r="C108" s="195">
        <v>71</v>
      </c>
      <c r="D108" s="266">
        <f t="shared" si="16"/>
        <v>45778</v>
      </c>
      <c r="E108" s="266">
        <f t="shared" si="13"/>
        <v>45808</v>
      </c>
      <c r="F108" s="274"/>
      <c r="G108" s="275"/>
      <c r="H108" s="275"/>
      <c r="I108" s="275"/>
      <c r="J108" s="276"/>
      <c r="K108" s="274"/>
      <c r="L108" s="276"/>
      <c r="M108" s="275"/>
      <c r="N108" s="274">
        <f t="shared" si="14"/>
        <v>0</v>
      </c>
      <c r="O108" s="276">
        <f t="shared" si="17"/>
        <v>0</v>
      </c>
      <c r="P108" s="276">
        <f t="shared" si="15"/>
        <v>0</v>
      </c>
      <c r="AB108" s="196"/>
      <c r="AC108" s="196"/>
      <c r="AD108" s="199"/>
      <c r="AE108" s="196"/>
    </row>
    <row r="109" spans="2:45">
      <c r="B109" s="195">
        <f t="shared" si="18"/>
        <v>30</v>
      </c>
      <c r="C109" s="195">
        <v>72</v>
      </c>
      <c r="D109" s="266">
        <f t="shared" si="16"/>
        <v>45809</v>
      </c>
      <c r="E109" s="266">
        <f t="shared" si="13"/>
        <v>45838</v>
      </c>
      <c r="F109" s="274"/>
      <c r="G109" s="275"/>
      <c r="H109" s="275"/>
      <c r="I109" s="275"/>
      <c r="J109" s="276"/>
      <c r="K109" s="274"/>
      <c r="L109" s="276"/>
      <c r="M109" s="275"/>
      <c r="N109" s="274">
        <f t="shared" si="14"/>
        <v>0</v>
      </c>
      <c r="O109" s="276">
        <f t="shared" si="17"/>
        <v>0</v>
      </c>
      <c r="P109" s="276">
        <f t="shared" si="15"/>
        <v>0</v>
      </c>
    </row>
    <row r="110" spans="2:45">
      <c r="B110" s="195">
        <f t="shared" si="18"/>
        <v>31</v>
      </c>
      <c r="C110" s="195">
        <v>73</v>
      </c>
      <c r="D110" s="266">
        <f t="shared" si="16"/>
        <v>45839</v>
      </c>
      <c r="E110" s="266">
        <f t="shared" si="13"/>
        <v>45869</v>
      </c>
      <c r="F110" s="274"/>
      <c r="G110" s="275"/>
      <c r="H110" s="275"/>
      <c r="I110" s="275"/>
      <c r="J110" s="276"/>
      <c r="K110" s="274"/>
      <c r="L110" s="276"/>
      <c r="M110" s="275"/>
      <c r="N110" s="274">
        <f t="shared" si="14"/>
        <v>0</v>
      </c>
      <c r="O110" s="276">
        <f t="shared" si="17"/>
        <v>0</v>
      </c>
      <c r="P110" s="276">
        <f t="shared" si="15"/>
        <v>0</v>
      </c>
    </row>
    <row r="111" spans="2:45">
      <c r="B111" s="195">
        <f t="shared" si="18"/>
        <v>31</v>
      </c>
      <c r="C111" s="195">
        <v>74</v>
      </c>
      <c r="D111" s="266">
        <f t="shared" si="16"/>
        <v>45870</v>
      </c>
      <c r="E111" s="266">
        <f t="shared" si="13"/>
        <v>45900</v>
      </c>
      <c r="F111" s="274"/>
      <c r="G111" s="275"/>
      <c r="H111" s="275"/>
      <c r="I111" s="275"/>
      <c r="J111" s="276"/>
      <c r="K111" s="274"/>
      <c r="L111" s="276"/>
      <c r="M111" s="275"/>
      <c r="N111" s="274">
        <f t="shared" si="14"/>
        <v>0</v>
      </c>
      <c r="O111" s="276">
        <f t="shared" si="17"/>
        <v>0</v>
      </c>
      <c r="P111" s="276">
        <f t="shared" si="15"/>
        <v>0</v>
      </c>
    </row>
    <row r="112" spans="2:45">
      <c r="B112" s="195">
        <f t="shared" si="18"/>
        <v>30</v>
      </c>
      <c r="C112" s="195">
        <v>75</v>
      </c>
      <c r="D112" s="266">
        <f t="shared" si="16"/>
        <v>45901</v>
      </c>
      <c r="E112" s="266">
        <f t="shared" si="13"/>
        <v>45930</v>
      </c>
      <c r="F112" s="274"/>
      <c r="G112" s="275"/>
      <c r="H112" s="275"/>
      <c r="I112" s="275"/>
      <c r="J112" s="276"/>
      <c r="K112" s="274"/>
      <c r="L112" s="276"/>
      <c r="M112" s="275"/>
      <c r="N112" s="274">
        <f t="shared" si="14"/>
        <v>0</v>
      </c>
      <c r="O112" s="276">
        <f t="shared" si="17"/>
        <v>0</v>
      </c>
      <c r="P112" s="276">
        <f t="shared" si="15"/>
        <v>0</v>
      </c>
    </row>
    <row r="113" spans="2:16">
      <c r="B113" s="195">
        <f t="shared" si="18"/>
        <v>31</v>
      </c>
      <c r="C113" s="195">
        <v>76</v>
      </c>
      <c r="D113" s="266">
        <f t="shared" si="16"/>
        <v>45931</v>
      </c>
      <c r="E113" s="266">
        <f t="shared" si="13"/>
        <v>45961</v>
      </c>
      <c r="F113" s="274"/>
      <c r="G113" s="275"/>
      <c r="H113" s="275"/>
      <c r="I113" s="275"/>
      <c r="J113" s="276"/>
      <c r="K113" s="274"/>
      <c r="L113" s="276"/>
      <c r="M113" s="275"/>
      <c r="N113" s="274">
        <f t="shared" si="14"/>
        <v>0</v>
      </c>
      <c r="O113" s="276">
        <f t="shared" si="17"/>
        <v>0</v>
      </c>
      <c r="P113" s="276">
        <f t="shared" si="15"/>
        <v>0</v>
      </c>
    </row>
    <row r="114" spans="2:16">
      <c r="B114" s="195">
        <f t="shared" si="18"/>
        <v>30</v>
      </c>
      <c r="C114" s="195">
        <v>77</v>
      </c>
      <c r="D114" s="266">
        <f t="shared" si="16"/>
        <v>45962</v>
      </c>
      <c r="E114" s="266">
        <f t="shared" si="13"/>
        <v>45991</v>
      </c>
      <c r="F114" s="274"/>
      <c r="G114" s="275"/>
      <c r="H114" s="275"/>
      <c r="I114" s="275"/>
      <c r="J114" s="276"/>
      <c r="K114" s="274"/>
      <c r="L114" s="276"/>
      <c r="M114" s="275"/>
      <c r="N114" s="274">
        <f t="shared" si="14"/>
        <v>0</v>
      </c>
      <c r="O114" s="276">
        <f t="shared" si="17"/>
        <v>0</v>
      </c>
      <c r="P114" s="276">
        <f t="shared" si="15"/>
        <v>0</v>
      </c>
    </row>
    <row r="115" spans="2:16">
      <c r="B115" s="195">
        <f t="shared" si="18"/>
        <v>31</v>
      </c>
      <c r="C115" s="195">
        <v>78</v>
      </c>
      <c r="D115" s="266">
        <f t="shared" si="16"/>
        <v>45992</v>
      </c>
      <c r="E115" s="266">
        <f t="shared" si="13"/>
        <v>46022</v>
      </c>
      <c r="F115" s="274"/>
      <c r="G115" s="275"/>
      <c r="H115" s="275"/>
      <c r="I115" s="275"/>
      <c r="J115" s="276"/>
      <c r="K115" s="274"/>
      <c r="L115" s="276"/>
      <c r="M115" s="275"/>
      <c r="N115" s="274">
        <f t="shared" si="14"/>
        <v>0</v>
      </c>
      <c r="O115" s="276">
        <f t="shared" si="17"/>
        <v>0</v>
      </c>
      <c r="P115" s="276">
        <f t="shared" si="15"/>
        <v>0</v>
      </c>
    </row>
    <row r="116" spans="2:16">
      <c r="B116" s="195">
        <f t="shared" si="18"/>
        <v>31</v>
      </c>
      <c r="C116" s="195">
        <v>79</v>
      </c>
      <c r="D116" s="266">
        <f t="shared" si="16"/>
        <v>46023</v>
      </c>
      <c r="E116" s="266">
        <f t="shared" si="13"/>
        <v>46053</v>
      </c>
      <c r="F116" s="274"/>
      <c r="G116" s="275"/>
      <c r="H116" s="275"/>
      <c r="I116" s="275"/>
      <c r="J116" s="276"/>
      <c r="K116" s="274"/>
      <c r="L116" s="276"/>
      <c r="M116" s="275"/>
      <c r="N116" s="274">
        <f t="shared" si="14"/>
        <v>0</v>
      </c>
      <c r="O116" s="276">
        <f t="shared" si="17"/>
        <v>0</v>
      </c>
      <c r="P116" s="276">
        <f t="shared" si="15"/>
        <v>0</v>
      </c>
    </row>
    <row r="117" spans="2:16">
      <c r="B117" s="195">
        <f t="shared" si="18"/>
        <v>28</v>
      </c>
      <c r="C117" s="195">
        <v>80</v>
      </c>
      <c r="D117" s="266">
        <f t="shared" si="16"/>
        <v>46054</v>
      </c>
      <c r="E117" s="266">
        <f t="shared" si="13"/>
        <v>46081</v>
      </c>
      <c r="F117" s="274"/>
      <c r="G117" s="275"/>
      <c r="H117" s="275"/>
      <c r="I117" s="275"/>
      <c r="J117" s="276"/>
      <c r="K117" s="274"/>
      <c r="L117" s="276"/>
      <c r="M117" s="275"/>
      <c r="N117" s="274">
        <f t="shared" si="14"/>
        <v>0</v>
      </c>
      <c r="O117" s="276">
        <f t="shared" si="17"/>
        <v>0</v>
      </c>
      <c r="P117" s="276">
        <f t="shared" si="15"/>
        <v>0</v>
      </c>
    </row>
    <row r="118" spans="2:16">
      <c r="B118" s="195">
        <f t="shared" si="18"/>
        <v>31</v>
      </c>
      <c r="C118" s="195">
        <v>81</v>
      </c>
      <c r="D118" s="266">
        <f t="shared" si="16"/>
        <v>46082</v>
      </c>
      <c r="E118" s="266">
        <f t="shared" si="13"/>
        <v>46112</v>
      </c>
      <c r="F118" s="274"/>
      <c r="G118" s="275"/>
      <c r="H118" s="275"/>
      <c r="I118" s="275"/>
      <c r="J118" s="276"/>
      <c r="K118" s="274"/>
      <c r="L118" s="276"/>
      <c r="M118" s="275"/>
      <c r="N118" s="274">
        <f t="shared" si="14"/>
        <v>0</v>
      </c>
      <c r="O118" s="276">
        <f t="shared" si="17"/>
        <v>0</v>
      </c>
      <c r="P118" s="276">
        <f t="shared" si="15"/>
        <v>0</v>
      </c>
    </row>
    <row r="119" spans="2:16">
      <c r="B119" s="195">
        <f t="shared" si="18"/>
        <v>30</v>
      </c>
      <c r="C119" s="195">
        <v>82</v>
      </c>
      <c r="D119" s="266">
        <f t="shared" si="16"/>
        <v>46113</v>
      </c>
      <c r="E119" s="266">
        <f t="shared" si="13"/>
        <v>46142</v>
      </c>
      <c r="F119" s="274"/>
      <c r="G119" s="275"/>
      <c r="H119" s="275"/>
      <c r="I119" s="275"/>
      <c r="J119" s="276"/>
      <c r="K119" s="274"/>
      <c r="L119" s="276"/>
      <c r="M119" s="275"/>
      <c r="N119" s="274">
        <f t="shared" si="14"/>
        <v>0</v>
      </c>
      <c r="O119" s="276">
        <f t="shared" si="17"/>
        <v>0</v>
      </c>
      <c r="P119" s="276">
        <f t="shared" si="15"/>
        <v>0</v>
      </c>
    </row>
    <row r="120" spans="2:16">
      <c r="B120" s="195">
        <f t="shared" si="18"/>
        <v>31</v>
      </c>
      <c r="C120" s="195">
        <v>83</v>
      </c>
      <c r="D120" s="266">
        <f t="shared" si="16"/>
        <v>46143</v>
      </c>
      <c r="E120" s="266">
        <f t="shared" si="13"/>
        <v>46173</v>
      </c>
      <c r="F120" s="274"/>
      <c r="G120" s="275"/>
      <c r="H120" s="275"/>
      <c r="I120" s="275"/>
      <c r="J120" s="276"/>
      <c r="K120" s="274"/>
      <c r="L120" s="276"/>
      <c r="M120" s="275"/>
      <c r="N120" s="274">
        <f t="shared" si="14"/>
        <v>0</v>
      </c>
      <c r="O120" s="276">
        <f t="shared" si="17"/>
        <v>0</v>
      </c>
      <c r="P120" s="276">
        <f t="shared" si="15"/>
        <v>0</v>
      </c>
    </row>
    <row r="121" spans="2:16">
      <c r="B121" s="195">
        <f t="shared" si="18"/>
        <v>30</v>
      </c>
      <c r="C121" s="195">
        <v>84</v>
      </c>
      <c r="D121" s="266">
        <f t="shared" si="16"/>
        <v>46174</v>
      </c>
      <c r="E121" s="266">
        <f t="shared" si="13"/>
        <v>46203</v>
      </c>
      <c r="F121" s="274"/>
      <c r="G121" s="275"/>
      <c r="H121" s="275"/>
      <c r="I121" s="275"/>
      <c r="J121" s="276"/>
      <c r="K121" s="274"/>
      <c r="L121" s="276"/>
      <c r="M121" s="275"/>
      <c r="N121" s="274">
        <f t="shared" si="14"/>
        <v>0</v>
      </c>
      <c r="O121" s="276">
        <f t="shared" si="17"/>
        <v>0</v>
      </c>
      <c r="P121" s="276">
        <f t="shared" si="15"/>
        <v>0</v>
      </c>
    </row>
    <row r="122" spans="2:16">
      <c r="B122" s="195">
        <f t="shared" si="18"/>
        <v>31</v>
      </c>
      <c r="C122" s="195">
        <v>85</v>
      </c>
      <c r="D122" s="266">
        <f t="shared" si="16"/>
        <v>46204</v>
      </c>
      <c r="E122" s="266">
        <f t="shared" si="13"/>
        <v>46234</v>
      </c>
      <c r="F122" s="274"/>
      <c r="G122" s="275"/>
      <c r="H122" s="275"/>
      <c r="I122" s="275"/>
      <c r="J122" s="276"/>
      <c r="K122" s="274"/>
      <c r="L122" s="276"/>
      <c r="M122" s="275"/>
      <c r="N122" s="274">
        <f t="shared" si="14"/>
        <v>0</v>
      </c>
      <c r="O122" s="276">
        <f t="shared" si="17"/>
        <v>0</v>
      </c>
      <c r="P122" s="276">
        <f t="shared" si="15"/>
        <v>0</v>
      </c>
    </row>
    <row r="123" spans="2:16">
      <c r="B123" s="195">
        <f t="shared" si="18"/>
        <v>31</v>
      </c>
      <c r="C123" s="195">
        <v>86</v>
      </c>
      <c r="D123" s="266">
        <f t="shared" si="16"/>
        <v>46235</v>
      </c>
      <c r="E123" s="266">
        <f t="shared" si="13"/>
        <v>46265</v>
      </c>
      <c r="F123" s="274"/>
      <c r="G123" s="275"/>
      <c r="H123" s="275"/>
      <c r="I123" s="275"/>
      <c r="J123" s="276"/>
      <c r="K123" s="274"/>
      <c r="L123" s="276"/>
      <c r="M123" s="275"/>
      <c r="N123" s="274">
        <f t="shared" si="14"/>
        <v>0</v>
      </c>
      <c r="O123" s="276">
        <f t="shared" si="17"/>
        <v>0</v>
      </c>
      <c r="P123" s="276">
        <f t="shared" si="15"/>
        <v>0</v>
      </c>
    </row>
    <row r="124" spans="2:16">
      <c r="B124" s="195">
        <f t="shared" si="18"/>
        <v>30</v>
      </c>
      <c r="C124" s="195">
        <v>87</v>
      </c>
      <c r="D124" s="266">
        <f t="shared" si="16"/>
        <v>46266</v>
      </c>
      <c r="E124" s="266">
        <f t="shared" si="13"/>
        <v>46295</v>
      </c>
      <c r="F124" s="274"/>
      <c r="G124" s="275"/>
      <c r="H124" s="275"/>
      <c r="I124" s="275"/>
      <c r="J124" s="276"/>
      <c r="K124" s="274"/>
      <c r="L124" s="276"/>
      <c r="M124" s="275"/>
      <c r="N124" s="274">
        <f t="shared" si="14"/>
        <v>0</v>
      </c>
      <c r="O124" s="276">
        <f t="shared" si="17"/>
        <v>0</v>
      </c>
      <c r="P124" s="276">
        <f t="shared" si="15"/>
        <v>0</v>
      </c>
    </row>
    <row r="125" spans="2:16">
      <c r="B125" s="195">
        <f t="shared" si="18"/>
        <v>31</v>
      </c>
      <c r="C125" s="195">
        <v>88</v>
      </c>
      <c r="D125" s="266">
        <f t="shared" si="16"/>
        <v>46296</v>
      </c>
      <c r="E125" s="266">
        <f t="shared" si="13"/>
        <v>46326</v>
      </c>
      <c r="F125" s="274"/>
      <c r="G125" s="275"/>
      <c r="H125" s="275"/>
      <c r="I125" s="275"/>
      <c r="J125" s="276"/>
      <c r="K125" s="274"/>
      <c r="L125" s="276"/>
      <c r="M125" s="275"/>
      <c r="N125" s="274">
        <f t="shared" si="14"/>
        <v>0</v>
      </c>
      <c r="O125" s="276">
        <f t="shared" si="17"/>
        <v>0</v>
      </c>
      <c r="P125" s="276">
        <f t="shared" si="15"/>
        <v>0</v>
      </c>
    </row>
    <row r="126" spans="2:16">
      <c r="B126" s="195">
        <f t="shared" si="18"/>
        <v>30</v>
      </c>
      <c r="C126" s="195">
        <v>89</v>
      </c>
      <c r="D126" s="266">
        <f t="shared" si="16"/>
        <v>46327</v>
      </c>
      <c r="E126" s="266">
        <f t="shared" si="13"/>
        <v>46356</v>
      </c>
      <c r="F126" s="274"/>
      <c r="G126" s="275"/>
      <c r="H126" s="275"/>
      <c r="I126" s="275"/>
      <c r="J126" s="276"/>
      <c r="K126" s="274"/>
      <c r="L126" s="276"/>
      <c r="M126" s="275"/>
      <c r="N126" s="274">
        <f t="shared" si="14"/>
        <v>0</v>
      </c>
      <c r="O126" s="276">
        <f t="shared" si="17"/>
        <v>0</v>
      </c>
      <c r="P126" s="276">
        <f t="shared" si="15"/>
        <v>0</v>
      </c>
    </row>
    <row r="127" spans="2:16">
      <c r="B127" s="195">
        <f t="shared" si="18"/>
        <v>31</v>
      </c>
      <c r="C127" s="195">
        <v>90</v>
      </c>
      <c r="D127" s="266">
        <f t="shared" si="16"/>
        <v>46357</v>
      </c>
      <c r="E127" s="266">
        <f t="shared" si="13"/>
        <v>46387</v>
      </c>
      <c r="F127" s="274"/>
      <c r="G127" s="275"/>
      <c r="H127" s="275"/>
      <c r="I127" s="275"/>
      <c r="J127" s="276"/>
      <c r="K127" s="274"/>
      <c r="L127" s="276"/>
      <c r="M127" s="275"/>
      <c r="N127" s="274">
        <f t="shared" si="14"/>
        <v>0</v>
      </c>
      <c r="O127" s="276">
        <f t="shared" si="17"/>
        <v>0</v>
      </c>
      <c r="P127" s="276">
        <f t="shared" si="15"/>
        <v>0</v>
      </c>
    </row>
    <row r="128" spans="2:16">
      <c r="B128" s="195">
        <f t="shared" si="18"/>
        <v>31</v>
      </c>
      <c r="C128" s="195">
        <v>91</v>
      </c>
      <c r="D128" s="266">
        <f t="shared" si="16"/>
        <v>46388</v>
      </c>
      <c r="E128" s="266">
        <f t="shared" si="13"/>
        <v>46418</v>
      </c>
      <c r="F128" s="274"/>
      <c r="G128" s="275"/>
      <c r="H128" s="275"/>
      <c r="I128" s="275"/>
      <c r="J128" s="276"/>
      <c r="K128" s="274"/>
      <c r="L128" s="276"/>
      <c r="M128" s="275"/>
      <c r="N128" s="274">
        <f t="shared" si="14"/>
        <v>0</v>
      </c>
      <c r="O128" s="276">
        <f t="shared" si="17"/>
        <v>0</v>
      </c>
      <c r="P128" s="276">
        <f t="shared" si="15"/>
        <v>0</v>
      </c>
    </row>
    <row r="129" spans="2:16">
      <c r="B129" s="195">
        <f t="shared" si="18"/>
        <v>28</v>
      </c>
      <c r="C129" s="195">
        <v>92</v>
      </c>
      <c r="D129" s="266">
        <f t="shared" si="16"/>
        <v>46419</v>
      </c>
      <c r="E129" s="266">
        <f t="shared" si="13"/>
        <v>46446</v>
      </c>
      <c r="F129" s="274"/>
      <c r="G129" s="275"/>
      <c r="H129" s="275"/>
      <c r="I129" s="275"/>
      <c r="J129" s="276"/>
      <c r="K129" s="274"/>
      <c r="L129" s="276"/>
      <c r="M129" s="275"/>
      <c r="N129" s="274">
        <f t="shared" si="14"/>
        <v>0</v>
      </c>
      <c r="O129" s="276">
        <f t="shared" si="17"/>
        <v>0</v>
      </c>
      <c r="P129" s="276">
        <f t="shared" si="15"/>
        <v>0</v>
      </c>
    </row>
    <row r="130" spans="2:16">
      <c r="B130" s="195">
        <f t="shared" si="18"/>
        <v>31</v>
      </c>
      <c r="C130" s="195">
        <v>93</v>
      </c>
      <c r="D130" s="266">
        <f t="shared" si="16"/>
        <v>46447</v>
      </c>
      <c r="E130" s="266">
        <f t="shared" si="13"/>
        <v>46477</v>
      </c>
      <c r="F130" s="274"/>
      <c r="G130" s="275"/>
      <c r="H130" s="275"/>
      <c r="I130" s="275"/>
      <c r="J130" s="276"/>
      <c r="K130" s="274"/>
      <c r="L130" s="276"/>
      <c r="M130" s="275"/>
      <c r="N130" s="274">
        <f t="shared" si="14"/>
        <v>0</v>
      </c>
      <c r="O130" s="276">
        <f t="shared" si="17"/>
        <v>0</v>
      </c>
      <c r="P130" s="276">
        <f t="shared" si="15"/>
        <v>0</v>
      </c>
    </row>
    <row r="131" spans="2:16">
      <c r="B131" s="195">
        <f t="shared" si="18"/>
        <v>30</v>
      </c>
      <c r="C131" s="195">
        <v>94</v>
      </c>
      <c r="D131" s="266">
        <f t="shared" si="16"/>
        <v>46478</v>
      </c>
      <c r="E131" s="266">
        <f t="shared" si="13"/>
        <v>46507</v>
      </c>
      <c r="F131" s="274"/>
      <c r="G131" s="275"/>
      <c r="H131" s="275"/>
      <c r="I131" s="275"/>
      <c r="J131" s="276"/>
      <c r="K131" s="274"/>
      <c r="L131" s="276"/>
      <c r="M131" s="275"/>
      <c r="N131" s="274">
        <f t="shared" si="14"/>
        <v>0</v>
      </c>
      <c r="O131" s="276">
        <f t="shared" si="17"/>
        <v>0</v>
      </c>
      <c r="P131" s="276">
        <f t="shared" si="15"/>
        <v>0</v>
      </c>
    </row>
    <row r="132" spans="2:16">
      <c r="B132" s="195">
        <f t="shared" si="18"/>
        <v>31</v>
      </c>
      <c r="C132" s="195">
        <v>95</v>
      </c>
      <c r="D132" s="266">
        <f t="shared" si="16"/>
        <v>46508</v>
      </c>
      <c r="E132" s="266">
        <f t="shared" si="13"/>
        <v>46538</v>
      </c>
      <c r="F132" s="274"/>
      <c r="G132" s="275"/>
      <c r="H132" s="275"/>
      <c r="I132" s="275"/>
      <c r="J132" s="276"/>
      <c r="K132" s="274"/>
      <c r="L132" s="276"/>
      <c r="M132" s="275"/>
      <c r="N132" s="274">
        <f t="shared" si="14"/>
        <v>0</v>
      </c>
      <c r="O132" s="276">
        <f t="shared" si="17"/>
        <v>0</v>
      </c>
      <c r="P132" s="276">
        <f t="shared" si="15"/>
        <v>0</v>
      </c>
    </row>
    <row r="133" spans="2:16">
      <c r="B133" s="195">
        <f t="shared" si="18"/>
        <v>30</v>
      </c>
      <c r="C133" s="195">
        <v>96</v>
      </c>
      <c r="D133" s="266">
        <f t="shared" si="16"/>
        <v>46539</v>
      </c>
      <c r="E133" s="266">
        <f t="shared" si="13"/>
        <v>46568</v>
      </c>
      <c r="F133" s="274"/>
      <c r="G133" s="275"/>
      <c r="H133" s="275"/>
      <c r="I133" s="275"/>
      <c r="J133" s="276"/>
      <c r="K133" s="274"/>
      <c r="L133" s="276"/>
      <c r="M133" s="275"/>
      <c r="N133" s="274">
        <f t="shared" si="14"/>
        <v>0</v>
      </c>
      <c r="O133" s="276">
        <f t="shared" si="17"/>
        <v>0</v>
      </c>
      <c r="P133" s="276">
        <f t="shared" si="15"/>
        <v>0</v>
      </c>
    </row>
    <row r="134" spans="2:16">
      <c r="B134" s="195">
        <f t="shared" si="18"/>
        <v>31</v>
      </c>
      <c r="C134" s="195">
        <v>97</v>
      </c>
      <c r="D134" s="266">
        <f t="shared" si="16"/>
        <v>46569</v>
      </c>
      <c r="E134" s="266">
        <f t="shared" si="13"/>
        <v>46599</v>
      </c>
      <c r="F134" s="274"/>
      <c r="G134" s="275"/>
      <c r="H134" s="275"/>
      <c r="I134" s="275"/>
      <c r="J134" s="276"/>
      <c r="K134" s="274"/>
      <c r="L134" s="276"/>
      <c r="M134" s="275"/>
      <c r="N134" s="274">
        <f t="shared" si="14"/>
        <v>0</v>
      </c>
      <c r="O134" s="276">
        <f t="shared" si="17"/>
        <v>0</v>
      </c>
      <c r="P134" s="276">
        <f t="shared" si="15"/>
        <v>0</v>
      </c>
    </row>
    <row r="135" spans="2:16">
      <c r="B135" s="195">
        <f t="shared" si="18"/>
        <v>31</v>
      </c>
      <c r="C135" s="195">
        <v>98</v>
      </c>
      <c r="D135" s="266">
        <f t="shared" si="16"/>
        <v>46600</v>
      </c>
      <c r="E135" s="266">
        <f t="shared" si="13"/>
        <v>46630</v>
      </c>
      <c r="F135" s="274"/>
      <c r="G135" s="275"/>
      <c r="H135" s="275"/>
      <c r="I135" s="275"/>
      <c r="J135" s="276"/>
      <c r="K135" s="274"/>
      <c r="L135" s="276"/>
      <c r="M135" s="275"/>
      <c r="N135" s="274">
        <f t="shared" si="14"/>
        <v>0</v>
      </c>
      <c r="O135" s="276">
        <f t="shared" si="17"/>
        <v>0</v>
      </c>
      <c r="P135" s="276">
        <f t="shared" si="15"/>
        <v>0</v>
      </c>
    </row>
    <row r="136" spans="2:16">
      <c r="B136" s="195">
        <f t="shared" si="18"/>
        <v>30</v>
      </c>
      <c r="C136" s="195">
        <v>99</v>
      </c>
      <c r="D136" s="266">
        <f t="shared" si="16"/>
        <v>46631</v>
      </c>
      <c r="E136" s="266">
        <f t="shared" si="13"/>
        <v>46660</v>
      </c>
      <c r="F136" s="274"/>
      <c r="G136" s="275"/>
      <c r="H136" s="275"/>
      <c r="I136" s="275"/>
      <c r="J136" s="276"/>
      <c r="K136" s="274"/>
      <c r="L136" s="276"/>
      <c r="M136" s="275"/>
      <c r="N136" s="274">
        <f t="shared" si="14"/>
        <v>0</v>
      </c>
      <c r="O136" s="276">
        <f t="shared" si="17"/>
        <v>0</v>
      </c>
      <c r="P136" s="276">
        <f t="shared" si="15"/>
        <v>0</v>
      </c>
    </row>
    <row r="137" spans="2:16">
      <c r="B137" s="195">
        <f t="shared" si="18"/>
        <v>31</v>
      </c>
      <c r="C137" s="195">
        <v>100</v>
      </c>
      <c r="D137" s="266">
        <f t="shared" si="16"/>
        <v>46661</v>
      </c>
      <c r="E137" s="266">
        <f t="shared" si="13"/>
        <v>46691</v>
      </c>
      <c r="F137" s="274"/>
      <c r="G137" s="275"/>
      <c r="H137" s="275"/>
      <c r="I137" s="275"/>
      <c r="J137" s="276"/>
      <c r="K137" s="274"/>
      <c r="L137" s="276"/>
      <c r="M137" s="275"/>
      <c r="N137" s="274">
        <f t="shared" si="14"/>
        <v>0</v>
      </c>
      <c r="O137" s="276">
        <f t="shared" si="17"/>
        <v>0</v>
      </c>
      <c r="P137" s="276">
        <f t="shared" si="15"/>
        <v>0</v>
      </c>
    </row>
    <row r="138" spans="2:16">
      <c r="B138" s="195">
        <f t="shared" si="18"/>
        <v>30</v>
      </c>
      <c r="C138" s="195">
        <v>101</v>
      </c>
      <c r="D138" s="266">
        <f t="shared" si="16"/>
        <v>46692</v>
      </c>
      <c r="E138" s="266">
        <f t="shared" si="13"/>
        <v>46721</v>
      </c>
      <c r="F138" s="274"/>
      <c r="G138" s="275"/>
      <c r="H138" s="275"/>
      <c r="I138" s="275"/>
      <c r="J138" s="276"/>
      <c r="K138" s="274"/>
      <c r="L138" s="276"/>
      <c r="M138" s="275"/>
      <c r="N138" s="274">
        <f t="shared" si="14"/>
        <v>0</v>
      </c>
      <c r="O138" s="276">
        <f t="shared" si="17"/>
        <v>0</v>
      </c>
      <c r="P138" s="276">
        <f t="shared" si="15"/>
        <v>0</v>
      </c>
    </row>
    <row r="139" spans="2:16">
      <c r="B139" s="195">
        <f t="shared" si="18"/>
        <v>31</v>
      </c>
      <c r="C139" s="195">
        <v>102</v>
      </c>
      <c r="D139" s="266">
        <f t="shared" si="16"/>
        <v>46722</v>
      </c>
      <c r="E139" s="266">
        <f t="shared" si="13"/>
        <v>46752</v>
      </c>
      <c r="F139" s="274"/>
      <c r="G139" s="275"/>
      <c r="H139" s="275"/>
      <c r="I139" s="275"/>
      <c r="J139" s="276"/>
      <c r="K139" s="274"/>
      <c r="L139" s="276"/>
      <c r="M139" s="275"/>
      <c r="N139" s="274">
        <f t="shared" si="14"/>
        <v>0</v>
      </c>
      <c r="O139" s="276">
        <f t="shared" si="17"/>
        <v>0</v>
      </c>
      <c r="P139" s="276">
        <f t="shared" si="15"/>
        <v>0</v>
      </c>
    </row>
    <row r="140" spans="2:16">
      <c r="B140" s="195">
        <f t="shared" si="18"/>
        <v>31</v>
      </c>
      <c r="C140" s="195">
        <v>103</v>
      </c>
      <c r="D140" s="266">
        <f t="shared" si="16"/>
        <v>46753</v>
      </c>
      <c r="E140" s="266">
        <f t="shared" si="13"/>
        <v>46783</v>
      </c>
      <c r="F140" s="274"/>
      <c r="G140" s="275"/>
      <c r="H140" s="275"/>
      <c r="I140" s="275"/>
      <c r="J140" s="276"/>
      <c r="K140" s="274"/>
      <c r="L140" s="276"/>
      <c r="M140" s="275"/>
      <c r="N140" s="274">
        <f t="shared" si="14"/>
        <v>0</v>
      </c>
      <c r="O140" s="276">
        <f t="shared" si="17"/>
        <v>0</v>
      </c>
      <c r="P140" s="276">
        <f t="shared" si="15"/>
        <v>0</v>
      </c>
    </row>
    <row r="141" spans="2:16">
      <c r="B141" s="195">
        <f t="shared" si="18"/>
        <v>29</v>
      </c>
      <c r="C141" s="195">
        <v>104</v>
      </c>
      <c r="D141" s="266">
        <f t="shared" si="16"/>
        <v>46784</v>
      </c>
      <c r="E141" s="266">
        <f t="shared" si="13"/>
        <v>46812</v>
      </c>
      <c r="F141" s="274"/>
      <c r="G141" s="275"/>
      <c r="H141" s="275"/>
      <c r="I141" s="275"/>
      <c r="J141" s="276"/>
      <c r="K141" s="274"/>
      <c r="L141" s="276"/>
      <c r="M141" s="275"/>
      <c r="N141" s="274">
        <f t="shared" si="14"/>
        <v>0</v>
      </c>
      <c r="O141" s="276">
        <f t="shared" si="17"/>
        <v>0</v>
      </c>
      <c r="P141" s="276">
        <f t="shared" si="15"/>
        <v>0</v>
      </c>
    </row>
    <row r="142" spans="2:16">
      <c r="B142" s="195">
        <f t="shared" si="18"/>
        <v>31</v>
      </c>
      <c r="C142" s="195">
        <v>105</v>
      </c>
      <c r="D142" s="266">
        <f t="shared" si="16"/>
        <v>46813</v>
      </c>
      <c r="E142" s="266">
        <f t="shared" si="13"/>
        <v>46843</v>
      </c>
      <c r="F142" s="274"/>
      <c r="G142" s="275"/>
      <c r="H142" s="275"/>
      <c r="I142" s="275"/>
      <c r="J142" s="276"/>
      <c r="K142" s="274"/>
      <c r="L142" s="276"/>
      <c r="M142" s="275"/>
      <c r="N142" s="274">
        <f t="shared" si="14"/>
        <v>0</v>
      </c>
      <c r="O142" s="276">
        <f t="shared" si="17"/>
        <v>0</v>
      </c>
      <c r="P142" s="276">
        <f t="shared" si="15"/>
        <v>0</v>
      </c>
    </row>
    <row r="143" spans="2:16">
      <c r="B143" s="195">
        <f t="shared" si="18"/>
        <v>30</v>
      </c>
      <c r="C143" s="195">
        <v>106</v>
      </c>
      <c r="D143" s="266">
        <f t="shared" si="16"/>
        <v>46844</v>
      </c>
      <c r="E143" s="266">
        <f t="shared" si="13"/>
        <v>46873</v>
      </c>
      <c r="F143" s="274"/>
      <c r="G143" s="275"/>
      <c r="H143" s="275"/>
      <c r="I143" s="275"/>
      <c r="J143" s="276"/>
      <c r="K143" s="274"/>
      <c r="L143" s="276"/>
      <c r="M143" s="275"/>
      <c r="N143" s="274">
        <f t="shared" si="14"/>
        <v>0</v>
      </c>
      <c r="O143" s="276">
        <f t="shared" si="17"/>
        <v>0</v>
      </c>
      <c r="P143" s="276">
        <f t="shared" si="15"/>
        <v>0</v>
      </c>
    </row>
    <row r="144" spans="2:16">
      <c r="B144" s="195">
        <f t="shared" si="18"/>
        <v>31</v>
      </c>
      <c r="C144" s="195">
        <v>107</v>
      </c>
      <c r="D144" s="266">
        <f t="shared" si="16"/>
        <v>46874</v>
      </c>
      <c r="E144" s="266">
        <f t="shared" si="13"/>
        <v>46904</v>
      </c>
      <c r="F144" s="274"/>
      <c r="G144" s="275"/>
      <c r="H144" s="275"/>
      <c r="I144" s="275"/>
      <c r="J144" s="276"/>
      <c r="K144" s="274"/>
      <c r="L144" s="276"/>
      <c r="M144" s="275"/>
      <c r="N144" s="274">
        <f t="shared" si="14"/>
        <v>0</v>
      </c>
      <c r="O144" s="276">
        <f t="shared" si="17"/>
        <v>0</v>
      </c>
      <c r="P144" s="276">
        <f t="shared" si="15"/>
        <v>0</v>
      </c>
    </row>
    <row r="145" spans="2:16">
      <c r="B145" s="195">
        <f t="shared" si="18"/>
        <v>30</v>
      </c>
      <c r="C145" s="195">
        <v>108</v>
      </c>
      <c r="D145" s="266">
        <f t="shared" si="16"/>
        <v>46905</v>
      </c>
      <c r="E145" s="266">
        <f t="shared" si="13"/>
        <v>46934</v>
      </c>
      <c r="F145" s="274"/>
      <c r="G145" s="275"/>
      <c r="H145" s="275"/>
      <c r="I145" s="275"/>
      <c r="J145" s="276"/>
      <c r="K145" s="274"/>
      <c r="L145" s="276"/>
      <c r="M145" s="275"/>
      <c r="N145" s="274">
        <f t="shared" si="14"/>
        <v>0</v>
      </c>
      <c r="O145" s="276">
        <f t="shared" si="17"/>
        <v>0</v>
      </c>
      <c r="P145" s="276">
        <f t="shared" si="15"/>
        <v>0</v>
      </c>
    </row>
    <row r="146" spans="2:16">
      <c r="B146" s="195">
        <f t="shared" si="18"/>
        <v>31</v>
      </c>
      <c r="C146" s="195">
        <v>109</v>
      </c>
      <c r="D146" s="266">
        <f t="shared" si="16"/>
        <v>46935</v>
      </c>
      <c r="E146" s="266">
        <f t="shared" si="13"/>
        <v>46965</v>
      </c>
      <c r="F146" s="274"/>
      <c r="G146" s="275"/>
      <c r="H146" s="275"/>
      <c r="I146" s="275"/>
      <c r="J146" s="276"/>
      <c r="K146" s="274"/>
      <c r="L146" s="276"/>
      <c r="M146" s="275"/>
      <c r="N146" s="274">
        <f t="shared" si="14"/>
        <v>0</v>
      </c>
      <c r="O146" s="276">
        <f t="shared" si="17"/>
        <v>0</v>
      </c>
      <c r="P146" s="276">
        <f t="shared" si="15"/>
        <v>0</v>
      </c>
    </row>
    <row r="147" spans="2:16">
      <c r="B147" s="195">
        <f t="shared" si="18"/>
        <v>31</v>
      </c>
      <c r="C147" s="195">
        <v>110</v>
      </c>
      <c r="D147" s="266">
        <f t="shared" si="16"/>
        <v>46966</v>
      </c>
      <c r="E147" s="266">
        <f t="shared" si="13"/>
        <v>46996</v>
      </c>
      <c r="F147" s="274"/>
      <c r="G147" s="275"/>
      <c r="H147" s="275"/>
      <c r="I147" s="275"/>
      <c r="J147" s="276"/>
      <c r="K147" s="274"/>
      <c r="L147" s="276"/>
      <c r="M147" s="275"/>
      <c r="N147" s="274">
        <f t="shared" si="14"/>
        <v>0</v>
      </c>
      <c r="O147" s="276">
        <f t="shared" si="17"/>
        <v>0</v>
      </c>
      <c r="P147" s="276">
        <f t="shared" si="15"/>
        <v>0</v>
      </c>
    </row>
    <row r="148" spans="2:16">
      <c r="B148" s="195">
        <f t="shared" si="18"/>
        <v>30</v>
      </c>
      <c r="C148" s="195">
        <v>111</v>
      </c>
      <c r="D148" s="266">
        <f t="shared" si="16"/>
        <v>46997</v>
      </c>
      <c r="E148" s="266">
        <f t="shared" si="13"/>
        <v>47026</v>
      </c>
      <c r="F148" s="274"/>
      <c r="G148" s="275"/>
      <c r="H148" s="275"/>
      <c r="I148" s="275"/>
      <c r="J148" s="276"/>
      <c r="K148" s="274"/>
      <c r="L148" s="276"/>
      <c r="M148" s="275"/>
      <c r="N148" s="274">
        <f t="shared" si="14"/>
        <v>0</v>
      </c>
      <c r="O148" s="276">
        <f t="shared" si="17"/>
        <v>0</v>
      </c>
      <c r="P148" s="276">
        <f t="shared" si="15"/>
        <v>0</v>
      </c>
    </row>
    <row r="149" spans="2:16">
      <c r="B149" s="195">
        <f t="shared" si="18"/>
        <v>31</v>
      </c>
      <c r="C149" s="195">
        <v>112</v>
      </c>
      <c r="D149" s="266">
        <f t="shared" si="16"/>
        <v>47027</v>
      </c>
      <c r="E149" s="266">
        <f t="shared" si="13"/>
        <v>47057</v>
      </c>
      <c r="F149" s="274"/>
      <c r="G149" s="275"/>
      <c r="H149" s="275"/>
      <c r="I149" s="275"/>
      <c r="J149" s="276"/>
      <c r="K149" s="274"/>
      <c r="L149" s="276"/>
      <c r="M149" s="275"/>
      <c r="N149" s="274">
        <f t="shared" si="14"/>
        <v>0</v>
      </c>
      <c r="O149" s="276">
        <f t="shared" si="17"/>
        <v>0</v>
      </c>
      <c r="P149" s="276">
        <f t="shared" si="15"/>
        <v>0</v>
      </c>
    </row>
    <row r="150" spans="2:16">
      <c r="B150" s="195">
        <f t="shared" si="18"/>
        <v>30</v>
      </c>
      <c r="C150" s="195">
        <v>113</v>
      </c>
      <c r="D150" s="266">
        <f t="shared" si="16"/>
        <v>47058</v>
      </c>
      <c r="E150" s="266">
        <f t="shared" si="13"/>
        <v>47087</v>
      </c>
      <c r="F150" s="274"/>
      <c r="G150" s="275"/>
      <c r="H150" s="275"/>
      <c r="I150" s="275"/>
      <c r="J150" s="276"/>
      <c r="K150" s="274"/>
      <c r="L150" s="276"/>
      <c r="M150" s="275"/>
      <c r="N150" s="274">
        <f t="shared" si="14"/>
        <v>0</v>
      </c>
      <c r="O150" s="276">
        <f t="shared" si="17"/>
        <v>0</v>
      </c>
      <c r="P150" s="276">
        <f t="shared" si="15"/>
        <v>0</v>
      </c>
    </row>
    <row r="151" spans="2:16">
      <c r="B151" s="195">
        <f t="shared" si="18"/>
        <v>31</v>
      </c>
      <c r="C151" s="195">
        <v>114</v>
      </c>
      <c r="D151" s="266">
        <f t="shared" si="16"/>
        <v>47088</v>
      </c>
      <c r="E151" s="266">
        <f t="shared" si="13"/>
        <v>47118</v>
      </c>
      <c r="F151" s="274"/>
      <c r="G151" s="275"/>
      <c r="H151" s="275"/>
      <c r="I151" s="275"/>
      <c r="J151" s="276"/>
      <c r="K151" s="274"/>
      <c r="L151" s="276"/>
      <c r="M151" s="275"/>
      <c r="N151" s="274">
        <f t="shared" si="14"/>
        <v>0</v>
      </c>
      <c r="O151" s="276">
        <f t="shared" si="17"/>
        <v>0</v>
      </c>
      <c r="P151" s="276">
        <f t="shared" si="15"/>
        <v>0</v>
      </c>
    </row>
    <row r="152" spans="2:16">
      <c r="B152" s="195">
        <f t="shared" si="18"/>
        <v>31</v>
      </c>
      <c r="C152" s="195">
        <v>115</v>
      </c>
      <c r="D152" s="266">
        <f t="shared" si="16"/>
        <v>47119</v>
      </c>
      <c r="E152" s="266">
        <f t="shared" si="13"/>
        <v>47149</v>
      </c>
      <c r="F152" s="274"/>
      <c r="G152" s="275"/>
      <c r="H152" s="275"/>
      <c r="I152" s="275"/>
      <c r="J152" s="276"/>
      <c r="K152" s="274"/>
      <c r="L152" s="276"/>
      <c r="M152" s="275"/>
      <c r="N152" s="274">
        <f t="shared" si="14"/>
        <v>0</v>
      </c>
      <c r="O152" s="276">
        <f t="shared" si="17"/>
        <v>0</v>
      </c>
      <c r="P152" s="276">
        <f t="shared" si="15"/>
        <v>0</v>
      </c>
    </row>
    <row r="153" spans="2:16">
      <c r="B153" s="195">
        <f t="shared" si="18"/>
        <v>28</v>
      </c>
      <c r="C153" s="195">
        <v>116</v>
      </c>
      <c r="D153" s="266">
        <f t="shared" si="16"/>
        <v>47150</v>
      </c>
      <c r="E153" s="266">
        <f t="shared" si="13"/>
        <v>47177</v>
      </c>
      <c r="F153" s="274"/>
      <c r="G153" s="275"/>
      <c r="H153" s="275"/>
      <c r="I153" s="275"/>
      <c r="J153" s="276"/>
      <c r="K153" s="274"/>
      <c r="L153" s="276"/>
      <c r="M153" s="275"/>
      <c r="N153" s="274">
        <f t="shared" si="14"/>
        <v>0</v>
      </c>
      <c r="O153" s="276">
        <f t="shared" si="17"/>
        <v>0</v>
      </c>
      <c r="P153" s="276">
        <f t="shared" si="15"/>
        <v>0</v>
      </c>
    </row>
    <row r="154" spans="2:16">
      <c r="B154" s="195">
        <f t="shared" si="18"/>
        <v>31</v>
      </c>
      <c r="C154" s="195">
        <v>117</v>
      </c>
      <c r="D154" s="266">
        <f t="shared" si="16"/>
        <v>47178</v>
      </c>
      <c r="E154" s="266">
        <f t="shared" si="13"/>
        <v>47208</v>
      </c>
      <c r="F154" s="274"/>
      <c r="G154" s="275"/>
      <c r="H154" s="275"/>
      <c r="I154" s="275"/>
      <c r="J154" s="276"/>
      <c r="K154" s="274"/>
      <c r="L154" s="276"/>
      <c r="M154" s="275"/>
      <c r="N154" s="274">
        <f t="shared" si="14"/>
        <v>0</v>
      </c>
      <c r="O154" s="276">
        <f t="shared" si="17"/>
        <v>0</v>
      </c>
      <c r="P154" s="276">
        <f t="shared" si="15"/>
        <v>0</v>
      </c>
    </row>
    <row r="155" spans="2:16">
      <c r="B155" s="195">
        <f t="shared" si="18"/>
        <v>30</v>
      </c>
      <c r="C155" s="195">
        <v>118</v>
      </c>
      <c r="D155" s="266">
        <f t="shared" si="16"/>
        <v>47209</v>
      </c>
      <c r="E155" s="266">
        <f t="shared" si="13"/>
        <v>47238</v>
      </c>
      <c r="F155" s="274"/>
      <c r="G155" s="275"/>
      <c r="H155" s="275"/>
      <c r="I155" s="275"/>
      <c r="J155" s="276"/>
      <c r="K155" s="274"/>
      <c r="L155" s="276"/>
      <c r="M155" s="275"/>
      <c r="N155" s="274">
        <f t="shared" si="14"/>
        <v>0</v>
      </c>
      <c r="O155" s="276">
        <f t="shared" si="17"/>
        <v>0</v>
      </c>
      <c r="P155" s="276">
        <f t="shared" si="15"/>
        <v>0</v>
      </c>
    </row>
    <row r="156" spans="2:16">
      <c r="B156" s="195">
        <f t="shared" si="18"/>
        <v>31</v>
      </c>
      <c r="C156" s="195">
        <v>119</v>
      </c>
      <c r="D156" s="266">
        <f t="shared" si="16"/>
        <v>47239</v>
      </c>
      <c r="E156" s="266">
        <f t="shared" si="13"/>
        <v>47269</v>
      </c>
      <c r="F156" s="274"/>
      <c r="G156" s="275"/>
      <c r="H156" s="275"/>
      <c r="I156" s="275"/>
      <c r="J156" s="276"/>
      <c r="K156" s="274"/>
      <c r="L156" s="276"/>
      <c r="M156" s="275"/>
      <c r="N156" s="274">
        <f t="shared" si="14"/>
        <v>0</v>
      </c>
      <c r="O156" s="276">
        <f t="shared" si="17"/>
        <v>0</v>
      </c>
      <c r="P156" s="276">
        <f t="shared" si="15"/>
        <v>0</v>
      </c>
    </row>
    <row r="157" spans="2:16" ht="15.75" thickBot="1">
      <c r="B157" s="195">
        <f t="shared" si="18"/>
        <v>30</v>
      </c>
      <c r="C157" s="195">
        <v>120</v>
      </c>
      <c r="D157" s="266">
        <f t="shared" si="16"/>
        <v>47270</v>
      </c>
      <c r="E157" s="266">
        <f t="shared" si="13"/>
        <v>47299</v>
      </c>
      <c r="F157" s="279"/>
      <c r="G157" s="280"/>
      <c r="H157" s="280"/>
      <c r="I157" s="280"/>
      <c r="J157" s="281"/>
      <c r="K157" s="279"/>
      <c r="L157" s="281"/>
      <c r="M157" s="275"/>
      <c r="N157" s="279">
        <f t="shared" si="14"/>
        <v>0</v>
      </c>
      <c r="O157" s="281">
        <f t="shared" si="17"/>
        <v>0</v>
      </c>
      <c r="P157" s="282">
        <f t="shared" si="15"/>
        <v>0</v>
      </c>
    </row>
    <row r="160" spans="2:16">
      <c r="C160" s="126"/>
    </row>
  </sheetData>
  <mergeCells count="61">
    <mergeCell ref="W42:Z42"/>
    <mergeCell ref="AB42:AE42"/>
    <mergeCell ref="R37:U37"/>
    <mergeCell ref="R42:U42"/>
    <mergeCell ref="R47:U47"/>
    <mergeCell ref="W47:Z47"/>
    <mergeCell ref="AB47:AE47"/>
    <mergeCell ref="AC24:AD24"/>
    <mergeCell ref="AC25:AD25"/>
    <mergeCell ref="AC26:AD26"/>
    <mergeCell ref="AC27:AD27"/>
    <mergeCell ref="W37:Z37"/>
    <mergeCell ref="AB37:AE37"/>
    <mergeCell ref="W25:Y25"/>
    <mergeCell ref="R22:AE22"/>
    <mergeCell ref="E3:F3"/>
    <mergeCell ref="E4:F4"/>
    <mergeCell ref="E5:F5"/>
    <mergeCell ref="E6:F6"/>
    <mergeCell ref="T18:AB18"/>
    <mergeCell ref="H29:H30"/>
    <mergeCell ref="H31:H32"/>
    <mergeCell ref="H33:H34"/>
    <mergeCell ref="P3:Q3"/>
    <mergeCell ref="P4:Q4"/>
    <mergeCell ref="P5:Q5"/>
    <mergeCell ref="P6:Q6"/>
    <mergeCell ref="I28:L28"/>
    <mergeCell ref="N28:P28"/>
    <mergeCell ref="R100:U100"/>
    <mergeCell ref="W100:Z100"/>
    <mergeCell ref="AB100:AE100"/>
    <mergeCell ref="W52:Z52"/>
    <mergeCell ref="AC60:AD60"/>
    <mergeCell ref="AC61:AD61"/>
    <mergeCell ref="W61:Y61"/>
    <mergeCell ref="R58:AE58"/>
    <mergeCell ref="R57:AE57"/>
    <mergeCell ref="R52:U52"/>
    <mergeCell ref="AC62:AD62"/>
    <mergeCell ref="AC63:AD63"/>
    <mergeCell ref="R85:AE85"/>
    <mergeCell ref="R86:AE86"/>
    <mergeCell ref="AC88:AD88"/>
    <mergeCell ref="W89:Y89"/>
    <mergeCell ref="W78:Z78"/>
    <mergeCell ref="R72:U72"/>
    <mergeCell ref="W72:Z72"/>
    <mergeCell ref="AB72:AE72"/>
    <mergeCell ref="R78:U78"/>
    <mergeCell ref="AB78:AE78"/>
    <mergeCell ref="AB52:AE52"/>
    <mergeCell ref="AB105:AE105"/>
    <mergeCell ref="AG37:AS54"/>
    <mergeCell ref="AG36:AS36"/>
    <mergeCell ref="AG72:AS83"/>
    <mergeCell ref="AG71:AS71"/>
    <mergeCell ref="AG100:AS107"/>
    <mergeCell ref="AC89:AD89"/>
    <mergeCell ref="AC90:AD90"/>
    <mergeCell ref="AC91:AD9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CE29B-AEF9-4831-A139-E0E67B7F08C5}">
  <sheetPr>
    <tabColor rgb="FFFFC000"/>
  </sheetPr>
  <dimension ref="A1:BB156"/>
  <sheetViews>
    <sheetView showGridLines="0" zoomScale="70" zoomScaleNormal="70" workbookViewId="0">
      <selection activeCell="AB47" sqref="AB47:AE47"/>
    </sheetView>
  </sheetViews>
  <sheetFormatPr defaultColWidth="9.140625" defaultRowHeight="15" outlineLevelRow="1" outlineLevelCol="1"/>
  <cols>
    <col min="1" max="1" width="2.5703125" style="163" customWidth="1"/>
    <col min="2" max="2" width="9.140625" style="163" hidden="1" customWidth="1" outlineLevel="1"/>
    <col min="3" max="3" width="13.28515625" style="163" customWidth="1" collapsed="1"/>
    <col min="4" max="4" width="13.28515625" style="163" customWidth="1"/>
    <col min="5" max="6" width="17.42578125" style="163" customWidth="1"/>
    <col min="7" max="8" width="13.140625" style="163" customWidth="1"/>
    <col min="9" max="9" width="16.5703125" style="163" customWidth="1"/>
    <col min="10" max="10" width="13.140625" style="163" customWidth="1"/>
    <col min="11" max="12" width="14.5703125" style="163" customWidth="1"/>
    <col min="13" max="13" width="2.42578125" style="163" customWidth="1"/>
    <col min="14" max="16" width="18.28515625" style="163" customWidth="1"/>
    <col min="17" max="17" width="9.140625" style="164"/>
    <col min="18" max="20" width="11.7109375" style="163" customWidth="1"/>
    <col min="21" max="21" width="12.85546875" style="163" customWidth="1"/>
    <col min="22" max="22" width="9.140625" style="163" customWidth="1"/>
    <col min="23" max="23" width="11.7109375" style="163" customWidth="1"/>
    <col min="24" max="24" width="10.7109375" style="163" customWidth="1"/>
    <col min="25" max="25" width="11.7109375" style="163" customWidth="1"/>
    <col min="26" max="26" width="10.7109375" style="163" customWidth="1"/>
    <col min="27" max="27" width="9.140625" style="163"/>
    <col min="28" max="30" width="10.7109375" style="163" customWidth="1"/>
    <col min="31" max="31" width="12.28515625" style="163" customWidth="1"/>
    <col min="32" max="16384" width="9.140625" style="163"/>
  </cols>
  <sheetData>
    <row r="1" spans="3:54">
      <c r="C1" s="126" t="s">
        <v>148</v>
      </c>
      <c r="BB1" s="165" t="s">
        <v>142</v>
      </c>
    </row>
    <row r="2" spans="3:54" ht="15.75" thickBot="1">
      <c r="C2" s="166"/>
      <c r="E2" s="167"/>
      <c r="F2" s="167"/>
      <c r="BB2" s="170" t="s">
        <v>151</v>
      </c>
    </row>
    <row r="3" spans="3:54" ht="28.5" customHeight="1">
      <c r="C3" s="207" t="s">
        <v>978</v>
      </c>
      <c r="D3" s="208"/>
      <c r="E3" s="538" t="s">
        <v>1089</v>
      </c>
      <c r="F3" s="539"/>
      <c r="I3" s="28"/>
      <c r="J3" s="399"/>
      <c r="BB3" s="170"/>
    </row>
    <row r="4" spans="3:54">
      <c r="C4" s="210" t="s">
        <v>980</v>
      </c>
      <c r="D4" s="211"/>
      <c r="E4" s="540">
        <v>103070</v>
      </c>
      <c r="F4" s="541"/>
      <c r="I4" s="28"/>
      <c r="J4" s="400"/>
      <c r="BB4" s="170"/>
    </row>
    <row r="5" spans="3:54" ht="25.5" customHeight="1">
      <c r="C5" s="212" t="s">
        <v>981</v>
      </c>
      <c r="D5" s="213"/>
      <c r="E5" s="540" t="str">
        <f>VLOOKUP(E6,'Material Groups'!$B:$C,2,0)</f>
        <v>LeaseVehicle FixCost</v>
      </c>
      <c r="F5" s="541" t="e">
        <f>VLOOKUP(F6,'Material Groups'!$B:$C,2,0)</f>
        <v>#N/A</v>
      </c>
      <c r="I5" s="28"/>
      <c r="J5" s="28"/>
      <c r="BB5" s="170"/>
    </row>
    <row r="6" spans="3:54">
      <c r="C6" s="212" t="s">
        <v>1078</v>
      </c>
      <c r="D6" s="213"/>
      <c r="E6" s="540">
        <v>95101110</v>
      </c>
      <c r="F6" s="541"/>
      <c r="I6" s="28"/>
      <c r="J6" s="28"/>
      <c r="BB6" s="170"/>
    </row>
    <row r="7" spans="3:54">
      <c r="C7" s="177" t="s">
        <v>136</v>
      </c>
      <c r="D7" s="178"/>
      <c r="E7" s="179"/>
      <c r="F7" s="222">
        <v>0.09</v>
      </c>
      <c r="G7" s="326"/>
      <c r="H7" s="223"/>
      <c r="I7" s="28"/>
      <c r="J7" s="29"/>
      <c r="O7" s="48"/>
      <c r="P7" s="48"/>
      <c r="R7" s="48"/>
      <c r="S7" s="48"/>
      <c r="T7" s="48"/>
      <c r="V7" s="48"/>
      <c r="W7" s="48"/>
      <c r="X7" s="48"/>
      <c r="Y7" s="48"/>
    </row>
    <row r="8" spans="3:54" hidden="1" outlineLevel="1">
      <c r="C8" s="177" t="s">
        <v>988</v>
      </c>
      <c r="D8" s="178"/>
      <c r="E8" s="179"/>
      <c r="F8" s="325">
        <f>(1+F7)^(1/12)-1</f>
        <v>7.2073233161367156E-3</v>
      </c>
      <c r="G8" s="327"/>
      <c r="H8" s="223"/>
      <c r="I8" s="28"/>
      <c r="J8" s="28"/>
      <c r="O8" s="48"/>
      <c r="P8" s="48"/>
      <c r="R8" s="48"/>
      <c r="S8" s="48"/>
      <c r="T8" s="48"/>
      <c r="V8" s="48"/>
      <c r="W8" s="48"/>
      <c r="X8" s="48"/>
      <c r="Y8" s="48"/>
    </row>
    <row r="9" spans="3:54" collapsed="1">
      <c r="C9" s="177" t="s">
        <v>989</v>
      </c>
      <c r="D9" s="178"/>
      <c r="E9" s="179"/>
      <c r="F9" s="224">
        <v>2000</v>
      </c>
      <c r="G9" s="328"/>
      <c r="H9" s="223"/>
      <c r="I9" s="28"/>
      <c r="J9" s="29"/>
      <c r="O9" s="48"/>
      <c r="P9" s="48"/>
      <c r="R9" s="48"/>
      <c r="S9" s="48"/>
      <c r="T9" s="48"/>
      <c r="V9" s="48"/>
      <c r="W9" s="48"/>
      <c r="X9" s="48"/>
      <c r="Y9" s="48"/>
    </row>
    <row r="10" spans="3:54">
      <c r="C10" s="177" t="s">
        <v>139</v>
      </c>
      <c r="D10" s="178"/>
      <c r="E10" s="179"/>
      <c r="F10" s="180" t="s">
        <v>140</v>
      </c>
      <c r="G10" s="329"/>
      <c r="H10" s="223"/>
      <c r="I10" s="28"/>
      <c r="J10" s="29"/>
      <c r="O10" s="48"/>
      <c r="P10" s="48"/>
      <c r="R10" s="48"/>
      <c r="S10" s="48"/>
      <c r="T10" s="48"/>
      <c r="V10" s="48"/>
      <c r="W10" s="48"/>
      <c r="X10" s="48"/>
      <c r="Y10" s="48"/>
    </row>
    <row r="11" spans="3:54">
      <c r="C11" s="177" t="s">
        <v>141</v>
      </c>
      <c r="D11" s="178"/>
      <c r="E11" s="179"/>
      <c r="F11" s="180" t="s">
        <v>151</v>
      </c>
      <c r="G11" s="329"/>
      <c r="H11" s="223"/>
      <c r="I11" s="28"/>
      <c r="J11" s="29"/>
      <c r="O11" s="48"/>
      <c r="P11" s="48"/>
      <c r="R11" s="48"/>
      <c r="S11" s="48"/>
      <c r="T11" s="48"/>
      <c r="V11" s="48"/>
      <c r="W11" s="48"/>
      <c r="X11" s="48"/>
      <c r="Y11" s="48"/>
    </row>
    <row r="12" spans="3:54">
      <c r="C12" s="185" t="s">
        <v>143</v>
      </c>
      <c r="D12" s="179"/>
      <c r="E12" s="179"/>
      <c r="F12" s="186">
        <v>43677</v>
      </c>
      <c r="G12" s="204"/>
      <c r="H12" s="204"/>
      <c r="O12" s="194"/>
      <c r="P12" s="194"/>
      <c r="R12" s="194"/>
      <c r="S12" s="183"/>
      <c r="T12" s="183"/>
      <c r="V12" s="225"/>
      <c r="W12" s="200"/>
      <c r="X12" s="194"/>
      <c r="Y12" s="194"/>
    </row>
    <row r="13" spans="3:54">
      <c r="C13" s="177" t="s">
        <v>144</v>
      </c>
      <c r="D13" s="178"/>
      <c r="E13" s="179"/>
      <c r="F13" s="187">
        <v>84</v>
      </c>
      <c r="G13" s="330"/>
      <c r="H13" s="223"/>
      <c r="O13" s="194"/>
      <c r="P13" s="194"/>
      <c r="R13" s="194"/>
      <c r="S13" s="183"/>
      <c r="T13" s="183"/>
      <c r="V13" s="225"/>
      <c r="W13" s="200"/>
      <c r="X13" s="194"/>
      <c r="Y13" s="194"/>
    </row>
    <row r="14" spans="3:54">
      <c r="C14" s="177" t="s">
        <v>145</v>
      </c>
      <c r="D14" s="178"/>
      <c r="E14" s="179"/>
      <c r="F14" s="226">
        <v>43647</v>
      </c>
      <c r="G14" s="331"/>
      <c r="H14" s="227"/>
      <c r="N14" s="57"/>
    </row>
    <row r="15" spans="3:54">
      <c r="C15" s="177" t="s">
        <v>146</v>
      </c>
      <c r="D15" s="178"/>
      <c r="E15" s="179"/>
      <c r="F15" s="226">
        <v>46203</v>
      </c>
      <c r="G15" s="332"/>
      <c r="H15" s="169"/>
      <c r="N15" s="57"/>
    </row>
    <row r="16" spans="3:54" ht="15.75" thickBot="1">
      <c r="C16" s="177" t="s">
        <v>990</v>
      </c>
      <c r="D16" s="178"/>
      <c r="E16" s="179"/>
      <c r="F16" s="410">
        <v>-124307.93</v>
      </c>
      <c r="G16" s="333"/>
      <c r="H16" s="229"/>
    </row>
    <row r="17" spans="1:45" ht="27" thickBot="1">
      <c r="C17" s="177" t="s">
        <v>991</v>
      </c>
      <c r="D17" s="178"/>
      <c r="E17" s="179"/>
      <c r="F17" s="187">
        <v>5</v>
      </c>
      <c r="G17" s="172"/>
      <c r="H17" s="172"/>
      <c r="I17" s="230"/>
      <c r="R17" s="535" t="s">
        <v>992</v>
      </c>
      <c r="S17" s="536"/>
      <c r="T17" s="536"/>
      <c r="U17" s="536"/>
      <c r="V17" s="536"/>
      <c r="W17" s="536"/>
      <c r="X17" s="536"/>
      <c r="Y17" s="536"/>
      <c r="Z17" s="536"/>
      <c r="AA17" s="536"/>
      <c r="AB17" s="536"/>
      <c r="AC17" s="536"/>
      <c r="AD17" s="536"/>
      <c r="AE17" s="537"/>
    </row>
    <row r="18" spans="1:45" ht="15.75" customHeight="1" thickBot="1">
      <c r="C18" s="189" t="s">
        <v>993</v>
      </c>
      <c r="D18" s="190"/>
      <c r="E18" s="191"/>
      <c r="F18" s="231">
        <f>IF(F13&lt;(F17*12),F13,F17*12)</f>
        <v>60</v>
      </c>
      <c r="G18" s="406" t="s">
        <v>994</v>
      </c>
      <c r="H18" s="172"/>
      <c r="I18" s="230"/>
      <c r="J18" s="232"/>
      <c r="R18" s="149" t="s">
        <v>995</v>
      </c>
    </row>
    <row r="19" spans="1:45">
      <c r="G19" s="172"/>
      <c r="H19" s="172"/>
      <c r="I19" s="230"/>
      <c r="R19" s="149" t="s">
        <v>996</v>
      </c>
      <c r="AB19" s="207" t="s">
        <v>978</v>
      </c>
      <c r="AC19" s="208"/>
      <c r="AD19" s="538" t="s">
        <v>1089</v>
      </c>
      <c r="AE19" s="539"/>
    </row>
    <row r="20" spans="1:45">
      <c r="C20" s="291" t="s">
        <v>1090</v>
      </c>
      <c r="H20" s="232"/>
      <c r="I20" s="292"/>
      <c r="P20" s="275"/>
      <c r="V20" s="164"/>
      <c r="W20" s="546" t="s">
        <v>997</v>
      </c>
      <c r="X20" s="547"/>
      <c r="Y20" s="548"/>
      <c r="AB20" s="210" t="s">
        <v>980</v>
      </c>
      <c r="AC20" s="211"/>
      <c r="AD20" s="540">
        <v>103070</v>
      </c>
      <c r="AE20" s="541"/>
    </row>
    <row r="21" spans="1:45">
      <c r="C21" s="290" t="s">
        <v>1091</v>
      </c>
      <c r="F21" s="403">
        <v>-135540.75369167668</v>
      </c>
      <c r="G21" s="171"/>
      <c r="H21" s="171"/>
      <c r="J21" s="232"/>
      <c r="K21" s="232"/>
      <c r="L21" s="232"/>
      <c r="R21" s="153" t="s">
        <v>998</v>
      </c>
      <c r="V21" s="164"/>
      <c r="W21" s="154" t="s">
        <v>999</v>
      </c>
      <c r="Y21" s="154" t="s">
        <v>1000</v>
      </c>
      <c r="AB21" s="212" t="s">
        <v>981</v>
      </c>
      <c r="AC21" s="213"/>
      <c r="AD21" s="540" t="s">
        <v>1092</v>
      </c>
      <c r="AE21" s="541"/>
    </row>
    <row r="22" spans="1:45" ht="15.75" thickBot="1">
      <c r="C22" s="290" t="s">
        <v>1093</v>
      </c>
      <c r="F22" s="403">
        <f>F18</f>
        <v>60</v>
      </c>
      <c r="G22" s="171"/>
      <c r="H22" s="171"/>
      <c r="J22" s="232"/>
      <c r="R22" t="s">
        <v>1094</v>
      </c>
      <c r="V22" s="321">
        <v>1</v>
      </c>
      <c r="W22" s="183">
        <f>$D$33</f>
        <v>43647</v>
      </c>
      <c r="X22" s="322" t="s">
        <v>1095</v>
      </c>
      <c r="Y22" s="266">
        <v>43678</v>
      </c>
      <c r="Z22" s="173"/>
      <c r="AB22" s="212" t="s">
        <v>1078</v>
      </c>
      <c r="AC22" s="213"/>
      <c r="AD22" s="540">
        <v>95101110</v>
      </c>
      <c r="AE22" s="541"/>
    </row>
    <row r="23" spans="1:45" ht="15.75" customHeight="1" thickBot="1">
      <c r="C23" s="290" t="s">
        <v>1096</v>
      </c>
      <c r="F23" s="204">
        <v>46568</v>
      </c>
      <c r="I23" s="543" t="s">
        <v>1004</v>
      </c>
      <c r="J23" s="544"/>
      <c r="K23" s="544"/>
      <c r="L23" s="545"/>
      <c r="M23" s="233"/>
      <c r="N23" s="543" t="s">
        <v>1005</v>
      </c>
      <c r="O23" s="544"/>
      <c r="P23" s="545"/>
      <c r="R23" t="s">
        <v>1097</v>
      </c>
      <c r="V23" s="321">
        <v>2</v>
      </c>
      <c r="W23" s="183">
        <f>$D$33</f>
        <v>43647</v>
      </c>
      <c r="X23" s="322" t="s">
        <v>1098</v>
      </c>
      <c r="Y23" s="266">
        <v>43678</v>
      </c>
      <c r="Z23" s="194"/>
      <c r="AA23" s="153"/>
      <c r="AB23" s="177" t="s">
        <v>989</v>
      </c>
      <c r="AC23" s="178"/>
      <c r="AD23" s="179"/>
      <c r="AE23" s="224">
        <v>2000</v>
      </c>
    </row>
    <row r="24" spans="1:45">
      <c r="G24" s="235"/>
      <c r="H24" s="549" t="s">
        <v>1007</v>
      </c>
      <c r="I24" s="236"/>
      <c r="J24" s="236"/>
      <c r="K24" s="237"/>
      <c r="L24" s="238" t="s">
        <v>1008</v>
      </c>
      <c r="M24" s="239"/>
      <c r="N24" s="240" t="s">
        <v>1099</v>
      </c>
      <c r="O24" s="241"/>
      <c r="P24" s="236"/>
      <c r="R24" s="182" t="s">
        <v>1010</v>
      </c>
      <c r="U24" s="239"/>
      <c r="V24" s="321">
        <v>3</v>
      </c>
      <c r="W24" s="183">
        <f>$E$33</f>
        <v>43677</v>
      </c>
      <c r="X24" s="322">
        <v>11</v>
      </c>
      <c r="Y24" s="183">
        <f>$E$35</f>
        <v>43708</v>
      </c>
      <c r="Z24" s="194"/>
      <c r="AB24" s="234" t="s">
        <v>139</v>
      </c>
      <c r="AC24" s="178"/>
      <c r="AD24" s="179"/>
      <c r="AE24" s="180" t="s">
        <v>140</v>
      </c>
    </row>
    <row r="25" spans="1:45">
      <c r="G25" s="235"/>
      <c r="H25" s="550"/>
      <c r="I25" s="242"/>
      <c r="J25" s="242"/>
      <c r="K25" s="243"/>
      <c r="L25" s="244" t="s">
        <v>1011</v>
      </c>
      <c r="M25" s="239"/>
      <c r="N25" s="245" t="s">
        <v>1012</v>
      </c>
      <c r="O25" s="244"/>
      <c r="P25" s="242"/>
      <c r="R25" s="164" t="s">
        <v>1013</v>
      </c>
      <c r="U25" s="239"/>
      <c r="V25" s="321">
        <v>4</v>
      </c>
      <c r="W25" s="183">
        <f>$E$33</f>
        <v>43677</v>
      </c>
      <c r="X25" s="323">
        <v>12</v>
      </c>
      <c r="Y25" s="183">
        <f>$E$35</f>
        <v>43708</v>
      </c>
      <c r="Z25" s="194"/>
      <c r="AB25" s="234" t="s">
        <v>141</v>
      </c>
      <c r="AC25" s="178"/>
      <c r="AD25" s="179"/>
      <c r="AE25" s="180" t="s">
        <v>151</v>
      </c>
    </row>
    <row r="26" spans="1:45">
      <c r="C26" s="203"/>
      <c r="D26" s="203"/>
      <c r="E26" s="246"/>
      <c r="G26" s="235"/>
      <c r="H26" s="551" t="s">
        <v>1014</v>
      </c>
      <c r="I26" s="238" t="s">
        <v>1015</v>
      </c>
      <c r="J26" s="247"/>
      <c r="K26" s="248" t="s">
        <v>1016</v>
      </c>
      <c r="L26" s="238" t="s">
        <v>1016</v>
      </c>
      <c r="M26" s="239"/>
      <c r="N26" s="248"/>
      <c r="O26" s="238" t="s">
        <v>1017</v>
      </c>
      <c r="P26" s="238" t="s">
        <v>1017</v>
      </c>
      <c r="R26" s="182" t="s">
        <v>1018</v>
      </c>
      <c r="U26" s="239"/>
      <c r="V26" s="321">
        <v>5</v>
      </c>
      <c r="W26" s="183">
        <f>$E$33</f>
        <v>43677</v>
      </c>
      <c r="X26" s="323">
        <v>13</v>
      </c>
      <c r="Y26" s="183">
        <f>$E$35</f>
        <v>43708</v>
      </c>
      <c r="Z26" s="194"/>
      <c r="AB26" s="234" t="s">
        <v>144</v>
      </c>
      <c r="AC26" s="178"/>
      <c r="AD26" s="179"/>
      <c r="AE26" s="249">
        <v>84</v>
      </c>
    </row>
    <row r="27" spans="1:45">
      <c r="G27" s="235"/>
      <c r="H27" s="550"/>
      <c r="I27" s="244" t="s">
        <v>1019</v>
      </c>
      <c r="J27" s="242"/>
      <c r="K27" s="245" t="s">
        <v>1020</v>
      </c>
      <c r="L27" s="244" t="s">
        <v>1020</v>
      </c>
      <c r="M27" s="250"/>
      <c r="N27" s="245"/>
      <c r="O27" s="251" t="s">
        <v>1100</v>
      </c>
      <c r="P27" s="251" t="s">
        <v>1100</v>
      </c>
      <c r="R27" s="130" t="s">
        <v>1022</v>
      </c>
      <c r="V27" s="321">
        <v>6</v>
      </c>
      <c r="W27" s="183">
        <v>43682</v>
      </c>
      <c r="X27" s="323">
        <v>14</v>
      </c>
      <c r="Y27" s="183">
        <f t="shared" ref="Y27:Y28" si="0">$E$35</f>
        <v>43708</v>
      </c>
      <c r="Z27" s="194"/>
      <c r="AB27" s="234" t="s">
        <v>145</v>
      </c>
      <c r="AC27" s="178"/>
      <c r="AD27" s="179"/>
      <c r="AE27" s="226">
        <v>43647</v>
      </c>
    </row>
    <row r="28" spans="1:45">
      <c r="G28" s="235"/>
      <c r="H28" s="551" t="s">
        <v>1023</v>
      </c>
      <c r="I28" s="238" t="s">
        <v>1024</v>
      </c>
      <c r="J28" s="252"/>
      <c r="K28" s="248" t="s">
        <v>1025</v>
      </c>
      <c r="L28" s="238"/>
      <c r="M28" s="239"/>
      <c r="N28" s="248"/>
      <c r="O28" s="238"/>
      <c r="P28" s="252"/>
      <c r="R28" s="130" t="s">
        <v>1026</v>
      </c>
      <c r="U28" s="239"/>
      <c r="V28" s="321">
        <v>7</v>
      </c>
      <c r="W28" s="183">
        <v>43682</v>
      </c>
      <c r="X28" s="323">
        <v>15</v>
      </c>
      <c r="Y28" s="183">
        <f t="shared" si="0"/>
        <v>43708</v>
      </c>
      <c r="Z28" s="194"/>
      <c r="AB28" s="234" t="s">
        <v>146</v>
      </c>
      <c r="AC28" s="178"/>
      <c r="AD28" s="179"/>
      <c r="AE28" s="226">
        <v>46203</v>
      </c>
      <c r="AF28" s="566"/>
      <c r="AG28" s="575"/>
      <c r="AH28" s="575"/>
      <c r="AI28" s="575"/>
      <c r="AJ28" s="575"/>
      <c r="AK28" s="575"/>
      <c r="AL28" s="575"/>
      <c r="AM28" s="575"/>
      <c r="AN28" s="575"/>
      <c r="AO28" s="575"/>
      <c r="AP28" s="575"/>
      <c r="AQ28" s="575"/>
      <c r="AR28" s="575"/>
      <c r="AS28" s="575"/>
    </row>
    <row r="29" spans="1:45" ht="15.75" customHeight="1" thickBot="1">
      <c r="G29" s="235"/>
      <c r="H29" s="552"/>
      <c r="I29" s="253" t="s">
        <v>1027</v>
      </c>
      <c r="J29" s="254"/>
      <c r="K29" s="255" t="s">
        <v>1027</v>
      </c>
      <c r="L29" s="253"/>
      <c r="M29" s="239"/>
      <c r="N29" s="255"/>
      <c r="O29" s="253"/>
      <c r="P29" s="254"/>
      <c r="R29" s="164" t="s">
        <v>1028</v>
      </c>
      <c r="U29" s="239"/>
      <c r="V29" s="321">
        <v>8</v>
      </c>
      <c r="W29" s="183">
        <f>$E$33</f>
        <v>43677</v>
      </c>
      <c r="X29" s="323">
        <v>16</v>
      </c>
      <c r="Y29" s="183">
        <f>$E$35</f>
        <v>43708</v>
      </c>
      <c r="Z29" s="194"/>
      <c r="AB29" s="257" t="s">
        <v>990</v>
      </c>
      <c r="AC29" s="190"/>
      <c r="AD29" s="191"/>
      <c r="AE29" s="258">
        <f>F16</f>
        <v>-124307.93</v>
      </c>
      <c r="AF29" s="566"/>
      <c r="AG29" s="575"/>
      <c r="AH29" s="575"/>
      <c r="AI29" s="575"/>
      <c r="AJ29" s="575"/>
      <c r="AK29" s="575"/>
      <c r="AL29" s="575"/>
      <c r="AM29" s="575"/>
      <c r="AN29" s="575"/>
      <c r="AO29" s="575"/>
      <c r="AP29" s="575"/>
      <c r="AQ29" s="575"/>
      <c r="AR29" s="575"/>
      <c r="AS29" s="575"/>
    </row>
    <row r="30" spans="1:45" ht="15.75" customHeight="1" thickBot="1">
      <c r="F30" s="259"/>
      <c r="G30" s="259"/>
      <c r="H30" s="259"/>
      <c r="J30" s="260"/>
      <c r="U30" s="239"/>
      <c r="Z30" s="194"/>
      <c r="AF30" s="566"/>
      <c r="AG30" s="575"/>
      <c r="AH30" s="575"/>
      <c r="AI30" s="575"/>
      <c r="AJ30" s="575"/>
      <c r="AK30" s="575"/>
      <c r="AL30" s="575"/>
      <c r="AM30" s="575"/>
      <c r="AN30" s="575"/>
      <c r="AO30" s="575"/>
      <c r="AP30" s="575"/>
      <c r="AQ30" s="575"/>
      <c r="AR30" s="575"/>
      <c r="AS30" s="575"/>
    </row>
    <row r="31" spans="1:45" ht="45" customHeight="1" thickBot="1">
      <c r="A31" s="167"/>
      <c r="B31" s="261" t="s">
        <v>1029</v>
      </c>
      <c r="C31" s="261" t="s">
        <v>1030</v>
      </c>
      <c r="D31" s="261" t="s">
        <v>1031</v>
      </c>
      <c r="E31" s="261" t="s">
        <v>1032</v>
      </c>
      <c r="F31" s="262" t="s">
        <v>1033</v>
      </c>
      <c r="G31" s="262" t="s">
        <v>1034</v>
      </c>
      <c r="H31" s="262" t="s">
        <v>1035</v>
      </c>
      <c r="I31" s="296" t="s">
        <v>1036</v>
      </c>
      <c r="J31" s="262" t="s">
        <v>1037</v>
      </c>
      <c r="K31" s="297" t="s">
        <v>1038</v>
      </c>
      <c r="L31" s="298" t="s">
        <v>1039</v>
      </c>
      <c r="M31" s="167"/>
      <c r="N31" s="299" t="s">
        <v>1040</v>
      </c>
      <c r="O31" s="300" t="s">
        <v>1041</v>
      </c>
      <c r="P31" s="300" t="s">
        <v>1042</v>
      </c>
      <c r="Y31" s="336" t="s">
        <v>1101</v>
      </c>
      <c r="AF31" s="566"/>
      <c r="AG31" s="575"/>
      <c r="AH31" s="575"/>
      <c r="AI31" s="575"/>
      <c r="AJ31" s="575"/>
      <c r="AK31" s="575"/>
      <c r="AL31" s="575"/>
      <c r="AM31" s="575"/>
      <c r="AN31" s="575"/>
      <c r="AO31" s="575"/>
      <c r="AP31" s="575"/>
      <c r="AQ31" s="575"/>
      <c r="AR31" s="575"/>
      <c r="AS31" s="575"/>
    </row>
    <row r="32" spans="1:45">
      <c r="B32" s="195"/>
      <c r="C32" s="195"/>
      <c r="D32" s="266"/>
      <c r="E32" s="266"/>
      <c r="F32" s="267"/>
      <c r="G32" s="268"/>
      <c r="H32" s="269"/>
      <c r="I32" s="269"/>
      <c r="J32" s="270"/>
      <c r="K32" s="271"/>
      <c r="L32" s="272"/>
      <c r="N32" s="271"/>
      <c r="O32" s="273"/>
      <c r="P32" s="272"/>
      <c r="R32" s="553" t="s">
        <v>1102</v>
      </c>
      <c r="S32" s="553"/>
      <c r="T32" s="553"/>
      <c r="U32" s="553"/>
      <c r="V32" s="112"/>
      <c r="W32" s="554" t="s">
        <v>1044</v>
      </c>
      <c r="X32" s="554"/>
      <c r="Y32" s="554"/>
      <c r="Z32" s="554"/>
      <c r="AA32" s="112"/>
      <c r="AB32" s="555" t="s">
        <v>1045</v>
      </c>
      <c r="AC32" s="555"/>
      <c r="AD32" s="555"/>
      <c r="AE32" s="555"/>
      <c r="AG32" s="562"/>
      <c r="AH32" s="563"/>
      <c r="AI32" s="563"/>
      <c r="AJ32" s="563"/>
      <c r="AK32" s="563"/>
      <c r="AL32" s="563"/>
      <c r="AM32" s="563"/>
      <c r="AN32" s="563"/>
      <c r="AO32" s="563"/>
      <c r="AP32" s="563"/>
      <c r="AQ32" s="563"/>
      <c r="AR32" s="563"/>
      <c r="AS32" s="563"/>
    </row>
    <row r="33" spans="2:45">
      <c r="B33" s="195">
        <f>E33-D33+1</f>
        <v>31</v>
      </c>
      <c r="C33" s="301">
        <v>1</v>
      </c>
      <c r="D33" s="302">
        <f>F14</f>
        <v>43647</v>
      </c>
      <c r="E33" s="302">
        <f>EOMONTH(D33,0)</f>
        <v>43677</v>
      </c>
      <c r="F33" s="303">
        <v>-124307.93</v>
      </c>
      <c r="G33" s="304">
        <v>2000</v>
      </c>
      <c r="H33" s="304">
        <v>1067.69</v>
      </c>
      <c r="I33" s="304">
        <v>-932.31</v>
      </c>
      <c r="J33" s="305">
        <f>F33+H33</f>
        <v>-123240.23999999999</v>
      </c>
      <c r="K33" s="303">
        <v>-13454.39</v>
      </c>
      <c r="L33" s="305">
        <f>J33-K33</f>
        <v>-109785.84999999999</v>
      </c>
      <c r="M33" s="304"/>
      <c r="N33" s="303">
        <v>124307.93</v>
      </c>
      <c r="O33" s="305">
        <f>-P33</f>
        <v>-2071.7988333333333</v>
      </c>
      <c r="P33" s="305">
        <f>N33/F18</f>
        <v>2071.7988333333333</v>
      </c>
      <c r="R33" s="158">
        <v>1</v>
      </c>
      <c r="S33" s="289">
        <f>N33</f>
        <v>124307.93</v>
      </c>
      <c r="T33" s="198"/>
      <c r="U33" s="197"/>
      <c r="V33" s="196"/>
      <c r="W33" s="158">
        <v>2</v>
      </c>
      <c r="X33" s="289">
        <f>AD33</f>
        <v>124307.93</v>
      </c>
      <c r="Y33" s="121">
        <f>S33</f>
        <v>124307.93</v>
      </c>
      <c r="Z33" s="158">
        <v>1</v>
      </c>
      <c r="AA33" s="196"/>
      <c r="AB33" s="158">
        <v>4</v>
      </c>
      <c r="AC33" s="289">
        <f>-K33+H33</f>
        <v>14522.08</v>
      </c>
      <c r="AD33" s="122">
        <f>-F33</f>
        <v>124307.93</v>
      </c>
      <c r="AE33" s="158">
        <v>2</v>
      </c>
      <c r="AG33" s="563"/>
      <c r="AH33" s="563"/>
      <c r="AI33" s="563"/>
      <c r="AJ33" s="563"/>
      <c r="AK33" s="563"/>
      <c r="AL33" s="563"/>
      <c r="AM33" s="563"/>
      <c r="AN33" s="563"/>
      <c r="AO33" s="563"/>
      <c r="AP33" s="563"/>
      <c r="AQ33" s="563"/>
      <c r="AR33" s="563"/>
      <c r="AS33" s="563"/>
    </row>
    <row r="34" spans="2:45">
      <c r="B34" s="195">
        <f t="shared" ref="B34:B65" si="1">E35-D35+1</f>
        <v>31</v>
      </c>
      <c r="C34" s="307"/>
      <c r="D34" s="308">
        <v>43678</v>
      </c>
      <c r="E34" s="308">
        <v>43678</v>
      </c>
      <c r="F34" s="309">
        <f>F21</f>
        <v>-135540.75369167668</v>
      </c>
      <c r="G34" s="310"/>
      <c r="H34" s="310"/>
      <c r="I34" s="310"/>
      <c r="J34" s="311">
        <f>F34</f>
        <v>-135540.75369167668</v>
      </c>
      <c r="K34" s="309"/>
      <c r="L34" s="311"/>
      <c r="M34" s="310"/>
      <c r="N34" s="309"/>
      <c r="O34" s="311"/>
      <c r="P34" s="311"/>
      <c r="R34" s="159">
        <v>9</v>
      </c>
      <c r="S34" s="200">
        <f>J33-J34</f>
        <v>12300.513691676693</v>
      </c>
      <c r="T34" s="199"/>
      <c r="U34" s="196"/>
      <c r="V34" s="196"/>
      <c r="W34" s="159">
        <v>10</v>
      </c>
      <c r="X34" s="200">
        <f>Y34</f>
        <v>12300.513691676693</v>
      </c>
      <c r="Y34" s="199">
        <f>S34</f>
        <v>12300.513691676693</v>
      </c>
      <c r="Z34" s="294">
        <v>9</v>
      </c>
      <c r="AA34" s="196"/>
      <c r="AC34" s="200"/>
      <c r="AD34" s="199">
        <f>X34</f>
        <v>12300.513691676693</v>
      </c>
      <c r="AE34" s="294">
        <v>10</v>
      </c>
      <c r="AG34" s="563"/>
      <c r="AH34" s="563"/>
      <c r="AI34" s="563"/>
      <c r="AJ34" s="563"/>
      <c r="AK34" s="563"/>
      <c r="AL34" s="563"/>
      <c r="AM34" s="563"/>
      <c r="AN34" s="563"/>
      <c r="AO34" s="563"/>
      <c r="AP34" s="563"/>
      <c r="AQ34" s="563"/>
      <c r="AR34" s="563"/>
      <c r="AS34" s="563"/>
    </row>
    <row r="35" spans="2:45">
      <c r="B35" s="195">
        <f t="shared" si="1"/>
        <v>30</v>
      </c>
      <c r="C35" s="195">
        <v>2</v>
      </c>
      <c r="D35" s="266">
        <f>EDATE(D33,1)</f>
        <v>43678</v>
      </c>
      <c r="E35" s="266">
        <f t="shared" ref="E35:E66" si="2">EOMONTH(D35,0)</f>
        <v>43708</v>
      </c>
      <c r="F35" s="274">
        <f t="shared" ref="F35:F66" si="3">J34</f>
        <v>-135540.75369167668</v>
      </c>
      <c r="G35" s="275">
        <f t="shared" ref="G35:G66" si="4">$F$9</f>
        <v>2000</v>
      </c>
      <c r="H35" s="275">
        <f t="shared" ref="H35:H66" si="5">G35+I35</f>
        <v>983.44434731242484</v>
      </c>
      <c r="I35" s="275">
        <f t="shared" ref="I35:I66" si="6">(F35)*$F$7/12</f>
        <v>-1016.5556526875752</v>
      </c>
      <c r="J35" s="276">
        <f t="shared" ref="J35:J66" si="7">SUM(F35,H35)</f>
        <v>-134557.30934436427</v>
      </c>
      <c r="K35" s="274">
        <f t="shared" ref="K35:K66" si="8">J35-J47</f>
        <v>-12392.768963712544</v>
      </c>
      <c r="L35" s="276">
        <f t="shared" ref="L35:L66" si="9">J35-K35</f>
        <v>-122164.54038065173</v>
      </c>
      <c r="M35" s="275"/>
      <c r="N35" s="274">
        <f>N33+S34</f>
        <v>136608.44369167669</v>
      </c>
      <c r="O35" s="276">
        <f>IF(N35=0,0,O33-P35)</f>
        <v>-4553.6147897225565</v>
      </c>
      <c r="P35" s="276">
        <f>($N$35/$F$22)+(($N$35/$F$22)-P33)</f>
        <v>2481.8159563892232</v>
      </c>
      <c r="R35" s="196"/>
      <c r="S35" s="196"/>
      <c r="T35" s="199"/>
      <c r="U35" s="196"/>
      <c r="V35" s="196"/>
      <c r="W35" s="196"/>
      <c r="X35" s="196"/>
      <c r="Y35" s="199"/>
      <c r="Z35" s="196"/>
      <c r="AA35" s="196"/>
      <c r="AB35" s="196"/>
      <c r="AC35" s="196"/>
      <c r="AD35" s="199">
        <f>AC40</f>
        <v>78.176688975014258</v>
      </c>
      <c r="AE35" s="159">
        <v>12</v>
      </c>
      <c r="AG35" s="563"/>
      <c r="AH35" s="563"/>
      <c r="AI35" s="563"/>
      <c r="AJ35" s="563"/>
      <c r="AK35" s="563"/>
      <c r="AL35" s="563"/>
      <c r="AM35" s="563"/>
      <c r="AN35" s="563"/>
      <c r="AO35" s="563"/>
      <c r="AP35" s="563"/>
      <c r="AQ35" s="563"/>
      <c r="AR35" s="563"/>
      <c r="AS35" s="563"/>
    </row>
    <row r="36" spans="2:45">
      <c r="B36" s="195">
        <f t="shared" si="1"/>
        <v>31</v>
      </c>
      <c r="C36" s="195">
        <v>3</v>
      </c>
      <c r="D36" s="266">
        <f t="shared" ref="D36:D67" si="10">EDATE(D35,1)</f>
        <v>43709</v>
      </c>
      <c r="E36" s="266">
        <f t="shared" si="2"/>
        <v>43738</v>
      </c>
      <c r="F36" s="420">
        <f t="shared" si="3"/>
        <v>-134557.30934436427</v>
      </c>
      <c r="G36" s="275">
        <f t="shared" si="4"/>
        <v>2000</v>
      </c>
      <c r="H36" s="275">
        <f t="shared" si="5"/>
        <v>990.82017991726798</v>
      </c>
      <c r="I36" s="275">
        <f t="shared" si="6"/>
        <v>-1009.179820082732</v>
      </c>
      <c r="J36" s="276">
        <f t="shared" si="7"/>
        <v>-133566.489164447</v>
      </c>
      <c r="K36" s="274">
        <f t="shared" si="8"/>
        <v>-12485.714730940395</v>
      </c>
      <c r="L36" s="276">
        <f t="shared" si="9"/>
        <v>-121080.77443350661</v>
      </c>
      <c r="M36" s="275"/>
      <c r="N36" s="274">
        <f>IF(C36&gt;$F$18,0,$N$35)</f>
        <v>136608.44369167669</v>
      </c>
      <c r="O36" s="276">
        <f t="shared" ref="O36:O67" si="11">IF(N36=0,0,O35-P36)</f>
        <v>-6830.4221845838347</v>
      </c>
      <c r="P36" s="276">
        <f>($N$35/$F$22)</f>
        <v>2276.8073948612782</v>
      </c>
      <c r="R36" s="196"/>
      <c r="S36" s="196"/>
      <c r="T36" s="196"/>
      <c r="U36" s="196"/>
      <c r="V36" s="196"/>
      <c r="W36" s="196"/>
      <c r="X36" s="196"/>
      <c r="Y36" s="196"/>
      <c r="Z36" s="196"/>
      <c r="AA36" s="196"/>
      <c r="AB36" s="196"/>
      <c r="AC36" s="196"/>
      <c r="AD36" s="196"/>
      <c r="AE36" s="196"/>
      <c r="AG36" s="563"/>
      <c r="AH36" s="563"/>
      <c r="AI36" s="563"/>
      <c r="AJ36" s="563"/>
      <c r="AK36" s="563"/>
      <c r="AL36" s="563"/>
      <c r="AM36" s="563"/>
      <c r="AN36" s="563"/>
      <c r="AO36" s="563"/>
      <c r="AP36" s="563"/>
      <c r="AQ36" s="563"/>
      <c r="AR36" s="563"/>
      <c r="AS36" s="563"/>
    </row>
    <row r="37" spans="2:45">
      <c r="B37" s="195">
        <f t="shared" si="1"/>
        <v>30</v>
      </c>
      <c r="C37" s="195">
        <v>4</v>
      </c>
      <c r="D37" s="266">
        <f t="shared" si="10"/>
        <v>43739</v>
      </c>
      <c r="E37" s="266">
        <f t="shared" si="2"/>
        <v>43769</v>
      </c>
      <c r="F37" s="274">
        <f t="shared" si="3"/>
        <v>-133566.489164447</v>
      </c>
      <c r="G37" s="275">
        <f t="shared" si="4"/>
        <v>2000</v>
      </c>
      <c r="H37" s="275">
        <f t="shared" si="5"/>
        <v>998.25133126664753</v>
      </c>
      <c r="I37" s="275">
        <f t="shared" si="6"/>
        <v>-1001.7486687333525</v>
      </c>
      <c r="J37" s="276">
        <f t="shared" si="7"/>
        <v>-132568.23783318035</v>
      </c>
      <c r="K37" s="274">
        <f t="shared" si="8"/>
        <v>-12579.357591422435</v>
      </c>
      <c r="L37" s="276">
        <f t="shared" si="9"/>
        <v>-119988.88024175791</v>
      </c>
      <c r="M37" s="275"/>
      <c r="N37" s="274">
        <f t="shared" ref="N37:N100" si="12">IF(C37&gt;$F$18,0,$N$35)</f>
        <v>136608.44369167669</v>
      </c>
      <c r="O37" s="276">
        <f t="shared" si="11"/>
        <v>-9107.2295794451129</v>
      </c>
      <c r="P37" s="276">
        <f t="shared" ref="P37:P93" si="13">($N$35/$F$22)</f>
        <v>2276.8073948612782</v>
      </c>
      <c r="R37" s="556" t="s">
        <v>1046</v>
      </c>
      <c r="S37" s="556"/>
      <c r="T37" s="556"/>
      <c r="U37" s="556"/>
      <c r="V37" s="124"/>
      <c r="W37" s="556" t="s">
        <v>1047</v>
      </c>
      <c r="X37" s="556"/>
      <c r="Y37" s="556"/>
      <c r="Z37" s="556"/>
      <c r="AA37" s="124"/>
      <c r="AB37" s="557" t="s">
        <v>1048</v>
      </c>
      <c r="AC37" s="557"/>
      <c r="AD37" s="557"/>
      <c r="AE37" s="557"/>
      <c r="AG37" s="563"/>
      <c r="AH37" s="563"/>
      <c r="AI37" s="563"/>
      <c r="AJ37" s="563"/>
      <c r="AK37" s="563"/>
      <c r="AL37" s="563"/>
      <c r="AM37" s="563"/>
      <c r="AN37" s="563"/>
      <c r="AO37" s="563"/>
      <c r="AP37" s="563"/>
      <c r="AQ37" s="563"/>
      <c r="AR37" s="563"/>
      <c r="AS37" s="563"/>
    </row>
    <row r="38" spans="2:45">
      <c r="B38" s="195">
        <f t="shared" si="1"/>
        <v>31</v>
      </c>
      <c r="C38" s="195">
        <v>5</v>
      </c>
      <c r="D38" s="266">
        <f t="shared" si="10"/>
        <v>43770</v>
      </c>
      <c r="E38" s="266">
        <f t="shared" si="2"/>
        <v>43799</v>
      </c>
      <c r="F38" s="274">
        <f t="shared" si="3"/>
        <v>-132568.23783318035</v>
      </c>
      <c r="G38" s="275">
        <f t="shared" si="4"/>
        <v>2000</v>
      </c>
      <c r="H38" s="275">
        <f t="shared" si="5"/>
        <v>1005.7382162511475</v>
      </c>
      <c r="I38" s="275">
        <f t="shared" si="6"/>
        <v>-994.26178374885251</v>
      </c>
      <c r="J38" s="276">
        <f t="shared" si="7"/>
        <v>-131562.49961692921</v>
      </c>
      <c r="K38" s="274">
        <f t="shared" si="8"/>
        <v>-12673.70277335812</v>
      </c>
      <c r="L38" s="276">
        <f t="shared" si="9"/>
        <v>-118888.79684357109</v>
      </c>
      <c r="M38" s="275"/>
      <c r="N38" s="274">
        <f t="shared" si="12"/>
        <v>136608.44369167669</v>
      </c>
      <c r="O38" s="276">
        <f t="shared" si="11"/>
        <v>-11384.036974306391</v>
      </c>
      <c r="P38" s="276">
        <f t="shared" si="13"/>
        <v>2276.8073948612782</v>
      </c>
      <c r="R38" s="158">
        <v>5</v>
      </c>
      <c r="S38" s="202">
        <f>-I33</f>
        <v>932.31</v>
      </c>
      <c r="T38" s="198"/>
      <c r="U38" s="197"/>
      <c r="V38" s="196"/>
      <c r="W38" s="158">
        <v>3</v>
      </c>
      <c r="X38" s="202">
        <f>Y38</f>
        <v>932.31</v>
      </c>
      <c r="Y38" s="198">
        <f>S38</f>
        <v>932.31</v>
      </c>
      <c r="Z38" s="158">
        <v>5</v>
      </c>
      <c r="AA38" s="196"/>
      <c r="AB38" s="158">
        <v>3</v>
      </c>
      <c r="AC38" s="288">
        <f>H33</f>
        <v>1067.69</v>
      </c>
      <c r="AD38" s="121">
        <f>AC33</f>
        <v>14522.08</v>
      </c>
      <c r="AE38" s="158">
        <v>4</v>
      </c>
      <c r="AF38" s="278"/>
      <c r="AG38" s="563"/>
      <c r="AH38" s="563"/>
      <c r="AI38" s="563"/>
      <c r="AJ38" s="563"/>
      <c r="AK38" s="563"/>
      <c r="AL38" s="563"/>
      <c r="AM38" s="563"/>
      <c r="AN38" s="563"/>
      <c r="AO38" s="563"/>
      <c r="AP38" s="563"/>
      <c r="AQ38" s="563"/>
      <c r="AR38" s="563"/>
      <c r="AS38" s="563"/>
    </row>
    <row r="39" spans="2:45">
      <c r="B39" s="195">
        <f t="shared" si="1"/>
        <v>31</v>
      </c>
      <c r="C39" s="195">
        <v>6</v>
      </c>
      <c r="D39" s="266">
        <f t="shared" si="10"/>
        <v>43800</v>
      </c>
      <c r="E39" s="266">
        <f t="shared" si="2"/>
        <v>43830</v>
      </c>
      <c r="F39" s="274">
        <f t="shared" si="3"/>
        <v>-131562.49961692921</v>
      </c>
      <c r="G39" s="275">
        <f t="shared" si="4"/>
        <v>2000</v>
      </c>
      <c r="H39" s="275">
        <f t="shared" si="5"/>
        <v>1013.281252873031</v>
      </c>
      <c r="I39" s="275">
        <f t="shared" si="6"/>
        <v>-986.71874712696899</v>
      </c>
      <c r="J39" s="276">
        <f t="shared" si="7"/>
        <v>-130549.21836405619</v>
      </c>
      <c r="K39" s="274">
        <f t="shared" si="8"/>
        <v>-12768.75554415831</v>
      </c>
      <c r="L39" s="276">
        <f t="shared" si="9"/>
        <v>-117780.46281989788</v>
      </c>
      <c r="M39" s="275"/>
      <c r="N39" s="274">
        <f t="shared" si="12"/>
        <v>136608.44369167669</v>
      </c>
      <c r="O39" s="276">
        <f t="shared" si="11"/>
        <v>-13660.844369167669</v>
      </c>
      <c r="P39" s="276">
        <f t="shared" si="13"/>
        <v>2276.8073948612782</v>
      </c>
      <c r="R39" s="159">
        <v>13</v>
      </c>
      <c r="S39" s="288">
        <f>-I35</f>
        <v>1016.5556526875752</v>
      </c>
      <c r="T39" s="196"/>
      <c r="U39" s="196"/>
      <c r="V39" s="196"/>
      <c r="W39" s="159">
        <v>11</v>
      </c>
      <c r="X39" s="288">
        <f>Y39</f>
        <v>1016.5556526875752</v>
      </c>
      <c r="Y39" s="196">
        <f>S39</f>
        <v>1016.5556526875752</v>
      </c>
      <c r="Z39" s="159">
        <v>13</v>
      </c>
      <c r="AA39" s="196"/>
      <c r="AB39" s="159">
        <v>11</v>
      </c>
      <c r="AC39" s="288">
        <f>H35</f>
        <v>983.44434731242484</v>
      </c>
      <c r="AG39" s="563"/>
      <c r="AH39" s="563"/>
      <c r="AI39" s="563"/>
      <c r="AJ39" s="563"/>
      <c r="AK39" s="563"/>
      <c r="AL39" s="563"/>
      <c r="AM39" s="563"/>
      <c r="AN39" s="563"/>
      <c r="AO39" s="563"/>
      <c r="AP39" s="563"/>
      <c r="AQ39" s="563"/>
      <c r="AR39" s="563"/>
      <c r="AS39" s="563"/>
    </row>
    <row r="40" spans="2:45">
      <c r="B40" s="195">
        <f t="shared" si="1"/>
        <v>29</v>
      </c>
      <c r="C40" s="195">
        <v>7</v>
      </c>
      <c r="D40" s="266">
        <f t="shared" si="10"/>
        <v>43831</v>
      </c>
      <c r="E40" s="266">
        <f t="shared" si="2"/>
        <v>43861</v>
      </c>
      <c r="F40" s="274">
        <f t="shared" si="3"/>
        <v>-130549.21836405619</v>
      </c>
      <c r="G40" s="275">
        <f t="shared" si="4"/>
        <v>2000</v>
      </c>
      <c r="H40" s="275">
        <f t="shared" si="5"/>
        <v>1020.8808622695786</v>
      </c>
      <c r="I40" s="275">
        <f t="shared" si="6"/>
        <v>-979.11913773042136</v>
      </c>
      <c r="J40" s="276">
        <f t="shared" si="7"/>
        <v>-129528.33750178661</v>
      </c>
      <c r="K40" s="274">
        <f t="shared" si="8"/>
        <v>-12864.521210739491</v>
      </c>
      <c r="L40" s="276">
        <f t="shared" si="9"/>
        <v>-116663.81629104711</v>
      </c>
      <c r="M40" s="275"/>
      <c r="N40" s="274">
        <f t="shared" si="12"/>
        <v>136608.44369167669</v>
      </c>
      <c r="O40" s="276">
        <f t="shared" si="11"/>
        <v>-15937.651764028948</v>
      </c>
      <c r="P40" s="276">
        <f t="shared" si="13"/>
        <v>2276.8073948612782</v>
      </c>
      <c r="R40" s="196"/>
      <c r="S40" s="196"/>
      <c r="T40" s="199"/>
      <c r="U40" s="196"/>
      <c r="V40" s="196"/>
      <c r="W40" s="196"/>
      <c r="X40" s="196"/>
      <c r="Y40" s="199"/>
      <c r="Z40" s="196"/>
      <c r="AA40" s="196"/>
      <c r="AB40" s="159">
        <v>12</v>
      </c>
      <c r="AC40" s="288">
        <f>(AD38-AC38)-SUM(H35:H47)</f>
        <v>78.176688975014258</v>
      </c>
      <c r="AD40" s="199"/>
      <c r="AE40" s="196"/>
      <c r="AG40" s="563"/>
      <c r="AH40" s="563"/>
      <c r="AI40" s="563"/>
      <c r="AJ40" s="563"/>
      <c r="AK40" s="563"/>
      <c r="AL40" s="563"/>
      <c r="AM40" s="563"/>
      <c r="AN40" s="563"/>
      <c r="AO40" s="563"/>
      <c r="AP40" s="563"/>
      <c r="AQ40" s="563"/>
      <c r="AR40" s="563"/>
      <c r="AS40" s="563"/>
    </row>
    <row r="41" spans="2:45">
      <c r="B41" s="195">
        <f t="shared" si="1"/>
        <v>31</v>
      </c>
      <c r="C41" s="195">
        <v>8</v>
      </c>
      <c r="D41" s="266">
        <f t="shared" si="10"/>
        <v>43862</v>
      </c>
      <c r="E41" s="266">
        <f t="shared" si="2"/>
        <v>43890</v>
      </c>
      <c r="F41" s="274">
        <f t="shared" si="3"/>
        <v>-129528.33750178661</v>
      </c>
      <c r="G41" s="275">
        <f t="shared" si="4"/>
        <v>2000</v>
      </c>
      <c r="H41" s="275">
        <f t="shared" si="5"/>
        <v>1028.5374687366007</v>
      </c>
      <c r="I41" s="275">
        <f t="shared" si="6"/>
        <v>-971.46253126339946</v>
      </c>
      <c r="J41" s="276">
        <f t="shared" si="7"/>
        <v>-128499.80003305001</v>
      </c>
      <c r="K41" s="274">
        <f t="shared" si="8"/>
        <v>-12961.005119820038</v>
      </c>
      <c r="L41" s="276">
        <f t="shared" si="9"/>
        <v>-115538.79491322997</v>
      </c>
      <c r="M41" s="275"/>
      <c r="N41" s="274">
        <f t="shared" si="12"/>
        <v>136608.44369167669</v>
      </c>
      <c r="O41" s="276">
        <f t="shared" si="11"/>
        <v>-18214.459158890226</v>
      </c>
      <c r="P41" s="276">
        <f t="shared" si="13"/>
        <v>2276.8073948612782</v>
      </c>
      <c r="R41" s="196"/>
      <c r="S41" s="196"/>
      <c r="T41" s="196"/>
      <c r="U41" s="196"/>
      <c r="V41" s="196"/>
      <c r="W41" s="196"/>
      <c r="X41" s="196"/>
      <c r="Y41" s="196"/>
      <c r="Z41" s="196"/>
      <c r="AA41" s="196"/>
      <c r="AB41" s="196"/>
      <c r="AC41" s="196"/>
      <c r="AD41" s="196"/>
      <c r="AE41" s="196"/>
      <c r="AG41" s="563"/>
      <c r="AH41" s="563"/>
      <c r="AI41" s="563"/>
      <c r="AJ41" s="563"/>
      <c r="AK41" s="563"/>
      <c r="AL41" s="563"/>
      <c r="AM41" s="563"/>
      <c r="AN41" s="563"/>
      <c r="AO41" s="563"/>
      <c r="AP41" s="563"/>
      <c r="AQ41" s="563"/>
      <c r="AR41" s="563"/>
      <c r="AS41" s="563"/>
    </row>
    <row r="42" spans="2:45">
      <c r="B42" s="195">
        <f t="shared" si="1"/>
        <v>30</v>
      </c>
      <c r="C42" s="195">
        <v>9</v>
      </c>
      <c r="D42" s="266">
        <f t="shared" si="10"/>
        <v>43891</v>
      </c>
      <c r="E42" s="266">
        <f t="shared" si="2"/>
        <v>43921</v>
      </c>
      <c r="F42" s="274">
        <f t="shared" si="3"/>
        <v>-128499.80003305001</v>
      </c>
      <c r="G42" s="275">
        <f t="shared" si="4"/>
        <v>2000</v>
      </c>
      <c r="H42" s="275">
        <f t="shared" si="5"/>
        <v>1036.2514997521248</v>
      </c>
      <c r="I42" s="275">
        <f t="shared" si="6"/>
        <v>-963.74850024787509</v>
      </c>
      <c r="J42" s="276">
        <f t="shared" si="7"/>
        <v>-127463.54853329789</v>
      </c>
      <c r="K42" s="274">
        <f t="shared" si="8"/>
        <v>-13058.21265821869</v>
      </c>
      <c r="L42" s="276">
        <f t="shared" si="9"/>
        <v>-114405.3358750792</v>
      </c>
      <c r="M42" s="275"/>
      <c r="N42" s="274">
        <f t="shared" si="12"/>
        <v>136608.44369167669</v>
      </c>
      <c r="O42" s="276">
        <f t="shared" si="11"/>
        <v>-20491.266553751506</v>
      </c>
      <c r="P42" s="276">
        <f t="shared" si="13"/>
        <v>2276.8073948612782</v>
      </c>
      <c r="R42" s="531" t="s">
        <v>1049</v>
      </c>
      <c r="S42" s="531"/>
      <c r="T42" s="531"/>
      <c r="U42" s="531"/>
      <c r="V42" s="124"/>
      <c r="W42" s="531" t="s">
        <v>1050</v>
      </c>
      <c r="X42" s="531"/>
      <c r="Y42" s="531"/>
      <c r="Z42" s="531"/>
      <c r="AA42" s="124"/>
      <c r="AB42" s="531" t="s">
        <v>1051</v>
      </c>
      <c r="AC42" s="531"/>
      <c r="AD42" s="531"/>
      <c r="AE42" s="531"/>
      <c r="AG42" s="563"/>
      <c r="AH42" s="563"/>
      <c r="AI42" s="563"/>
      <c r="AJ42" s="563"/>
      <c r="AK42" s="563"/>
      <c r="AL42" s="563"/>
      <c r="AM42" s="563"/>
      <c r="AN42" s="563"/>
      <c r="AO42" s="563"/>
      <c r="AP42" s="563"/>
      <c r="AQ42" s="563"/>
      <c r="AR42" s="563"/>
      <c r="AS42" s="563"/>
    </row>
    <row r="43" spans="2:45">
      <c r="B43" s="195">
        <f t="shared" si="1"/>
        <v>31</v>
      </c>
      <c r="C43" s="195">
        <v>10</v>
      </c>
      <c r="D43" s="266">
        <f t="shared" si="10"/>
        <v>43922</v>
      </c>
      <c r="E43" s="266">
        <f t="shared" si="2"/>
        <v>43951</v>
      </c>
      <c r="F43" s="274">
        <f t="shared" si="3"/>
        <v>-127463.54853329789</v>
      </c>
      <c r="G43" s="275">
        <f t="shared" si="4"/>
        <v>2000</v>
      </c>
      <c r="H43" s="275">
        <f t="shared" si="5"/>
        <v>1044.0233860002659</v>
      </c>
      <c r="I43" s="275">
        <f t="shared" si="6"/>
        <v>-955.97661399973413</v>
      </c>
      <c r="J43" s="276">
        <f t="shared" si="7"/>
        <v>-126419.52514729762</v>
      </c>
      <c r="K43" s="274">
        <f t="shared" si="8"/>
        <v>-13156.149253155338</v>
      </c>
      <c r="L43" s="276">
        <f t="shared" si="9"/>
        <v>-113263.37589414229</v>
      </c>
      <c r="M43" s="275"/>
      <c r="N43" s="274">
        <f t="shared" si="12"/>
        <v>136608.44369167669</v>
      </c>
      <c r="O43" s="276">
        <f t="shared" si="11"/>
        <v>-22768.073948612786</v>
      </c>
      <c r="P43" s="276">
        <f t="shared" si="13"/>
        <v>2276.8073948612782</v>
      </c>
      <c r="R43" s="188">
        <v>7</v>
      </c>
      <c r="S43" s="202">
        <f>AD43-AC48</f>
        <v>2000</v>
      </c>
      <c r="T43" s="198">
        <f>AC38+X38</f>
        <v>2000</v>
      </c>
      <c r="U43" s="188">
        <v>3</v>
      </c>
      <c r="V43" s="196"/>
      <c r="W43" s="158">
        <v>6</v>
      </c>
      <c r="X43" s="202">
        <v>2000</v>
      </c>
      <c r="Y43" s="198">
        <v>2000</v>
      </c>
      <c r="Z43" s="158">
        <v>7</v>
      </c>
      <c r="AA43" s="196"/>
      <c r="AB43" s="202"/>
      <c r="AC43" s="197"/>
      <c r="AD43" s="198">
        <f>G33*1.2</f>
        <v>2400</v>
      </c>
      <c r="AE43" s="158">
        <v>6</v>
      </c>
      <c r="AG43" s="563"/>
      <c r="AH43" s="563"/>
      <c r="AI43" s="563"/>
      <c r="AJ43" s="563"/>
      <c r="AK43" s="563"/>
      <c r="AL43" s="563"/>
      <c r="AM43" s="563"/>
      <c r="AN43" s="563"/>
      <c r="AO43" s="563"/>
      <c r="AP43" s="563"/>
      <c r="AQ43" s="563"/>
      <c r="AR43" s="563"/>
      <c r="AS43" s="563"/>
    </row>
    <row r="44" spans="2:45">
      <c r="B44" s="195">
        <f t="shared" si="1"/>
        <v>30</v>
      </c>
      <c r="C44" s="195">
        <v>11</v>
      </c>
      <c r="D44" s="266">
        <f t="shared" si="10"/>
        <v>43952</v>
      </c>
      <c r="E44" s="266">
        <f t="shared" si="2"/>
        <v>43982</v>
      </c>
      <c r="F44" s="274">
        <f t="shared" si="3"/>
        <v>-126419.52514729762</v>
      </c>
      <c r="G44" s="275">
        <f t="shared" si="4"/>
        <v>2000</v>
      </c>
      <c r="H44" s="275">
        <f t="shared" si="5"/>
        <v>1051.8535613952677</v>
      </c>
      <c r="I44" s="275">
        <f t="shared" si="6"/>
        <v>-948.14643860473223</v>
      </c>
      <c r="J44" s="276">
        <f t="shared" si="7"/>
        <v>-125367.67158590235</v>
      </c>
      <c r="K44" s="274">
        <f t="shared" si="8"/>
        <v>-13254.820372553993</v>
      </c>
      <c r="L44" s="276">
        <f t="shared" si="9"/>
        <v>-112112.85121334836</v>
      </c>
      <c r="M44" s="275"/>
      <c r="N44" s="274">
        <f t="shared" si="12"/>
        <v>136608.44369167669</v>
      </c>
      <c r="O44" s="276">
        <f t="shared" si="11"/>
        <v>-25044.881343474066</v>
      </c>
      <c r="P44" s="276">
        <f t="shared" si="13"/>
        <v>2276.8073948612782</v>
      </c>
      <c r="R44" s="159">
        <v>15</v>
      </c>
      <c r="S44" s="200">
        <f>AD44-AC49</f>
        <v>2000</v>
      </c>
      <c r="T44" s="199">
        <f>SUM(AC39,X39)</f>
        <v>2000</v>
      </c>
      <c r="U44" s="159">
        <v>11</v>
      </c>
      <c r="V44" s="196"/>
      <c r="W44" s="159">
        <v>14</v>
      </c>
      <c r="X44" s="200">
        <v>2000</v>
      </c>
      <c r="Y44" s="199">
        <v>2000</v>
      </c>
      <c r="Z44" s="159">
        <v>15</v>
      </c>
      <c r="AA44" s="196"/>
      <c r="AB44" s="196"/>
      <c r="AC44" s="196"/>
      <c r="AD44" s="199">
        <f>G35*1.2</f>
        <v>2400</v>
      </c>
      <c r="AE44" s="159">
        <v>14</v>
      </c>
      <c r="AG44" s="563"/>
      <c r="AH44" s="563"/>
      <c r="AI44" s="563"/>
      <c r="AJ44" s="563"/>
      <c r="AK44" s="563"/>
      <c r="AL44" s="563"/>
      <c r="AM44" s="563"/>
      <c r="AN44" s="563"/>
      <c r="AO44" s="563"/>
      <c r="AP44" s="563"/>
      <c r="AQ44" s="563"/>
      <c r="AR44" s="563"/>
      <c r="AS44" s="563"/>
    </row>
    <row r="45" spans="2:45">
      <c r="B45" s="195">
        <f t="shared" si="1"/>
        <v>31</v>
      </c>
      <c r="C45" s="195">
        <v>12</v>
      </c>
      <c r="D45" s="266">
        <f t="shared" si="10"/>
        <v>43983</v>
      </c>
      <c r="E45" s="266">
        <f t="shared" si="2"/>
        <v>44012</v>
      </c>
      <c r="F45" s="274">
        <f t="shared" si="3"/>
        <v>-125367.67158590235</v>
      </c>
      <c r="G45" s="275">
        <f t="shared" si="4"/>
        <v>2000</v>
      </c>
      <c r="H45" s="275">
        <f t="shared" si="5"/>
        <v>1059.7424631057324</v>
      </c>
      <c r="I45" s="275">
        <f t="shared" si="6"/>
        <v>-940.25753689426756</v>
      </c>
      <c r="J45" s="276">
        <f t="shared" si="7"/>
        <v>-124307.92912279662</v>
      </c>
      <c r="K45" s="274">
        <f t="shared" si="8"/>
        <v>-13354.23152534815</v>
      </c>
      <c r="L45" s="276">
        <f t="shared" si="9"/>
        <v>-110953.69759744847</v>
      </c>
      <c r="M45" s="275"/>
      <c r="N45" s="274">
        <f t="shared" si="12"/>
        <v>136608.44369167669</v>
      </c>
      <c r="O45" s="276">
        <f t="shared" si="11"/>
        <v>-27321.688738335346</v>
      </c>
      <c r="P45" s="276">
        <f t="shared" si="13"/>
        <v>2276.8073948612782</v>
      </c>
      <c r="R45" s="196"/>
      <c r="S45" s="196"/>
      <c r="T45" s="199"/>
      <c r="U45" s="196"/>
      <c r="V45" s="196"/>
      <c r="Y45" s="199"/>
      <c r="AA45" s="196"/>
      <c r="AB45" s="196"/>
      <c r="AC45" s="196"/>
      <c r="AD45" s="199"/>
      <c r="AE45" s="196"/>
      <c r="AG45" s="563"/>
      <c r="AH45" s="563"/>
      <c r="AI45" s="563"/>
      <c r="AJ45" s="563"/>
      <c r="AK45" s="563"/>
      <c r="AL45" s="563"/>
      <c r="AM45" s="563"/>
      <c r="AN45" s="563"/>
      <c r="AO45" s="563"/>
      <c r="AP45" s="563"/>
      <c r="AQ45" s="563"/>
      <c r="AR45" s="563"/>
      <c r="AS45" s="563"/>
    </row>
    <row r="46" spans="2:45" ht="14.45" customHeight="1">
      <c r="B46" s="195">
        <f t="shared" si="1"/>
        <v>31</v>
      </c>
      <c r="C46" s="195">
        <v>13</v>
      </c>
      <c r="D46" s="266">
        <f t="shared" si="10"/>
        <v>44013</v>
      </c>
      <c r="E46" s="266">
        <f t="shared" si="2"/>
        <v>44043</v>
      </c>
      <c r="F46" s="274">
        <f t="shared" si="3"/>
        <v>-124307.92912279662</v>
      </c>
      <c r="G46" s="275">
        <f t="shared" si="4"/>
        <v>2000</v>
      </c>
      <c r="H46" s="275">
        <f t="shared" si="5"/>
        <v>1067.6905315790254</v>
      </c>
      <c r="I46" s="275">
        <f t="shared" si="6"/>
        <v>-932.30946842097455</v>
      </c>
      <c r="J46" s="276">
        <f t="shared" si="7"/>
        <v>-123240.2385912176</v>
      </c>
      <c r="K46" s="274">
        <f t="shared" si="8"/>
        <v>-13454.388261788263</v>
      </c>
      <c r="L46" s="276">
        <f t="shared" si="9"/>
        <v>-109785.85032942933</v>
      </c>
      <c r="M46" s="275"/>
      <c r="N46" s="274">
        <f t="shared" si="12"/>
        <v>136608.44369167669</v>
      </c>
      <c r="O46" s="276">
        <f t="shared" si="11"/>
        <v>-29598.496133196626</v>
      </c>
      <c r="P46" s="276">
        <f t="shared" si="13"/>
        <v>2276.8073948612782</v>
      </c>
      <c r="AB46" s="444"/>
      <c r="AC46" s="444"/>
      <c r="AD46" s="444"/>
      <c r="AE46" s="444"/>
      <c r="AG46" s="563"/>
      <c r="AH46" s="563"/>
      <c r="AI46" s="563"/>
      <c r="AJ46" s="563"/>
      <c r="AK46" s="563"/>
      <c r="AL46" s="563"/>
      <c r="AM46" s="563"/>
      <c r="AN46" s="563"/>
      <c r="AO46" s="563"/>
      <c r="AP46" s="563"/>
      <c r="AQ46" s="563"/>
      <c r="AR46" s="563"/>
      <c r="AS46" s="563"/>
    </row>
    <row r="47" spans="2:45">
      <c r="B47" s="195">
        <f t="shared" si="1"/>
        <v>30</v>
      </c>
      <c r="C47" s="195">
        <v>14</v>
      </c>
      <c r="D47" s="266">
        <f t="shared" si="10"/>
        <v>44044</v>
      </c>
      <c r="E47" s="266">
        <f t="shared" si="2"/>
        <v>44074</v>
      </c>
      <c r="F47" s="274">
        <f t="shared" si="3"/>
        <v>-123240.2385912176</v>
      </c>
      <c r="G47" s="275">
        <f t="shared" si="4"/>
        <v>2000</v>
      </c>
      <c r="H47" s="275">
        <f t="shared" si="5"/>
        <v>1075.6982105658681</v>
      </c>
      <c r="I47" s="275">
        <f t="shared" si="6"/>
        <v>-924.30178943413193</v>
      </c>
      <c r="J47" s="276">
        <f t="shared" si="7"/>
        <v>-122164.54038065173</v>
      </c>
      <c r="K47" s="274">
        <f t="shared" si="8"/>
        <v>-13555.296173751674</v>
      </c>
      <c r="L47" s="276">
        <f t="shared" si="9"/>
        <v>-108609.24420690005</v>
      </c>
      <c r="M47" s="275"/>
      <c r="N47" s="274">
        <f t="shared" si="12"/>
        <v>136608.44369167669</v>
      </c>
      <c r="O47" s="276">
        <f t="shared" si="11"/>
        <v>-31875.303528057906</v>
      </c>
      <c r="P47" s="276">
        <f t="shared" si="13"/>
        <v>2276.8073948612782</v>
      </c>
      <c r="R47" s="558" t="s">
        <v>1052</v>
      </c>
      <c r="S47" s="558"/>
      <c r="T47" s="558"/>
      <c r="U47" s="558"/>
      <c r="V47" s="124"/>
      <c r="W47" s="559" t="str">
        <f>"Acc Depreciation ROU Vehicles "&amp;RIGHT(O27,11)</f>
        <v>Acc Depreciation ROU Vehicles 211570 (BS)</v>
      </c>
      <c r="X47" s="559"/>
      <c r="Y47" s="559"/>
      <c r="Z47" s="559"/>
      <c r="AB47" s="531" t="s">
        <v>1054</v>
      </c>
      <c r="AC47" s="531"/>
      <c r="AD47" s="531"/>
      <c r="AE47" s="531"/>
      <c r="AG47" s="563"/>
      <c r="AH47" s="563"/>
      <c r="AI47" s="563"/>
      <c r="AJ47" s="563"/>
      <c r="AK47" s="563"/>
      <c r="AL47" s="563"/>
      <c r="AM47" s="563"/>
      <c r="AN47" s="563"/>
      <c r="AO47" s="563"/>
      <c r="AP47" s="563"/>
      <c r="AQ47" s="563"/>
      <c r="AR47" s="563"/>
      <c r="AS47" s="563"/>
    </row>
    <row r="48" spans="2:45">
      <c r="B48" s="195">
        <f t="shared" si="1"/>
        <v>31</v>
      </c>
      <c r="C48" s="195">
        <v>15</v>
      </c>
      <c r="D48" s="266">
        <f t="shared" si="10"/>
        <v>44075</v>
      </c>
      <c r="E48" s="266">
        <f t="shared" si="2"/>
        <v>44104</v>
      </c>
      <c r="F48" s="274">
        <f t="shared" si="3"/>
        <v>-122164.54038065173</v>
      </c>
      <c r="G48" s="275">
        <f t="shared" si="4"/>
        <v>2000</v>
      </c>
      <c r="H48" s="275">
        <f t="shared" si="5"/>
        <v>1083.765947145112</v>
      </c>
      <c r="I48" s="275">
        <f t="shared" si="6"/>
        <v>-916.23405285488798</v>
      </c>
      <c r="J48" s="276">
        <f t="shared" si="7"/>
        <v>-121080.77443350661</v>
      </c>
      <c r="K48" s="274">
        <f t="shared" si="8"/>
        <v>-13656.960895054799</v>
      </c>
      <c r="L48" s="276">
        <f t="shared" si="9"/>
        <v>-107423.81353845181</v>
      </c>
      <c r="M48" s="275"/>
      <c r="N48" s="274">
        <f t="shared" si="12"/>
        <v>136608.44369167669</v>
      </c>
      <c r="O48" s="276">
        <f t="shared" si="11"/>
        <v>-34152.110922919186</v>
      </c>
      <c r="P48" s="276">
        <f t="shared" si="13"/>
        <v>2276.8073948612782</v>
      </c>
      <c r="R48" s="158">
        <v>8</v>
      </c>
      <c r="S48" s="202">
        <f>P33</f>
        <v>2071.7988333333333</v>
      </c>
      <c r="T48" s="198"/>
      <c r="U48" s="197"/>
      <c r="V48" s="196"/>
      <c r="W48" s="202"/>
      <c r="X48" s="197"/>
      <c r="Y48" s="198">
        <f>S48</f>
        <v>2071.7988333333333</v>
      </c>
      <c r="Z48" s="158">
        <v>8</v>
      </c>
      <c r="AB48" s="158">
        <v>6</v>
      </c>
      <c r="AC48" s="202">
        <f>AD43*20/120</f>
        <v>400</v>
      </c>
      <c r="AD48" s="198"/>
      <c r="AG48" s="563"/>
      <c r="AH48" s="563"/>
      <c r="AI48" s="563"/>
      <c r="AJ48" s="563"/>
      <c r="AK48" s="563"/>
      <c r="AL48" s="563"/>
      <c r="AM48" s="563"/>
      <c r="AN48" s="563"/>
      <c r="AO48" s="563"/>
      <c r="AP48" s="563"/>
      <c r="AQ48" s="563"/>
      <c r="AR48" s="563"/>
      <c r="AS48" s="563"/>
    </row>
    <row r="49" spans="2:45">
      <c r="B49" s="195">
        <f t="shared" si="1"/>
        <v>30</v>
      </c>
      <c r="C49" s="195">
        <v>16</v>
      </c>
      <c r="D49" s="266">
        <f t="shared" si="10"/>
        <v>44105</v>
      </c>
      <c r="E49" s="266">
        <f t="shared" si="2"/>
        <v>44135</v>
      </c>
      <c r="F49" s="274">
        <f t="shared" si="3"/>
        <v>-121080.77443350661</v>
      </c>
      <c r="G49" s="275">
        <f t="shared" si="4"/>
        <v>2000</v>
      </c>
      <c r="H49" s="275">
        <f t="shared" si="5"/>
        <v>1091.8941917487005</v>
      </c>
      <c r="I49" s="275">
        <f t="shared" si="6"/>
        <v>-908.10580825129955</v>
      </c>
      <c r="J49" s="276">
        <f t="shared" si="7"/>
        <v>-119988.88024175791</v>
      </c>
      <c r="K49" s="274">
        <f t="shared" si="8"/>
        <v>-13759.388101767719</v>
      </c>
      <c r="L49" s="276">
        <f t="shared" si="9"/>
        <v>-106229.49213999019</v>
      </c>
      <c r="M49" s="275"/>
      <c r="N49" s="274">
        <f t="shared" si="12"/>
        <v>136608.44369167669</v>
      </c>
      <c r="O49" s="276">
        <f t="shared" si="11"/>
        <v>-36428.918317780466</v>
      </c>
      <c r="P49" s="276">
        <f t="shared" si="13"/>
        <v>2276.8073948612782</v>
      </c>
      <c r="R49" s="159">
        <v>16</v>
      </c>
      <c r="S49" s="200">
        <f>P35</f>
        <v>2481.8159563892232</v>
      </c>
      <c r="T49" s="199"/>
      <c r="U49" s="196"/>
      <c r="V49" s="196"/>
      <c r="W49" s="196"/>
      <c r="X49" s="196"/>
      <c r="Y49" s="199">
        <f>S49</f>
        <v>2481.8159563892232</v>
      </c>
      <c r="Z49" s="159">
        <v>16</v>
      </c>
      <c r="AB49" s="159">
        <v>14</v>
      </c>
      <c r="AC49" s="200">
        <f>AD44*20/120</f>
        <v>400</v>
      </c>
      <c r="AD49" s="199"/>
      <c r="AG49" s="563"/>
      <c r="AH49" s="563"/>
      <c r="AI49" s="563"/>
      <c r="AJ49" s="563"/>
      <c r="AK49" s="563"/>
      <c r="AL49" s="563"/>
      <c r="AM49" s="563"/>
      <c r="AN49" s="563"/>
      <c r="AO49" s="563"/>
      <c r="AP49" s="563"/>
      <c r="AQ49" s="563"/>
      <c r="AR49" s="563"/>
      <c r="AS49" s="563"/>
    </row>
    <row r="50" spans="2:45">
      <c r="B50" s="195">
        <f t="shared" si="1"/>
        <v>31</v>
      </c>
      <c r="C50" s="195">
        <v>17</v>
      </c>
      <c r="D50" s="266">
        <f t="shared" si="10"/>
        <v>44136</v>
      </c>
      <c r="E50" s="266">
        <f t="shared" si="2"/>
        <v>44165</v>
      </c>
      <c r="F50" s="274">
        <f t="shared" si="3"/>
        <v>-119988.88024175791</v>
      </c>
      <c r="G50" s="275">
        <f t="shared" si="4"/>
        <v>2000</v>
      </c>
      <c r="H50" s="275">
        <f t="shared" si="5"/>
        <v>1100.0833981868159</v>
      </c>
      <c r="I50" s="275">
        <f t="shared" si="6"/>
        <v>-899.91660181318423</v>
      </c>
      <c r="J50" s="276">
        <f t="shared" si="7"/>
        <v>-118888.79684357109</v>
      </c>
      <c r="K50" s="274">
        <f t="shared" si="8"/>
        <v>-13862.583512530968</v>
      </c>
      <c r="L50" s="276">
        <f t="shared" si="9"/>
        <v>-105026.21333104013</v>
      </c>
      <c r="M50" s="275"/>
      <c r="N50" s="274">
        <f t="shared" si="12"/>
        <v>136608.44369167669</v>
      </c>
      <c r="O50" s="276">
        <f t="shared" si="11"/>
        <v>-38705.725712641746</v>
      </c>
      <c r="P50" s="276">
        <f t="shared" si="13"/>
        <v>2276.8073948612782</v>
      </c>
      <c r="R50" s="196"/>
      <c r="S50" s="196"/>
      <c r="T50" s="199"/>
      <c r="U50" s="196"/>
      <c r="V50" s="196"/>
      <c r="W50" s="196"/>
      <c r="X50" s="196"/>
      <c r="Y50" s="199"/>
      <c r="Z50" s="196"/>
      <c r="AB50" s="196"/>
      <c r="AC50" s="196"/>
      <c r="AD50" s="199"/>
      <c r="AE50" s="196"/>
      <c r="AG50" s="563"/>
      <c r="AH50" s="563"/>
      <c r="AI50" s="563"/>
      <c r="AJ50" s="563"/>
      <c r="AK50" s="563"/>
      <c r="AL50" s="563"/>
      <c r="AM50" s="563"/>
      <c r="AN50" s="563"/>
      <c r="AO50" s="563"/>
      <c r="AP50" s="563"/>
      <c r="AQ50" s="563"/>
      <c r="AR50" s="563"/>
      <c r="AS50" s="563"/>
    </row>
    <row r="51" spans="2:45">
      <c r="B51" s="195">
        <f t="shared" si="1"/>
        <v>31</v>
      </c>
      <c r="C51" s="195">
        <v>18</v>
      </c>
      <c r="D51" s="266">
        <f t="shared" si="10"/>
        <v>44166</v>
      </c>
      <c r="E51" s="266">
        <f t="shared" si="2"/>
        <v>44196</v>
      </c>
      <c r="F51" s="274">
        <f t="shared" si="3"/>
        <v>-118888.79684357109</v>
      </c>
      <c r="G51" s="275">
        <f t="shared" si="4"/>
        <v>2000</v>
      </c>
      <c r="H51" s="275">
        <f t="shared" si="5"/>
        <v>1108.334023673217</v>
      </c>
      <c r="I51" s="275">
        <f t="shared" si="6"/>
        <v>-891.66597632678315</v>
      </c>
      <c r="J51" s="276">
        <f t="shared" si="7"/>
        <v>-117780.46281989788</v>
      </c>
      <c r="K51" s="274">
        <f t="shared" si="8"/>
        <v>-13966.552888874954</v>
      </c>
      <c r="L51" s="276">
        <f t="shared" si="9"/>
        <v>-103813.90993102292</v>
      </c>
      <c r="M51" s="275"/>
      <c r="N51" s="274">
        <f t="shared" si="12"/>
        <v>136608.44369167669</v>
      </c>
      <c r="O51" s="276">
        <f t="shared" si="11"/>
        <v>-40982.533107503026</v>
      </c>
      <c r="P51" s="276">
        <f t="shared" si="13"/>
        <v>2276.8073948612782</v>
      </c>
    </row>
    <row r="52" spans="2:45" ht="15.75" thickBot="1">
      <c r="B52" s="195">
        <f t="shared" si="1"/>
        <v>28</v>
      </c>
      <c r="C52" s="195">
        <v>19</v>
      </c>
      <c r="D52" s="266">
        <f t="shared" si="10"/>
        <v>44197</v>
      </c>
      <c r="E52" s="266">
        <f t="shared" si="2"/>
        <v>44227</v>
      </c>
      <c r="F52" s="274">
        <f t="shared" si="3"/>
        <v>-117780.46281989788</v>
      </c>
      <c r="G52" s="275">
        <f t="shared" si="4"/>
        <v>2000</v>
      </c>
      <c r="H52" s="275">
        <f t="shared" si="5"/>
        <v>1116.6465288507661</v>
      </c>
      <c r="I52" s="275">
        <f t="shared" si="6"/>
        <v>-883.353471149234</v>
      </c>
      <c r="J52" s="276">
        <f t="shared" si="7"/>
        <v>-116663.81629104711</v>
      </c>
      <c r="K52" s="274">
        <f t="shared" si="8"/>
        <v>-14071.302035541521</v>
      </c>
      <c r="L52" s="276">
        <f t="shared" si="9"/>
        <v>-102592.51425550559</v>
      </c>
      <c r="M52" s="275"/>
      <c r="N52" s="274">
        <f t="shared" si="12"/>
        <v>136608.44369167669</v>
      </c>
      <c r="O52" s="276">
        <f t="shared" si="11"/>
        <v>-43259.340502364306</v>
      </c>
      <c r="P52" s="276">
        <f t="shared" si="13"/>
        <v>2276.8073948612782</v>
      </c>
    </row>
    <row r="53" spans="2:45" ht="27" thickBot="1">
      <c r="B53" s="195">
        <f t="shared" si="1"/>
        <v>31</v>
      </c>
      <c r="C53" s="195">
        <v>20</v>
      </c>
      <c r="D53" s="266">
        <f t="shared" si="10"/>
        <v>44228</v>
      </c>
      <c r="E53" s="266">
        <f t="shared" si="2"/>
        <v>44255</v>
      </c>
      <c r="F53" s="274">
        <f t="shared" si="3"/>
        <v>-116663.81629104711</v>
      </c>
      <c r="G53" s="275">
        <f t="shared" si="4"/>
        <v>2000</v>
      </c>
      <c r="H53" s="275">
        <f t="shared" si="5"/>
        <v>1125.0213778171465</v>
      </c>
      <c r="I53" s="275">
        <f t="shared" si="6"/>
        <v>-874.97862218285343</v>
      </c>
      <c r="J53" s="276">
        <f t="shared" si="7"/>
        <v>-115538.79491322997</v>
      </c>
      <c r="K53" s="274">
        <f t="shared" si="8"/>
        <v>-14176.836800808087</v>
      </c>
      <c r="L53" s="276">
        <f t="shared" si="9"/>
        <v>-101361.95811242188</v>
      </c>
      <c r="M53" s="275"/>
      <c r="N53" s="274">
        <f t="shared" si="12"/>
        <v>136608.44369167669</v>
      </c>
      <c r="O53" s="276">
        <f t="shared" si="11"/>
        <v>-45536.147897225586</v>
      </c>
      <c r="P53" s="276">
        <f t="shared" si="13"/>
        <v>2276.8073948612782</v>
      </c>
      <c r="R53" s="535" t="s">
        <v>1055</v>
      </c>
      <c r="S53" s="536"/>
      <c r="T53" s="536"/>
      <c r="U53" s="536"/>
      <c r="V53" s="536"/>
      <c r="W53" s="536"/>
      <c r="X53" s="536"/>
      <c r="Y53" s="536"/>
      <c r="Z53" s="536"/>
      <c r="AA53" s="536"/>
      <c r="AB53" s="536"/>
      <c r="AC53" s="536"/>
      <c r="AD53" s="536"/>
      <c r="AE53" s="537"/>
    </row>
    <row r="54" spans="2:45" ht="25.9" customHeight="1">
      <c r="B54" s="195">
        <f t="shared" si="1"/>
        <v>30</v>
      </c>
      <c r="C54" s="195">
        <v>21</v>
      </c>
      <c r="D54" s="266">
        <f t="shared" si="10"/>
        <v>44256</v>
      </c>
      <c r="E54" s="266">
        <f t="shared" si="2"/>
        <v>44286</v>
      </c>
      <c r="F54" s="274">
        <f t="shared" si="3"/>
        <v>-115538.79491322997</v>
      </c>
      <c r="G54" s="275">
        <f t="shared" si="4"/>
        <v>2000</v>
      </c>
      <c r="H54" s="275">
        <f t="shared" si="5"/>
        <v>1133.4590381507751</v>
      </c>
      <c r="I54" s="275">
        <f t="shared" si="6"/>
        <v>-866.5409618492248</v>
      </c>
      <c r="J54" s="276">
        <f t="shared" si="7"/>
        <v>-114405.3358750792</v>
      </c>
      <c r="K54" s="274">
        <f t="shared" si="8"/>
        <v>-14283.163076814148</v>
      </c>
      <c r="L54" s="276">
        <f t="shared" si="9"/>
        <v>-100122.17279826505</v>
      </c>
      <c r="M54" s="275"/>
      <c r="N54" s="274">
        <f t="shared" si="12"/>
        <v>136608.44369167669</v>
      </c>
      <c r="O54" s="276">
        <f t="shared" si="11"/>
        <v>-47812.955292086866</v>
      </c>
      <c r="P54" s="276">
        <f t="shared" si="13"/>
        <v>2276.8073948612782</v>
      </c>
      <c r="R54" s="560" t="s">
        <v>1056</v>
      </c>
      <c r="S54" s="560"/>
      <c r="T54" s="560"/>
      <c r="U54" s="560"/>
      <c r="V54" s="560"/>
      <c r="W54" s="560"/>
      <c r="X54" s="560"/>
      <c r="Y54" s="560"/>
      <c r="Z54" s="560"/>
      <c r="AA54" s="560"/>
      <c r="AB54" s="560"/>
      <c r="AC54" s="560"/>
      <c r="AD54" s="560"/>
      <c r="AE54" s="560"/>
    </row>
    <row r="55" spans="2:45" ht="15.75" thickBot="1">
      <c r="B55" s="195">
        <f t="shared" si="1"/>
        <v>31</v>
      </c>
      <c r="C55" s="195">
        <v>22</v>
      </c>
      <c r="D55" s="266">
        <f t="shared" si="10"/>
        <v>44287</v>
      </c>
      <c r="E55" s="266">
        <f t="shared" si="2"/>
        <v>44316</v>
      </c>
      <c r="F55" s="274">
        <f t="shared" si="3"/>
        <v>-114405.3358750792</v>
      </c>
      <c r="G55" s="275">
        <f t="shared" si="4"/>
        <v>2000</v>
      </c>
      <c r="H55" s="275">
        <f t="shared" si="5"/>
        <v>1141.959980936906</v>
      </c>
      <c r="I55" s="275">
        <f t="shared" si="6"/>
        <v>-858.04001906309395</v>
      </c>
      <c r="J55" s="276">
        <f t="shared" si="7"/>
        <v>-113263.37589414229</v>
      </c>
      <c r="K55" s="274">
        <f t="shared" si="8"/>
        <v>-14390.286799890251</v>
      </c>
      <c r="L55" s="276">
        <f t="shared" si="9"/>
        <v>-98873.089094252035</v>
      </c>
      <c r="M55" s="275"/>
      <c r="N55" s="274">
        <f t="shared" si="12"/>
        <v>136608.44369167669</v>
      </c>
      <c r="O55" s="276">
        <f t="shared" si="11"/>
        <v>-50089.762686948146</v>
      </c>
      <c r="P55" s="276">
        <f t="shared" si="13"/>
        <v>2276.8073948612782</v>
      </c>
      <c r="R55" s="149" t="s">
        <v>995</v>
      </c>
    </row>
    <row r="56" spans="2:45">
      <c r="B56" s="195">
        <f t="shared" si="1"/>
        <v>30</v>
      </c>
      <c r="C56" s="195">
        <v>23</v>
      </c>
      <c r="D56" s="266">
        <f t="shared" si="10"/>
        <v>44317</v>
      </c>
      <c r="E56" s="266">
        <f t="shared" si="2"/>
        <v>44347</v>
      </c>
      <c r="F56" s="274">
        <f t="shared" si="3"/>
        <v>-113263.37589414229</v>
      </c>
      <c r="G56" s="275">
        <f t="shared" si="4"/>
        <v>2000</v>
      </c>
      <c r="H56" s="275">
        <f t="shared" si="5"/>
        <v>1150.5246807939329</v>
      </c>
      <c r="I56" s="275">
        <f t="shared" si="6"/>
        <v>-849.47531920606707</v>
      </c>
      <c r="J56" s="276">
        <f t="shared" si="7"/>
        <v>-112112.85121334836</v>
      </c>
      <c r="K56" s="274">
        <f t="shared" si="8"/>
        <v>-14498.213950889432</v>
      </c>
      <c r="L56" s="276">
        <f t="shared" si="9"/>
        <v>-97614.637262458928</v>
      </c>
      <c r="M56" s="275"/>
      <c r="N56" s="274">
        <f t="shared" si="12"/>
        <v>136608.44369167669</v>
      </c>
      <c r="O56" s="276">
        <f t="shared" si="11"/>
        <v>-52366.570081809426</v>
      </c>
      <c r="P56" s="276">
        <f t="shared" si="13"/>
        <v>2276.8073948612782</v>
      </c>
      <c r="R56" s="149" t="s">
        <v>996</v>
      </c>
      <c r="AB56" s="207" t="s">
        <v>978</v>
      </c>
      <c r="AC56" s="208"/>
      <c r="AD56" s="538" t="s">
        <v>1089</v>
      </c>
      <c r="AE56" s="539"/>
    </row>
    <row r="57" spans="2:45">
      <c r="B57" s="195">
        <f t="shared" si="1"/>
        <v>31</v>
      </c>
      <c r="C57" s="195">
        <v>24</v>
      </c>
      <c r="D57" s="266">
        <f t="shared" si="10"/>
        <v>44348</v>
      </c>
      <c r="E57" s="266">
        <f t="shared" si="2"/>
        <v>44377</v>
      </c>
      <c r="F57" s="274">
        <f t="shared" si="3"/>
        <v>-112112.85121334836</v>
      </c>
      <c r="G57" s="275">
        <f t="shared" si="4"/>
        <v>2000</v>
      </c>
      <c r="H57" s="275">
        <f t="shared" si="5"/>
        <v>1159.1536158998874</v>
      </c>
      <c r="I57" s="275">
        <f t="shared" si="6"/>
        <v>-840.84638410011269</v>
      </c>
      <c r="J57" s="276">
        <f t="shared" si="7"/>
        <v>-110953.69759744847</v>
      </c>
      <c r="K57" s="274">
        <f t="shared" si="8"/>
        <v>-14606.950555521093</v>
      </c>
      <c r="L57" s="276">
        <f t="shared" si="9"/>
        <v>-96346.747041927374</v>
      </c>
      <c r="M57" s="275"/>
      <c r="N57" s="274">
        <f t="shared" si="12"/>
        <v>136608.44369167669</v>
      </c>
      <c r="O57" s="276">
        <f t="shared" si="11"/>
        <v>-54643.377476670707</v>
      </c>
      <c r="P57" s="276">
        <f t="shared" si="13"/>
        <v>2276.8073948612782</v>
      </c>
      <c r="V57" s="164"/>
      <c r="W57" s="546" t="s">
        <v>997</v>
      </c>
      <c r="X57" s="547"/>
      <c r="Y57" s="548"/>
      <c r="AB57" s="210" t="s">
        <v>980</v>
      </c>
      <c r="AC57" s="211"/>
      <c r="AD57" s="540">
        <v>103070</v>
      </c>
      <c r="AE57" s="541"/>
    </row>
    <row r="58" spans="2:45" ht="15" customHeight="1">
      <c r="B58" s="195">
        <f t="shared" si="1"/>
        <v>31</v>
      </c>
      <c r="C58" s="195">
        <v>25</v>
      </c>
      <c r="D58" s="266">
        <f t="shared" si="10"/>
        <v>44378</v>
      </c>
      <c r="E58" s="266">
        <f t="shared" si="2"/>
        <v>44408</v>
      </c>
      <c r="F58" s="274">
        <f t="shared" si="3"/>
        <v>-110953.69759744847</v>
      </c>
      <c r="G58" s="275">
        <f t="shared" si="4"/>
        <v>2000</v>
      </c>
      <c r="H58" s="275">
        <f t="shared" si="5"/>
        <v>1167.8472680191367</v>
      </c>
      <c r="I58" s="275">
        <f t="shared" si="6"/>
        <v>-832.15273198086345</v>
      </c>
      <c r="J58" s="276">
        <f t="shared" si="7"/>
        <v>-109785.85032942933</v>
      </c>
      <c r="K58" s="274">
        <f t="shared" si="8"/>
        <v>-14716.502684687497</v>
      </c>
      <c r="L58" s="276">
        <f t="shared" si="9"/>
        <v>-95069.347644741836</v>
      </c>
      <c r="M58" s="275"/>
      <c r="N58" s="274">
        <f t="shared" si="12"/>
        <v>136608.44369167669</v>
      </c>
      <c r="O58" s="276">
        <f t="shared" si="11"/>
        <v>-56920.184871531987</v>
      </c>
      <c r="P58" s="276">
        <f t="shared" si="13"/>
        <v>2276.8073948612782</v>
      </c>
      <c r="R58" s="153" t="s">
        <v>998</v>
      </c>
      <c r="V58" s="173"/>
      <c r="W58" s="154" t="s">
        <v>999</v>
      </c>
      <c r="Y58" s="154" t="s">
        <v>1000</v>
      </c>
      <c r="AB58" s="212" t="s">
        <v>981</v>
      </c>
      <c r="AC58" s="213"/>
      <c r="AD58" s="540" t="s">
        <v>1092</v>
      </c>
      <c r="AE58" s="541"/>
    </row>
    <row r="59" spans="2:45">
      <c r="B59" s="195">
        <f t="shared" si="1"/>
        <v>30</v>
      </c>
      <c r="C59" s="195">
        <v>26</v>
      </c>
      <c r="D59" s="266">
        <f t="shared" si="10"/>
        <v>44409</v>
      </c>
      <c r="E59" s="266">
        <f t="shared" si="2"/>
        <v>44439</v>
      </c>
      <c r="F59" s="274">
        <f t="shared" si="3"/>
        <v>-109785.85032942933</v>
      </c>
      <c r="G59" s="275">
        <f t="shared" si="4"/>
        <v>2000</v>
      </c>
      <c r="H59" s="275">
        <f t="shared" si="5"/>
        <v>1176.6061225292801</v>
      </c>
      <c r="I59" s="275">
        <f t="shared" si="6"/>
        <v>-823.39387747071999</v>
      </c>
      <c r="J59" s="276">
        <f t="shared" si="7"/>
        <v>-108609.24420690005</v>
      </c>
      <c r="K59" s="274">
        <f t="shared" si="8"/>
        <v>-14826.876454822646</v>
      </c>
      <c r="L59" s="276">
        <f t="shared" si="9"/>
        <v>-93782.367752077407</v>
      </c>
      <c r="M59" s="275"/>
      <c r="N59" s="274">
        <f t="shared" si="12"/>
        <v>136608.44369167669</v>
      </c>
      <c r="O59" s="276">
        <f t="shared" si="11"/>
        <v>-59196.992266393267</v>
      </c>
      <c r="P59" s="276">
        <f t="shared" si="13"/>
        <v>2276.8073948612782</v>
      </c>
      <c r="R59" s="164" t="s">
        <v>1103</v>
      </c>
      <c r="V59" s="321">
        <v>1</v>
      </c>
      <c r="W59" s="183">
        <v>43678</v>
      </c>
      <c r="X59" s="322">
        <v>4</v>
      </c>
      <c r="Y59" s="352">
        <v>43708</v>
      </c>
      <c r="Z59" s="173"/>
      <c r="AB59" s="212" t="s">
        <v>1078</v>
      </c>
      <c r="AC59" s="213"/>
      <c r="AD59" s="540">
        <v>95101110</v>
      </c>
      <c r="AE59" s="541"/>
    </row>
    <row r="60" spans="2:45">
      <c r="B60" s="195">
        <f t="shared" si="1"/>
        <v>31</v>
      </c>
      <c r="C60" s="195">
        <v>27</v>
      </c>
      <c r="D60" s="266">
        <f t="shared" si="10"/>
        <v>44440</v>
      </c>
      <c r="E60" s="266">
        <f t="shared" si="2"/>
        <v>44469</v>
      </c>
      <c r="F60" s="274">
        <f t="shared" si="3"/>
        <v>-108609.24420690005</v>
      </c>
      <c r="G60" s="275">
        <f t="shared" si="4"/>
        <v>2000</v>
      </c>
      <c r="H60" s="275">
        <f t="shared" si="5"/>
        <v>1185.4306684482494</v>
      </c>
      <c r="I60" s="275">
        <f t="shared" si="6"/>
        <v>-814.56933155175045</v>
      </c>
      <c r="J60" s="276">
        <f t="shared" si="7"/>
        <v>-107423.81353845181</v>
      </c>
      <c r="K60" s="274">
        <f t="shared" si="8"/>
        <v>-14938.078028233824</v>
      </c>
      <c r="L60" s="276">
        <f t="shared" si="9"/>
        <v>-92485.735510217986</v>
      </c>
      <c r="M60" s="275"/>
      <c r="N60" s="274">
        <f t="shared" si="12"/>
        <v>136608.44369167669</v>
      </c>
      <c r="O60" s="276">
        <f t="shared" si="11"/>
        <v>-61473.799661254547</v>
      </c>
      <c r="P60" s="276">
        <f t="shared" si="13"/>
        <v>2276.8073948612782</v>
      </c>
      <c r="R60" s="164" t="s">
        <v>1022</v>
      </c>
      <c r="V60" s="321">
        <v>2</v>
      </c>
      <c r="W60" s="183">
        <v>43677</v>
      </c>
      <c r="X60" s="322">
        <v>5</v>
      </c>
      <c r="Y60" s="352">
        <v>43708</v>
      </c>
      <c r="Z60" s="194"/>
      <c r="AA60" s="153"/>
      <c r="AB60" s="177" t="s">
        <v>989</v>
      </c>
      <c r="AC60" s="178"/>
      <c r="AD60" s="179"/>
      <c r="AE60" s="224">
        <v>2000</v>
      </c>
    </row>
    <row r="61" spans="2:45">
      <c r="B61" s="195">
        <f t="shared" si="1"/>
        <v>30</v>
      </c>
      <c r="C61" s="195">
        <v>28</v>
      </c>
      <c r="D61" s="266">
        <f t="shared" si="10"/>
        <v>44470</v>
      </c>
      <c r="E61" s="266">
        <f t="shared" si="2"/>
        <v>44500</v>
      </c>
      <c r="F61" s="274">
        <f t="shared" si="3"/>
        <v>-107423.81353845181</v>
      </c>
      <c r="G61" s="275">
        <f t="shared" si="4"/>
        <v>2000</v>
      </c>
      <c r="H61" s="275">
        <f t="shared" si="5"/>
        <v>1194.3213984616114</v>
      </c>
      <c r="I61" s="275">
        <f t="shared" si="6"/>
        <v>-805.67860153838853</v>
      </c>
      <c r="J61" s="276">
        <f t="shared" si="7"/>
        <v>-106229.49213999019</v>
      </c>
      <c r="K61" s="274">
        <f t="shared" si="8"/>
        <v>-15050.113613445574</v>
      </c>
      <c r="L61" s="276">
        <f t="shared" si="9"/>
        <v>-91179.37852654462</v>
      </c>
      <c r="M61" s="275"/>
      <c r="N61" s="274">
        <f t="shared" si="12"/>
        <v>136608.44369167669</v>
      </c>
      <c r="O61" s="276">
        <f t="shared" si="11"/>
        <v>-63750.607056115827</v>
      </c>
      <c r="P61" s="276">
        <f t="shared" si="13"/>
        <v>2276.8073948612782</v>
      </c>
      <c r="R61" s="182" t="s">
        <v>1026</v>
      </c>
      <c r="V61" s="321">
        <v>3</v>
      </c>
      <c r="W61" s="183">
        <v>43677</v>
      </c>
      <c r="X61" s="322">
        <v>6</v>
      </c>
      <c r="Y61" s="352">
        <v>43708</v>
      </c>
      <c r="Z61" s="194"/>
      <c r="AB61" s="234" t="s">
        <v>139</v>
      </c>
      <c r="AC61" s="178"/>
      <c r="AD61" s="179"/>
      <c r="AE61" s="180" t="s">
        <v>140</v>
      </c>
    </row>
    <row r="62" spans="2:45">
      <c r="B62" s="195">
        <f t="shared" si="1"/>
        <v>31</v>
      </c>
      <c r="C62" s="195">
        <v>29</v>
      </c>
      <c r="D62" s="266">
        <f t="shared" si="10"/>
        <v>44501</v>
      </c>
      <c r="E62" s="266">
        <f t="shared" si="2"/>
        <v>44530</v>
      </c>
      <c r="F62" s="274">
        <f t="shared" si="3"/>
        <v>-106229.49213999019</v>
      </c>
      <c r="G62" s="275">
        <f t="shared" si="4"/>
        <v>2000</v>
      </c>
      <c r="H62" s="275">
        <f t="shared" si="5"/>
        <v>1203.2788089500737</v>
      </c>
      <c r="I62" s="275">
        <f t="shared" si="6"/>
        <v>-796.72119104992646</v>
      </c>
      <c r="J62" s="276">
        <f t="shared" si="7"/>
        <v>-105026.21333104013</v>
      </c>
      <c r="K62" s="274">
        <f t="shared" si="8"/>
        <v>-15162.989465546416</v>
      </c>
      <c r="L62" s="276">
        <f t="shared" si="9"/>
        <v>-89863.22386549371</v>
      </c>
      <c r="M62" s="275"/>
      <c r="N62" s="274">
        <f t="shared" si="12"/>
        <v>136608.44369167669</v>
      </c>
      <c r="O62" s="276">
        <f t="shared" si="11"/>
        <v>-66027.414450977099</v>
      </c>
      <c r="P62" s="276">
        <f t="shared" si="13"/>
        <v>2276.8073948612782</v>
      </c>
      <c r="R62" s="164"/>
      <c r="U62" s="239"/>
      <c r="V62" s="293"/>
      <c r="W62" s="183"/>
      <c r="X62" s="295"/>
      <c r="Y62" s="183"/>
      <c r="Z62" s="194"/>
      <c r="AB62" s="234" t="s">
        <v>141</v>
      </c>
      <c r="AC62" s="178"/>
      <c r="AD62" s="179"/>
      <c r="AE62" s="180" t="s">
        <v>151</v>
      </c>
    </row>
    <row r="63" spans="2:45">
      <c r="B63" s="195">
        <f t="shared" si="1"/>
        <v>31</v>
      </c>
      <c r="C63" s="195">
        <v>30</v>
      </c>
      <c r="D63" s="266">
        <f t="shared" si="10"/>
        <v>44531</v>
      </c>
      <c r="E63" s="266">
        <f t="shared" si="2"/>
        <v>44561</v>
      </c>
      <c r="F63" s="274">
        <f t="shared" si="3"/>
        <v>-105026.21333104013</v>
      </c>
      <c r="G63" s="275">
        <f t="shared" si="4"/>
        <v>2000</v>
      </c>
      <c r="H63" s="275">
        <f t="shared" si="5"/>
        <v>1212.3034000171992</v>
      </c>
      <c r="I63" s="275">
        <f t="shared" si="6"/>
        <v>-787.69659998280088</v>
      </c>
      <c r="J63" s="276">
        <f t="shared" si="7"/>
        <v>-103813.90993102292</v>
      </c>
      <c r="K63" s="274">
        <f t="shared" si="8"/>
        <v>-15276.711886538003</v>
      </c>
      <c r="L63" s="276">
        <f t="shared" si="9"/>
        <v>-88537.198044484918</v>
      </c>
      <c r="M63" s="275"/>
      <c r="N63" s="274">
        <f t="shared" si="12"/>
        <v>136608.44369167669</v>
      </c>
      <c r="O63" s="276">
        <f t="shared" si="11"/>
        <v>-68304.221845838372</v>
      </c>
      <c r="P63" s="276">
        <f t="shared" si="13"/>
        <v>2276.8073948612782</v>
      </c>
      <c r="R63" s="182"/>
      <c r="U63" s="239"/>
      <c r="V63" s="293"/>
      <c r="W63" s="183"/>
      <c r="X63" s="295"/>
      <c r="Y63" s="183"/>
      <c r="Z63" s="194"/>
      <c r="AB63" s="234" t="s">
        <v>144</v>
      </c>
      <c r="AC63" s="178"/>
      <c r="AD63" s="179"/>
      <c r="AE63" s="249">
        <v>84</v>
      </c>
    </row>
    <row r="64" spans="2:45">
      <c r="B64" s="195">
        <f t="shared" si="1"/>
        <v>28</v>
      </c>
      <c r="C64" s="195">
        <v>31</v>
      </c>
      <c r="D64" s="266">
        <f t="shared" si="10"/>
        <v>44562</v>
      </c>
      <c r="E64" s="266">
        <f t="shared" si="2"/>
        <v>44592</v>
      </c>
      <c r="F64" s="274">
        <f t="shared" si="3"/>
        <v>-103813.90993102292</v>
      </c>
      <c r="G64" s="275">
        <f t="shared" si="4"/>
        <v>2000</v>
      </c>
      <c r="H64" s="275">
        <f t="shared" si="5"/>
        <v>1221.3956755173281</v>
      </c>
      <c r="I64" s="275">
        <f t="shared" si="6"/>
        <v>-778.60432448267193</v>
      </c>
      <c r="J64" s="276">
        <f t="shared" si="7"/>
        <v>-102592.51425550559</v>
      </c>
      <c r="K64" s="274">
        <f t="shared" si="8"/>
        <v>-15391.287225687032</v>
      </c>
      <c r="L64" s="276">
        <f t="shared" si="9"/>
        <v>-87201.227029818561</v>
      </c>
      <c r="M64" s="275"/>
      <c r="N64" s="274">
        <f t="shared" si="12"/>
        <v>136608.44369167669</v>
      </c>
      <c r="O64" s="276">
        <f t="shared" si="11"/>
        <v>-70581.029240699645</v>
      </c>
      <c r="P64" s="276">
        <f t="shared" si="13"/>
        <v>2276.8073948612782</v>
      </c>
      <c r="R64" s="130"/>
      <c r="V64" s="293"/>
      <c r="W64" s="183"/>
      <c r="X64" s="295"/>
      <c r="Y64" s="183"/>
      <c r="Z64" s="194"/>
      <c r="AB64" s="234" t="s">
        <v>145</v>
      </c>
      <c r="AC64" s="178"/>
      <c r="AD64" s="179"/>
      <c r="AE64" s="226">
        <v>43647</v>
      </c>
    </row>
    <row r="65" spans="2:46" s="164" customFormat="1">
      <c r="B65" s="195">
        <f t="shared" si="1"/>
        <v>31</v>
      </c>
      <c r="C65" s="195">
        <v>32</v>
      </c>
      <c r="D65" s="266">
        <f t="shared" si="10"/>
        <v>44593</v>
      </c>
      <c r="E65" s="266">
        <f t="shared" si="2"/>
        <v>44620</v>
      </c>
      <c r="F65" s="274">
        <f t="shared" si="3"/>
        <v>-102592.51425550559</v>
      </c>
      <c r="G65" s="275">
        <f t="shared" si="4"/>
        <v>2000</v>
      </c>
      <c r="H65" s="275">
        <f t="shared" si="5"/>
        <v>1230.5561430837079</v>
      </c>
      <c r="I65" s="275">
        <f t="shared" si="6"/>
        <v>-769.44385691629202</v>
      </c>
      <c r="J65" s="276">
        <f t="shared" si="7"/>
        <v>-101361.95811242188</v>
      </c>
      <c r="K65" s="274">
        <f t="shared" si="8"/>
        <v>-15506.721879879682</v>
      </c>
      <c r="L65" s="276">
        <f t="shared" si="9"/>
        <v>-85855.2362325422</v>
      </c>
      <c r="M65" s="275"/>
      <c r="N65" s="274">
        <f t="shared" si="12"/>
        <v>136608.44369167669</v>
      </c>
      <c r="O65" s="276">
        <f t="shared" si="11"/>
        <v>-72857.836635560918</v>
      </c>
      <c r="P65" s="276">
        <f t="shared" si="13"/>
        <v>2276.8073948612782</v>
      </c>
      <c r="R65" s="130"/>
      <c r="S65" s="163"/>
      <c r="T65" s="163"/>
      <c r="U65" s="239"/>
      <c r="V65" s="293"/>
      <c r="W65" s="183"/>
      <c r="X65" s="295"/>
      <c r="Y65" s="183"/>
      <c r="Z65" s="194"/>
      <c r="AA65" s="163"/>
      <c r="AB65" s="234" t="s">
        <v>146</v>
      </c>
      <c r="AC65" s="178"/>
      <c r="AD65" s="179"/>
      <c r="AE65" s="226">
        <v>46203</v>
      </c>
    </row>
    <row r="66" spans="2:46" s="164" customFormat="1" ht="15.75" thickBot="1">
      <c r="B66" s="195">
        <f t="shared" ref="B66:B97" si="14">E67-D67+1</f>
        <v>30</v>
      </c>
      <c r="C66" s="195">
        <v>33</v>
      </c>
      <c r="D66" s="266">
        <f t="shared" si="10"/>
        <v>44621</v>
      </c>
      <c r="E66" s="266">
        <f t="shared" si="2"/>
        <v>44651</v>
      </c>
      <c r="F66" s="274">
        <f t="shared" si="3"/>
        <v>-101361.95811242188</v>
      </c>
      <c r="G66" s="275">
        <f t="shared" si="4"/>
        <v>2000</v>
      </c>
      <c r="H66" s="275">
        <f t="shared" si="5"/>
        <v>1239.7853141568357</v>
      </c>
      <c r="I66" s="275">
        <f t="shared" si="6"/>
        <v>-760.21468584316415</v>
      </c>
      <c r="J66" s="276">
        <f t="shared" si="7"/>
        <v>-100122.17279826505</v>
      </c>
      <c r="K66" s="274">
        <f t="shared" si="8"/>
        <v>-15623.022293978778</v>
      </c>
      <c r="L66" s="276">
        <f t="shared" si="9"/>
        <v>-84499.15050428627</v>
      </c>
      <c r="M66" s="275"/>
      <c r="N66" s="274">
        <f t="shared" si="12"/>
        <v>136608.44369167669</v>
      </c>
      <c r="O66" s="276">
        <f t="shared" si="11"/>
        <v>-75134.644030422191</v>
      </c>
      <c r="P66" s="276">
        <f t="shared" si="13"/>
        <v>2276.8073948612782</v>
      </c>
      <c r="S66" s="163"/>
      <c r="T66" s="163"/>
      <c r="U66" s="239"/>
      <c r="V66" s="293"/>
      <c r="W66" s="183"/>
      <c r="X66" s="295"/>
      <c r="Y66" s="183"/>
      <c r="Z66" s="194"/>
      <c r="AA66" s="163"/>
      <c r="AB66" s="257" t="s">
        <v>990</v>
      </c>
      <c r="AC66" s="190"/>
      <c r="AD66" s="191"/>
      <c r="AE66" s="258">
        <f>F16</f>
        <v>-124307.93</v>
      </c>
      <c r="AF66" s="574"/>
      <c r="AG66" s="572"/>
      <c r="AH66" s="572"/>
      <c r="AI66" s="572"/>
      <c r="AJ66" s="572"/>
      <c r="AK66" s="572"/>
      <c r="AL66" s="572"/>
      <c r="AM66" s="572"/>
      <c r="AN66" s="572"/>
      <c r="AO66" s="572"/>
      <c r="AP66" s="572"/>
      <c r="AQ66" s="572"/>
      <c r="AR66" s="572"/>
      <c r="AS66" s="572"/>
    </row>
    <row r="67" spans="2:46" s="164" customFormat="1" ht="15" customHeight="1">
      <c r="B67" s="195">
        <f t="shared" si="14"/>
        <v>31</v>
      </c>
      <c r="C67" s="195">
        <v>34</v>
      </c>
      <c r="D67" s="266">
        <f t="shared" si="10"/>
        <v>44652</v>
      </c>
      <c r="E67" s="266">
        <f t="shared" ref="E67:E98" si="15">EOMONTH(D67,0)</f>
        <v>44681</v>
      </c>
      <c r="F67" s="274">
        <f t="shared" ref="F67:F98" si="16">J66</f>
        <v>-100122.17279826505</v>
      </c>
      <c r="G67" s="275">
        <f t="shared" ref="G67:G98" si="17">$F$9</f>
        <v>2000</v>
      </c>
      <c r="H67" s="275">
        <f t="shared" ref="H67:H98" si="18">G67+I67</f>
        <v>1249.0837040130123</v>
      </c>
      <c r="I67" s="275">
        <f t="shared" ref="I67:I98" si="19">(F67)*$F$7/12</f>
        <v>-750.91629598698785</v>
      </c>
      <c r="J67" s="276">
        <f t="shared" ref="J67:J98" si="20">SUM(F67,H67)</f>
        <v>-98873.089094252035</v>
      </c>
      <c r="K67" s="274">
        <f t="shared" ref="K67:K98" si="21">J67-J79</f>
        <v>-15740.194961183617</v>
      </c>
      <c r="L67" s="276">
        <f t="shared" ref="L67:L98" si="22">J67-K67</f>
        <v>-83132.894133068417</v>
      </c>
      <c r="M67" s="275"/>
      <c r="N67" s="274">
        <f t="shared" si="12"/>
        <v>136608.44369167669</v>
      </c>
      <c r="O67" s="276">
        <f t="shared" si="11"/>
        <v>-77411.451425283463</v>
      </c>
      <c r="P67" s="276">
        <f t="shared" si="13"/>
        <v>2276.8073948612782</v>
      </c>
      <c r="AF67" s="574"/>
      <c r="AG67" s="572"/>
      <c r="AH67" s="572"/>
      <c r="AI67" s="572"/>
      <c r="AJ67" s="572"/>
      <c r="AK67" s="572"/>
      <c r="AL67" s="572"/>
      <c r="AM67" s="572"/>
      <c r="AN67" s="572"/>
      <c r="AO67" s="572"/>
      <c r="AP67" s="572"/>
      <c r="AQ67" s="572"/>
      <c r="AR67" s="572"/>
      <c r="AS67" s="572"/>
    </row>
    <row r="68" spans="2:46" s="164" customFormat="1">
      <c r="B68" s="195">
        <f t="shared" si="14"/>
        <v>30</v>
      </c>
      <c r="C68" s="195">
        <v>35</v>
      </c>
      <c r="D68" s="266">
        <f t="shared" ref="D68:D99" si="23">EDATE(D67,1)</f>
        <v>44682</v>
      </c>
      <c r="E68" s="266">
        <f t="shared" si="15"/>
        <v>44712</v>
      </c>
      <c r="F68" s="274">
        <f t="shared" si="16"/>
        <v>-98873.089094252035</v>
      </c>
      <c r="G68" s="275">
        <f t="shared" si="17"/>
        <v>2000</v>
      </c>
      <c r="H68" s="275">
        <f t="shared" si="18"/>
        <v>1258.4518317931097</v>
      </c>
      <c r="I68" s="275">
        <f t="shared" si="19"/>
        <v>-741.5481682068903</v>
      </c>
      <c r="J68" s="276">
        <f t="shared" si="20"/>
        <v>-97614.637262458928</v>
      </c>
      <c r="K68" s="274">
        <f t="shared" si="21"/>
        <v>-15858.246423392498</v>
      </c>
      <c r="L68" s="276">
        <f t="shared" si="22"/>
        <v>-81756.390839066429</v>
      </c>
      <c r="M68" s="275"/>
      <c r="N68" s="274">
        <f t="shared" si="12"/>
        <v>136608.44369167669</v>
      </c>
      <c r="O68" s="276">
        <f t="shared" ref="O68:O117" si="24">IF(N68=0,0,O67-P68)</f>
        <v>-79688.258820144736</v>
      </c>
      <c r="P68" s="276">
        <f t="shared" si="13"/>
        <v>2276.8073948612782</v>
      </c>
      <c r="AF68" s="574"/>
      <c r="AG68" s="572"/>
      <c r="AH68" s="572"/>
      <c r="AI68" s="572"/>
      <c r="AJ68" s="572"/>
      <c r="AK68" s="572"/>
      <c r="AL68" s="572"/>
      <c r="AM68" s="572"/>
      <c r="AN68" s="572"/>
      <c r="AO68" s="572"/>
      <c r="AP68" s="572"/>
      <c r="AQ68" s="572"/>
      <c r="AR68" s="572"/>
      <c r="AS68" s="572"/>
    </row>
    <row r="69" spans="2:46" s="164" customFormat="1">
      <c r="B69" s="195">
        <f t="shared" si="14"/>
        <v>31</v>
      </c>
      <c r="C69" s="195">
        <v>36</v>
      </c>
      <c r="D69" s="266">
        <f t="shared" si="23"/>
        <v>44713</v>
      </c>
      <c r="E69" s="266">
        <f t="shared" si="15"/>
        <v>44742</v>
      </c>
      <c r="F69" s="274">
        <f t="shared" si="16"/>
        <v>-97614.637262458928</v>
      </c>
      <c r="G69" s="275">
        <f t="shared" si="17"/>
        <v>2000</v>
      </c>
      <c r="H69" s="275">
        <f t="shared" si="18"/>
        <v>1267.890220531558</v>
      </c>
      <c r="I69" s="275">
        <f t="shared" si="19"/>
        <v>-732.10977946844196</v>
      </c>
      <c r="J69" s="276">
        <f t="shared" si="20"/>
        <v>-96346.747041927374</v>
      </c>
      <c r="K69" s="274">
        <f t="shared" si="21"/>
        <v>-15977.183271567948</v>
      </c>
      <c r="L69" s="276">
        <f t="shared" si="22"/>
        <v>-80369.563770359426</v>
      </c>
      <c r="M69" s="275"/>
      <c r="N69" s="274">
        <f t="shared" si="12"/>
        <v>136608.44369167669</v>
      </c>
      <c r="O69" s="276">
        <f t="shared" si="24"/>
        <v>-81965.066215006009</v>
      </c>
      <c r="P69" s="276">
        <f t="shared" si="13"/>
        <v>2276.8073948612782</v>
      </c>
      <c r="R69" s="531" t="s">
        <v>1049</v>
      </c>
      <c r="S69" s="531"/>
      <c r="T69" s="531"/>
      <c r="U69" s="531"/>
      <c r="V69" s="162"/>
      <c r="W69" s="531" t="s">
        <v>1050</v>
      </c>
      <c r="X69" s="531"/>
      <c r="Y69" s="531"/>
      <c r="Z69" s="531"/>
      <c r="AA69" s="124"/>
      <c r="AB69" s="531" t="s">
        <v>1051</v>
      </c>
      <c r="AC69" s="531"/>
      <c r="AD69" s="531"/>
      <c r="AE69" s="531"/>
      <c r="AG69" s="572"/>
      <c r="AH69" s="573"/>
      <c r="AI69" s="573"/>
      <c r="AJ69" s="573"/>
      <c r="AK69" s="573"/>
      <c r="AL69" s="573"/>
      <c r="AM69" s="573"/>
      <c r="AN69" s="573"/>
      <c r="AO69" s="573"/>
      <c r="AP69" s="573"/>
      <c r="AQ69" s="573"/>
      <c r="AR69" s="573"/>
      <c r="AS69" s="573"/>
      <c r="AT69" s="573"/>
    </row>
    <row r="70" spans="2:46" s="164" customFormat="1">
      <c r="B70" s="195">
        <f t="shared" si="14"/>
        <v>31</v>
      </c>
      <c r="C70" s="195">
        <v>37</v>
      </c>
      <c r="D70" s="266">
        <f t="shared" si="23"/>
        <v>44743</v>
      </c>
      <c r="E70" s="266">
        <f t="shared" si="15"/>
        <v>44773</v>
      </c>
      <c r="F70" s="274">
        <f t="shared" si="16"/>
        <v>-96346.747041927374</v>
      </c>
      <c r="G70" s="275">
        <f t="shared" si="17"/>
        <v>2000</v>
      </c>
      <c r="H70" s="275">
        <f t="shared" si="18"/>
        <v>1277.3993971855448</v>
      </c>
      <c r="I70" s="275">
        <f t="shared" si="19"/>
        <v>-722.60060281445521</v>
      </c>
      <c r="J70" s="276">
        <f t="shared" si="20"/>
        <v>-95069.347644741836</v>
      </c>
      <c r="K70" s="274">
        <f t="shared" si="21"/>
        <v>-16097.012146104709</v>
      </c>
      <c r="L70" s="276">
        <f t="shared" si="22"/>
        <v>-78972.335498637127</v>
      </c>
      <c r="M70" s="275"/>
      <c r="N70" s="274">
        <f t="shared" si="12"/>
        <v>136608.44369167669</v>
      </c>
      <c r="O70" s="276">
        <f t="shared" si="24"/>
        <v>-84241.873609867282</v>
      </c>
      <c r="P70" s="276">
        <f t="shared" si="13"/>
        <v>2276.8073948612782</v>
      </c>
      <c r="R70" s="188">
        <v>3</v>
      </c>
      <c r="S70" s="202">
        <f>G38</f>
        <v>2000</v>
      </c>
      <c r="T70" s="198">
        <f>G38</f>
        <v>2000</v>
      </c>
      <c r="U70" s="188">
        <v>1</v>
      </c>
      <c r="V70" s="200"/>
      <c r="W70" s="188">
        <v>2</v>
      </c>
      <c r="X70" s="202">
        <f>AD70-AC76</f>
        <v>2000</v>
      </c>
      <c r="Y70" s="198">
        <f>S70</f>
        <v>2000</v>
      </c>
      <c r="Z70" s="188">
        <v>3</v>
      </c>
      <c r="AA70" s="196"/>
      <c r="AB70" s="202"/>
      <c r="AC70" s="197"/>
      <c r="AD70" s="198">
        <v>2400</v>
      </c>
      <c r="AE70" s="188">
        <v>2</v>
      </c>
      <c r="AG70" s="573"/>
      <c r="AH70" s="573"/>
      <c r="AI70" s="573"/>
      <c r="AJ70" s="573"/>
      <c r="AK70" s="573"/>
      <c r="AL70" s="573"/>
      <c r="AM70" s="573"/>
      <c r="AN70" s="573"/>
      <c r="AO70" s="573"/>
      <c r="AP70" s="573"/>
      <c r="AQ70" s="573"/>
      <c r="AR70" s="573"/>
      <c r="AS70" s="573"/>
      <c r="AT70" s="573"/>
    </row>
    <row r="71" spans="2:46" s="164" customFormat="1">
      <c r="B71" s="195">
        <f t="shared" si="14"/>
        <v>30</v>
      </c>
      <c r="C71" s="195">
        <v>38</v>
      </c>
      <c r="D71" s="266">
        <f t="shared" si="23"/>
        <v>44774</v>
      </c>
      <c r="E71" s="266">
        <f t="shared" si="15"/>
        <v>44804</v>
      </c>
      <c r="F71" s="274">
        <f t="shared" si="16"/>
        <v>-95069.347644741836</v>
      </c>
      <c r="G71" s="275">
        <f t="shared" si="17"/>
        <v>2000</v>
      </c>
      <c r="H71" s="275">
        <f t="shared" si="18"/>
        <v>1286.9798926644362</v>
      </c>
      <c r="I71" s="275">
        <f t="shared" si="19"/>
        <v>-713.02010733556381</v>
      </c>
      <c r="J71" s="276">
        <f t="shared" si="20"/>
        <v>-93782.367752077407</v>
      </c>
      <c r="K71" s="274">
        <f t="shared" si="21"/>
        <v>-16217.739737200507</v>
      </c>
      <c r="L71" s="276">
        <f t="shared" si="22"/>
        <v>-77564.6280148769</v>
      </c>
      <c r="M71" s="275"/>
      <c r="N71" s="274">
        <f t="shared" si="12"/>
        <v>136608.44369167669</v>
      </c>
      <c r="O71" s="276">
        <f t="shared" si="24"/>
        <v>-86518.681004728554</v>
      </c>
      <c r="P71" s="276">
        <f t="shared" si="13"/>
        <v>2276.8073948612782</v>
      </c>
      <c r="R71" s="152">
        <v>6</v>
      </c>
      <c r="S71" s="200">
        <f>G39</f>
        <v>2000</v>
      </c>
      <c r="T71" s="199">
        <f>G39</f>
        <v>2000</v>
      </c>
      <c r="U71" s="152">
        <v>4</v>
      </c>
      <c r="V71" s="200"/>
      <c r="W71" s="152">
        <v>5</v>
      </c>
      <c r="X71" s="200">
        <f>AD71-AC77</f>
        <v>2000</v>
      </c>
      <c r="Y71" s="199">
        <f>S71</f>
        <v>2000</v>
      </c>
      <c r="Z71" s="152">
        <v>6</v>
      </c>
      <c r="AA71" s="196"/>
      <c r="AB71" s="196"/>
      <c r="AC71" s="196"/>
      <c r="AD71" s="199">
        <v>2400</v>
      </c>
      <c r="AE71" s="152">
        <v>5</v>
      </c>
      <c r="AG71" s="573"/>
      <c r="AH71" s="573"/>
      <c r="AI71" s="573"/>
      <c r="AJ71" s="573"/>
      <c r="AK71" s="573"/>
      <c r="AL71" s="573"/>
      <c r="AM71" s="573"/>
      <c r="AN71" s="573"/>
      <c r="AO71" s="573"/>
      <c r="AP71" s="573"/>
      <c r="AQ71" s="573"/>
      <c r="AR71" s="573"/>
      <c r="AS71" s="573"/>
      <c r="AT71" s="573"/>
    </row>
    <row r="72" spans="2:46" s="164" customFormat="1">
      <c r="B72" s="195">
        <f t="shared" si="14"/>
        <v>31</v>
      </c>
      <c r="C72" s="195">
        <v>39</v>
      </c>
      <c r="D72" s="266">
        <f t="shared" si="23"/>
        <v>44805</v>
      </c>
      <c r="E72" s="266">
        <f t="shared" si="15"/>
        <v>44834</v>
      </c>
      <c r="F72" s="274">
        <f t="shared" si="16"/>
        <v>-93782.367752077407</v>
      </c>
      <c r="G72" s="275">
        <f t="shared" si="17"/>
        <v>2000</v>
      </c>
      <c r="H72" s="275">
        <f t="shared" si="18"/>
        <v>1296.6322418594195</v>
      </c>
      <c r="I72" s="275">
        <f t="shared" si="19"/>
        <v>-703.36775814058046</v>
      </c>
      <c r="J72" s="276">
        <f t="shared" si="20"/>
        <v>-92485.735510217986</v>
      </c>
      <c r="K72" s="274">
        <f t="shared" si="21"/>
        <v>-16339.372785229512</v>
      </c>
      <c r="L72" s="276">
        <f t="shared" si="22"/>
        <v>-76146.362724988474</v>
      </c>
      <c r="M72" s="275"/>
      <c r="N72" s="274">
        <f t="shared" si="12"/>
        <v>136608.44369167669</v>
      </c>
      <c r="O72" s="276">
        <f t="shared" si="24"/>
        <v>-88795.488399589827</v>
      </c>
      <c r="P72" s="276">
        <f t="shared" si="13"/>
        <v>2276.8073948612782</v>
      </c>
      <c r="R72" s="196"/>
      <c r="S72" s="196"/>
      <c r="T72" s="199"/>
      <c r="U72" s="196"/>
      <c r="V72" s="196"/>
      <c r="W72" s="196"/>
      <c r="X72" s="196"/>
      <c r="Y72" s="199"/>
      <c r="Z72" s="196"/>
      <c r="AA72" s="196"/>
      <c r="AB72" s="196"/>
      <c r="AC72" s="196"/>
      <c r="AD72" s="199"/>
      <c r="AE72" s="196"/>
      <c r="AG72" s="573"/>
      <c r="AH72" s="573"/>
      <c r="AI72" s="573"/>
      <c r="AJ72" s="573"/>
      <c r="AK72" s="573"/>
      <c r="AL72" s="573"/>
      <c r="AM72" s="573"/>
      <c r="AN72" s="573"/>
      <c r="AO72" s="573"/>
      <c r="AP72" s="573"/>
      <c r="AQ72" s="573"/>
      <c r="AR72" s="573"/>
      <c r="AS72" s="573"/>
      <c r="AT72" s="573"/>
    </row>
    <row r="73" spans="2:46" s="164" customFormat="1" ht="14.45" customHeight="1">
      <c r="B73" s="195">
        <f t="shared" si="14"/>
        <v>30</v>
      </c>
      <c r="C73" s="195">
        <v>40</v>
      </c>
      <c r="D73" s="266">
        <f t="shared" si="23"/>
        <v>44835</v>
      </c>
      <c r="E73" s="266">
        <f t="shared" si="15"/>
        <v>44865</v>
      </c>
      <c r="F73" s="274">
        <f t="shared" si="16"/>
        <v>-92485.735510217986</v>
      </c>
      <c r="G73" s="275">
        <f t="shared" si="17"/>
        <v>2000</v>
      </c>
      <c r="H73" s="275">
        <f t="shared" si="18"/>
        <v>1306.356983673365</v>
      </c>
      <c r="I73" s="275">
        <f t="shared" si="19"/>
        <v>-693.64301632663489</v>
      </c>
      <c r="J73" s="276">
        <f t="shared" si="20"/>
        <v>-91179.37852654462</v>
      </c>
      <c r="K73" s="274">
        <f t="shared" si="21"/>
        <v>-16461.91808111874</v>
      </c>
      <c r="L73" s="276">
        <f t="shared" si="22"/>
        <v>-74717.460445425881</v>
      </c>
      <c r="M73" s="275"/>
      <c r="N73" s="274">
        <f t="shared" si="12"/>
        <v>136608.44369167669</v>
      </c>
      <c r="O73" s="276">
        <f t="shared" si="24"/>
        <v>-91072.2957944511</v>
      </c>
      <c r="P73" s="276">
        <f t="shared" si="13"/>
        <v>2276.8073948612782</v>
      </c>
      <c r="R73" s="163"/>
      <c r="S73" s="163"/>
      <c r="T73" s="163"/>
      <c r="U73" s="163"/>
      <c r="V73" s="163"/>
      <c r="W73" s="163"/>
      <c r="X73" s="163"/>
      <c r="Y73" s="163"/>
      <c r="Z73" s="163"/>
      <c r="AA73" s="163"/>
      <c r="AB73" s="444"/>
      <c r="AC73" s="444"/>
      <c r="AD73" s="444"/>
      <c r="AE73" s="444"/>
      <c r="AG73" s="573"/>
      <c r="AH73" s="573"/>
      <c r="AI73" s="573"/>
      <c r="AJ73" s="573"/>
      <c r="AK73" s="573"/>
      <c r="AL73" s="573"/>
      <c r="AM73" s="573"/>
      <c r="AN73" s="573"/>
      <c r="AO73" s="573"/>
      <c r="AP73" s="573"/>
      <c r="AQ73" s="573"/>
      <c r="AR73" s="573"/>
      <c r="AS73" s="573"/>
      <c r="AT73" s="573"/>
    </row>
    <row r="74" spans="2:46" s="164" customFormat="1">
      <c r="B74" s="195">
        <f t="shared" si="14"/>
        <v>31</v>
      </c>
      <c r="C74" s="195">
        <v>41</v>
      </c>
      <c r="D74" s="266">
        <f t="shared" si="23"/>
        <v>44866</v>
      </c>
      <c r="E74" s="266">
        <f t="shared" si="15"/>
        <v>44895</v>
      </c>
      <c r="F74" s="274">
        <f t="shared" si="16"/>
        <v>-91179.37852654462</v>
      </c>
      <c r="G74" s="275">
        <f t="shared" si="17"/>
        <v>2000</v>
      </c>
      <c r="H74" s="275">
        <f t="shared" si="18"/>
        <v>1316.1546610509154</v>
      </c>
      <c r="I74" s="275">
        <f t="shared" si="19"/>
        <v>-683.84533894908463</v>
      </c>
      <c r="J74" s="276">
        <f t="shared" si="20"/>
        <v>-89863.22386549371</v>
      </c>
      <c r="K74" s="274">
        <f t="shared" si="21"/>
        <v>-16585.38246672714</v>
      </c>
      <c r="L74" s="276">
        <f t="shared" si="22"/>
        <v>-73277.84139876657</v>
      </c>
      <c r="M74" s="275"/>
      <c r="N74" s="274">
        <f t="shared" si="12"/>
        <v>136608.44369167669</v>
      </c>
      <c r="O74" s="276">
        <f t="shared" si="24"/>
        <v>-93349.103189312373</v>
      </c>
      <c r="P74" s="276">
        <f t="shared" si="13"/>
        <v>2276.8073948612782</v>
      </c>
      <c r="R74" s="163"/>
      <c r="S74" s="163"/>
      <c r="T74" s="163"/>
      <c r="U74" s="163"/>
      <c r="V74" s="163"/>
      <c r="W74" s="163"/>
      <c r="X74" s="163"/>
      <c r="Y74" s="163"/>
      <c r="Z74" s="163"/>
      <c r="AA74" s="163"/>
      <c r="AB74" s="444"/>
      <c r="AC74" s="444"/>
      <c r="AD74" s="444"/>
      <c r="AE74" s="444"/>
      <c r="AG74" s="573"/>
      <c r="AH74" s="573"/>
      <c r="AI74" s="573"/>
      <c r="AJ74" s="573"/>
      <c r="AK74" s="573"/>
      <c r="AL74" s="573"/>
      <c r="AM74" s="573"/>
      <c r="AN74" s="573"/>
      <c r="AO74" s="573"/>
      <c r="AP74" s="573"/>
      <c r="AQ74" s="573"/>
      <c r="AR74" s="573"/>
      <c r="AS74" s="573"/>
      <c r="AT74" s="573"/>
    </row>
    <row r="75" spans="2:46" s="164" customFormat="1">
      <c r="B75" s="195">
        <f t="shared" si="14"/>
        <v>31</v>
      </c>
      <c r="C75" s="195">
        <v>42</v>
      </c>
      <c r="D75" s="266">
        <f t="shared" si="23"/>
        <v>44896</v>
      </c>
      <c r="E75" s="266">
        <f t="shared" si="15"/>
        <v>44926</v>
      </c>
      <c r="F75" s="274">
        <f t="shared" si="16"/>
        <v>-89863.22386549371</v>
      </c>
      <c r="G75" s="275">
        <f t="shared" si="17"/>
        <v>2000</v>
      </c>
      <c r="H75" s="275">
        <f t="shared" si="18"/>
        <v>1326.0258210087973</v>
      </c>
      <c r="I75" s="275">
        <f t="shared" si="19"/>
        <v>-673.97417899120285</v>
      </c>
      <c r="J75" s="276">
        <f t="shared" si="20"/>
        <v>-88537.198044484918</v>
      </c>
      <c r="K75" s="274">
        <f t="shared" si="21"/>
        <v>-16709.772835227603</v>
      </c>
      <c r="L75" s="276">
        <f t="shared" si="22"/>
        <v>-71827.425209257315</v>
      </c>
      <c r="M75" s="275"/>
      <c r="N75" s="274">
        <f t="shared" si="12"/>
        <v>136608.44369167669</v>
      </c>
      <c r="O75" s="276">
        <f t="shared" si="24"/>
        <v>-95625.910584173645</v>
      </c>
      <c r="P75" s="276">
        <f t="shared" si="13"/>
        <v>2276.8073948612782</v>
      </c>
      <c r="R75" s="564" t="s">
        <v>1074</v>
      </c>
      <c r="S75" s="564"/>
      <c r="T75" s="564"/>
      <c r="U75" s="564"/>
      <c r="V75" s="163"/>
      <c r="W75" s="163"/>
      <c r="X75" s="163"/>
      <c r="Y75" s="163"/>
      <c r="Z75" s="163"/>
      <c r="AA75" s="163"/>
      <c r="AB75" s="531" t="s">
        <v>1054</v>
      </c>
      <c r="AC75" s="531"/>
      <c r="AD75" s="531"/>
      <c r="AE75" s="531"/>
      <c r="AG75" s="573"/>
      <c r="AH75" s="573"/>
      <c r="AI75" s="573"/>
      <c r="AJ75" s="573"/>
      <c r="AK75" s="573"/>
      <c r="AL75" s="573"/>
      <c r="AM75" s="573"/>
      <c r="AN75" s="573"/>
      <c r="AO75" s="573"/>
      <c r="AP75" s="573"/>
      <c r="AQ75" s="573"/>
      <c r="AR75" s="573"/>
      <c r="AS75" s="573"/>
      <c r="AT75" s="573"/>
    </row>
    <row r="76" spans="2:46" s="164" customFormat="1">
      <c r="B76" s="195">
        <f t="shared" si="14"/>
        <v>28</v>
      </c>
      <c r="C76" s="195">
        <v>43</v>
      </c>
      <c r="D76" s="266">
        <f t="shared" si="23"/>
        <v>44927</v>
      </c>
      <c r="E76" s="266">
        <f t="shared" si="15"/>
        <v>44957</v>
      </c>
      <c r="F76" s="274">
        <f t="shared" si="16"/>
        <v>-88537.198044484918</v>
      </c>
      <c r="G76" s="275">
        <f t="shared" si="17"/>
        <v>2000</v>
      </c>
      <c r="H76" s="275">
        <f t="shared" si="18"/>
        <v>1335.9710146663633</v>
      </c>
      <c r="I76" s="275">
        <f t="shared" si="19"/>
        <v>-664.0289853336368</v>
      </c>
      <c r="J76" s="276">
        <f t="shared" si="20"/>
        <v>-87201.227029818561</v>
      </c>
      <c r="K76" s="274">
        <f t="shared" si="21"/>
        <v>-16835.09613149181</v>
      </c>
      <c r="L76" s="276">
        <f t="shared" si="22"/>
        <v>-70366.130898326752</v>
      </c>
      <c r="M76" s="275"/>
      <c r="N76" s="274">
        <f t="shared" si="12"/>
        <v>136608.44369167669</v>
      </c>
      <c r="O76" s="276">
        <f t="shared" si="24"/>
        <v>-97902.717979034918</v>
      </c>
      <c r="P76" s="276">
        <f t="shared" si="13"/>
        <v>2276.8073948612782</v>
      </c>
      <c r="R76" s="188">
        <v>1</v>
      </c>
      <c r="S76" s="202">
        <f>T70</f>
        <v>2000</v>
      </c>
      <c r="T76" s="198"/>
      <c r="U76" s="202"/>
      <c r="V76" s="163"/>
      <c r="W76" s="163"/>
      <c r="X76" s="163"/>
      <c r="Y76" s="163"/>
      <c r="Z76" s="163"/>
      <c r="AA76" s="163"/>
      <c r="AB76" s="188">
        <v>2</v>
      </c>
      <c r="AC76" s="202">
        <v>400</v>
      </c>
      <c r="AD76" s="198"/>
      <c r="AG76" s="573"/>
      <c r="AH76" s="573"/>
      <c r="AI76" s="573"/>
      <c r="AJ76" s="573"/>
      <c r="AK76" s="573"/>
      <c r="AL76" s="573"/>
      <c r="AM76" s="573"/>
      <c r="AN76" s="573"/>
      <c r="AO76" s="573"/>
      <c r="AP76" s="573"/>
      <c r="AQ76" s="573"/>
      <c r="AR76" s="573"/>
      <c r="AS76" s="573"/>
      <c r="AT76" s="573"/>
    </row>
    <row r="77" spans="2:46" s="164" customFormat="1">
      <c r="B77" s="195">
        <f t="shared" si="14"/>
        <v>31</v>
      </c>
      <c r="C77" s="195">
        <v>44</v>
      </c>
      <c r="D77" s="266">
        <f t="shared" si="23"/>
        <v>44958</v>
      </c>
      <c r="E77" s="266">
        <f t="shared" si="15"/>
        <v>44985</v>
      </c>
      <c r="F77" s="274">
        <f t="shared" si="16"/>
        <v>-87201.227029818561</v>
      </c>
      <c r="G77" s="275">
        <f t="shared" si="17"/>
        <v>2000</v>
      </c>
      <c r="H77" s="275">
        <f t="shared" si="18"/>
        <v>1345.9907972763608</v>
      </c>
      <c r="I77" s="275">
        <f t="shared" si="19"/>
        <v>-654.00920272363919</v>
      </c>
      <c r="J77" s="276">
        <f t="shared" si="20"/>
        <v>-85855.2362325422</v>
      </c>
      <c r="K77" s="274">
        <f t="shared" si="21"/>
        <v>-16961.359352478001</v>
      </c>
      <c r="L77" s="276">
        <f t="shared" si="22"/>
        <v>-68893.876880064199</v>
      </c>
      <c r="M77" s="275"/>
      <c r="N77" s="274">
        <f t="shared" si="12"/>
        <v>136608.44369167669</v>
      </c>
      <c r="O77" s="276">
        <f t="shared" si="24"/>
        <v>-100179.52537389619</v>
      </c>
      <c r="P77" s="276">
        <f t="shared" si="13"/>
        <v>2276.8073948612782</v>
      </c>
      <c r="R77" s="152">
        <v>4</v>
      </c>
      <c r="S77" s="200">
        <f>T71</f>
        <v>2000</v>
      </c>
      <c r="T77" s="199"/>
      <c r="U77" s="200"/>
      <c r="V77" s="163"/>
      <c r="W77" s="163"/>
      <c r="X77" s="163"/>
      <c r="Y77" s="163"/>
      <c r="Z77" s="163"/>
      <c r="AA77" s="163"/>
      <c r="AB77" s="152">
        <v>5</v>
      </c>
      <c r="AC77" s="200">
        <v>400</v>
      </c>
      <c r="AD77" s="199"/>
      <c r="AG77" s="573"/>
      <c r="AH77" s="573"/>
      <c r="AI77" s="573"/>
      <c r="AJ77" s="573"/>
      <c r="AK77" s="573"/>
      <c r="AL77" s="573"/>
      <c r="AM77" s="573"/>
      <c r="AN77" s="573"/>
      <c r="AO77" s="573"/>
      <c r="AP77" s="573"/>
      <c r="AQ77" s="573"/>
      <c r="AR77" s="573"/>
      <c r="AS77" s="573"/>
      <c r="AT77" s="573"/>
    </row>
    <row r="78" spans="2:46" s="164" customFormat="1">
      <c r="B78" s="195">
        <f t="shared" si="14"/>
        <v>30</v>
      </c>
      <c r="C78" s="195">
        <v>45</v>
      </c>
      <c r="D78" s="266">
        <f t="shared" si="23"/>
        <v>44986</v>
      </c>
      <c r="E78" s="266">
        <f t="shared" si="15"/>
        <v>45016</v>
      </c>
      <c r="F78" s="274">
        <f t="shared" si="16"/>
        <v>-85855.2362325422</v>
      </c>
      <c r="G78" s="275">
        <f t="shared" si="17"/>
        <v>2000</v>
      </c>
      <c r="H78" s="275">
        <f t="shared" si="18"/>
        <v>1356.0857282559336</v>
      </c>
      <c r="I78" s="275">
        <f t="shared" si="19"/>
        <v>-643.91427174406647</v>
      </c>
      <c r="J78" s="276">
        <f t="shared" si="20"/>
        <v>-84499.15050428627</v>
      </c>
      <c r="K78" s="274">
        <f t="shared" si="21"/>
        <v>-17088.569547621591</v>
      </c>
      <c r="L78" s="276">
        <f t="shared" si="22"/>
        <v>-67410.580956664679</v>
      </c>
      <c r="M78" s="275"/>
      <c r="N78" s="274">
        <f t="shared" si="12"/>
        <v>136608.44369167669</v>
      </c>
      <c r="O78" s="276">
        <f t="shared" si="24"/>
        <v>-102456.33276875746</v>
      </c>
      <c r="P78" s="276">
        <f t="shared" si="13"/>
        <v>2276.8073948612782</v>
      </c>
      <c r="R78" s="196"/>
      <c r="S78" s="196"/>
      <c r="T78" s="199"/>
      <c r="U78" s="196"/>
      <c r="V78" s="163"/>
      <c r="W78" s="163"/>
      <c r="X78" s="163"/>
      <c r="Y78" s="163"/>
      <c r="Z78" s="163"/>
      <c r="AA78" s="163"/>
      <c r="AB78" s="196"/>
      <c r="AC78" s="196"/>
      <c r="AD78" s="199"/>
      <c r="AE78" s="196"/>
      <c r="AG78" s="573"/>
      <c r="AH78" s="573"/>
      <c r="AI78" s="573"/>
      <c r="AJ78" s="573"/>
      <c r="AK78" s="573"/>
      <c r="AL78" s="573"/>
      <c r="AM78" s="573"/>
      <c r="AN78" s="573"/>
      <c r="AO78" s="573"/>
      <c r="AP78" s="573"/>
      <c r="AQ78" s="573"/>
      <c r="AR78" s="573"/>
      <c r="AS78" s="573"/>
      <c r="AT78" s="573"/>
    </row>
    <row r="79" spans="2:46" s="164" customFormat="1">
      <c r="B79" s="195">
        <f t="shared" si="14"/>
        <v>31</v>
      </c>
      <c r="C79" s="195">
        <v>46</v>
      </c>
      <c r="D79" s="266">
        <f t="shared" si="23"/>
        <v>45017</v>
      </c>
      <c r="E79" s="266">
        <f t="shared" si="15"/>
        <v>45046</v>
      </c>
      <c r="F79" s="274">
        <f t="shared" si="16"/>
        <v>-84499.15050428627</v>
      </c>
      <c r="G79" s="275">
        <f t="shared" si="17"/>
        <v>2000</v>
      </c>
      <c r="H79" s="275">
        <f t="shared" si="18"/>
        <v>1366.256371217853</v>
      </c>
      <c r="I79" s="275">
        <f t="shared" si="19"/>
        <v>-633.74362878214697</v>
      </c>
      <c r="J79" s="276">
        <f t="shared" si="20"/>
        <v>-83132.894133068417</v>
      </c>
      <c r="K79" s="274">
        <f t="shared" si="21"/>
        <v>-17216.733819228757</v>
      </c>
      <c r="L79" s="276">
        <f t="shared" si="22"/>
        <v>-65916.16031383966</v>
      </c>
      <c r="M79" s="275"/>
      <c r="N79" s="274">
        <f t="shared" si="12"/>
        <v>136608.44369167669</v>
      </c>
      <c r="O79" s="276">
        <f t="shared" si="24"/>
        <v>-104733.14016361874</v>
      </c>
      <c r="P79" s="276">
        <f t="shared" si="13"/>
        <v>2276.8073948612782</v>
      </c>
    </row>
    <row r="80" spans="2:46" s="164" customFormat="1">
      <c r="B80" s="195">
        <f t="shared" si="14"/>
        <v>30</v>
      </c>
      <c r="C80" s="195">
        <v>47</v>
      </c>
      <c r="D80" s="266">
        <f t="shared" si="23"/>
        <v>45047</v>
      </c>
      <c r="E80" s="266">
        <f t="shared" si="15"/>
        <v>45077</v>
      </c>
      <c r="F80" s="274">
        <f t="shared" si="16"/>
        <v>-83132.894133068417</v>
      </c>
      <c r="G80" s="275">
        <f t="shared" si="17"/>
        <v>2000</v>
      </c>
      <c r="H80" s="275">
        <f t="shared" si="18"/>
        <v>1376.5032940019869</v>
      </c>
      <c r="I80" s="275">
        <f t="shared" si="19"/>
        <v>-623.49670599801311</v>
      </c>
      <c r="J80" s="276">
        <f t="shared" si="20"/>
        <v>-81756.390839066429</v>
      </c>
      <c r="K80" s="274">
        <f t="shared" si="21"/>
        <v>-17345.859322872973</v>
      </c>
      <c r="L80" s="276">
        <f t="shared" si="22"/>
        <v>-64410.531516193456</v>
      </c>
      <c r="M80" s="275"/>
      <c r="N80" s="274">
        <f t="shared" si="12"/>
        <v>136608.44369167669</v>
      </c>
      <c r="O80" s="276">
        <f t="shared" si="24"/>
        <v>-107009.94755848001</v>
      </c>
      <c r="P80" s="276">
        <f t="shared" si="13"/>
        <v>2276.8073948612782</v>
      </c>
    </row>
    <row r="81" spans="2:31" s="164" customFormat="1" ht="15.75" thickBot="1">
      <c r="B81" s="195">
        <f t="shared" si="14"/>
        <v>31</v>
      </c>
      <c r="C81" s="195">
        <v>48</v>
      </c>
      <c r="D81" s="266">
        <f t="shared" si="23"/>
        <v>45078</v>
      </c>
      <c r="E81" s="266">
        <f t="shared" si="15"/>
        <v>45107</v>
      </c>
      <c r="F81" s="274">
        <f t="shared" si="16"/>
        <v>-81756.390839066429</v>
      </c>
      <c r="G81" s="275">
        <f t="shared" si="17"/>
        <v>2000</v>
      </c>
      <c r="H81" s="275">
        <f t="shared" si="18"/>
        <v>1386.8270687070017</v>
      </c>
      <c r="I81" s="275">
        <f t="shared" si="19"/>
        <v>-613.17293129299821</v>
      </c>
      <c r="J81" s="276">
        <f t="shared" si="20"/>
        <v>-80369.563770359426</v>
      </c>
      <c r="K81" s="274">
        <f t="shared" si="21"/>
        <v>-17475.953267794517</v>
      </c>
      <c r="L81" s="276">
        <f t="shared" si="22"/>
        <v>-62893.610502564909</v>
      </c>
      <c r="M81" s="275"/>
      <c r="N81" s="274">
        <f t="shared" si="12"/>
        <v>136608.44369167669</v>
      </c>
      <c r="O81" s="276">
        <f t="shared" si="24"/>
        <v>-109286.75495334128</v>
      </c>
      <c r="P81" s="276">
        <f t="shared" si="13"/>
        <v>2276.8073948612782</v>
      </c>
    </row>
    <row r="82" spans="2:31" s="164" customFormat="1" ht="27" thickBot="1">
      <c r="B82" s="195">
        <f t="shared" si="14"/>
        <v>31</v>
      </c>
      <c r="C82" s="195">
        <v>49</v>
      </c>
      <c r="D82" s="266">
        <f t="shared" si="23"/>
        <v>45108</v>
      </c>
      <c r="E82" s="266">
        <f t="shared" si="15"/>
        <v>45138</v>
      </c>
      <c r="F82" s="274">
        <f t="shared" si="16"/>
        <v>-80369.563770359426</v>
      </c>
      <c r="G82" s="275">
        <f t="shared" si="17"/>
        <v>2000</v>
      </c>
      <c r="H82" s="275">
        <f t="shared" si="18"/>
        <v>1397.2282717223043</v>
      </c>
      <c r="I82" s="275">
        <f t="shared" si="19"/>
        <v>-602.77172827769562</v>
      </c>
      <c r="J82" s="276">
        <f t="shared" si="20"/>
        <v>-78972.335498637127</v>
      </c>
      <c r="K82" s="274">
        <f t="shared" si="21"/>
        <v>-17607.02291730298</v>
      </c>
      <c r="L82" s="276">
        <f t="shared" si="22"/>
        <v>-61365.312581334147</v>
      </c>
      <c r="M82" s="232"/>
      <c r="N82" s="274">
        <f t="shared" si="12"/>
        <v>136608.44369167669</v>
      </c>
      <c r="O82" s="276">
        <f t="shared" si="24"/>
        <v>-111563.56234820255</v>
      </c>
      <c r="P82" s="276">
        <f t="shared" si="13"/>
        <v>2276.8073948612782</v>
      </c>
      <c r="R82" s="535" t="s">
        <v>1059</v>
      </c>
      <c r="S82" s="536"/>
      <c r="T82" s="536"/>
      <c r="U82" s="536"/>
      <c r="V82" s="536"/>
      <c r="W82" s="536"/>
      <c r="X82" s="536"/>
      <c r="Y82" s="536"/>
      <c r="Z82" s="536"/>
      <c r="AA82" s="536"/>
      <c r="AB82" s="536"/>
      <c r="AC82" s="536"/>
      <c r="AD82" s="536"/>
      <c r="AE82" s="537"/>
    </row>
    <row r="83" spans="2:31" s="164" customFormat="1" ht="15.75">
      <c r="B83" s="195">
        <f t="shared" si="14"/>
        <v>30</v>
      </c>
      <c r="C83" s="195">
        <v>50</v>
      </c>
      <c r="D83" s="266">
        <f t="shared" si="23"/>
        <v>45139</v>
      </c>
      <c r="E83" s="266">
        <f t="shared" si="15"/>
        <v>45169</v>
      </c>
      <c r="F83" s="274">
        <f t="shared" si="16"/>
        <v>-78972.335498637127</v>
      </c>
      <c r="G83" s="275">
        <f t="shared" si="17"/>
        <v>2000</v>
      </c>
      <c r="H83" s="275">
        <f t="shared" si="18"/>
        <v>1407.7074837602217</v>
      </c>
      <c r="I83" s="275">
        <f t="shared" si="19"/>
        <v>-592.29251623977837</v>
      </c>
      <c r="J83" s="276">
        <f t="shared" si="20"/>
        <v>-77564.6280148769</v>
      </c>
      <c r="K83" s="274">
        <f t="shared" si="21"/>
        <v>-17739.07558918275</v>
      </c>
      <c r="L83" s="276">
        <f t="shared" si="22"/>
        <v>-59825.55242569415</v>
      </c>
      <c r="M83" s="163"/>
      <c r="N83" s="274">
        <f t="shared" si="12"/>
        <v>136608.44369167669</v>
      </c>
      <c r="O83" s="276">
        <f t="shared" si="24"/>
        <v>-113840.36974306383</v>
      </c>
      <c r="P83" s="276">
        <f t="shared" si="13"/>
        <v>2276.8073948612782</v>
      </c>
      <c r="R83" s="560" t="s">
        <v>1060</v>
      </c>
      <c r="S83" s="560"/>
      <c r="T83" s="560"/>
      <c r="U83" s="560"/>
      <c r="V83" s="560"/>
      <c r="W83" s="560"/>
      <c r="X83" s="560"/>
      <c r="Y83" s="560"/>
      <c r="Z83" s="560"/>
      <c r="AA83" s="560"/>
      <c r="AB83" s="560"/>
      <c r="AC83" s="560"/>
      <c r="AD83" s="560"/>
      <c r="AE83" s="560"/>
    </row>
    <row r="84" spans="2:31" s="164" customFormat="1" ht="15.75" thickBot="1">
      <c r="B84" s="195">
        <f t="shared" si="14"/>
        <v>31</v>
      </c>
      <c r="C84" s="195">
        <v>51</v>
      </c>
      <c r="D84" s="266">
        <f t="shared" si="23"/>
        <v>45170</v>
      </c>
      <c r="E84" s="266">
        <f t="shared" si="15"/>
        <v>45199</v>
      </c>
      <c r="F84" s="274">
        <f t="shared" si="16"/>
        <v>-77564.6280148769</v>
      </c>
      <c r="G84" s="275">
        <f t="shared" si="17"/>
        <v>2000</v>
      </c>
      <c r="H84" s="275">
        <f t="shared" si="18"/>
        <v>1418.2652898884232</v>
      </c>
      <c r="I84" s="275">
        <f t="shared" si="19"/>
        <v>-581.73471011157676</v>
      </c>
      <c r="J84" s="276">
        <f t="shared" si="20"/>
        <v>-76146.362724988474</v>
      </c>
      <c r="K84" s="274">
        <f t="shared" si="21"/>
        <v>-17872.118656101615</v>
      </c>
      <c r="L84" s="276">
        <f t="shared" si="22"/>
        <v>-58274.244068886859</v>
      </c>
      <c r="M84" s="163"/>
      <c r="N84" s="274">
        <f t="shared" si="12"/>
        <v>136608.44369167669</v>
      </c>
      <c r="O84" s="276">
        <f t="shared" si="24"/>
        <v>-116117.1771379251</v>
      </c>
      <c r="P84" s="276">
        <f t="shared" si="13"/>
        <v>2276.8073948612782</v>
      </c>
      <c r="R84" s="149" t="s">
        <v>995</v>
      </c>
      <c r="S84" s="163"/>
      <c r="T84" s="163"/>
      <c r="U84" s="163"/>
      <c r="V84" s="163"/>
      <c r="W84" s="163"/>
      <c r="X84" s="163"/>
      <c r="Y84" s="163"/>
      <c r="Z84" s="163"/>
      <c r="AA84" s="163"/>
      <c r="AB84" s="163"/>
      <c r="AC84" s="163"/>
      <c r="AD84" s="163"/>
      <c r="AE84" s="163"/>
    </row>
    <row r="85" spans="2:31" s="164" customFormat="1">
      <c r="B85" s="195">
        <f t="shared" si="14"/>
        <v>30</v>
      </c>
      <c r="C85" s="195">
        <v>52</v>
      </c>
      <c r="D85" s="266">
        <f t="shared" si="23"/>
        <v>45200</v>
      </c>
      <c r="E85" s="266">
        <f t="shared" si="15"/>
        <v>45230</v>
      </c>
      <c r="F85" s="274">
        <f t="shared" si="16"/>
        <v>-76146.362724988474</v>
      </c>
      <c r="G85" s="275">
        <f t="shared" si="17"/>
        <v>2000</v>
      </c>
      <c r="H85" s="275">
        <f t="shared" si="18"/>
        <v>1428.9022795625865</v>
      </c>
      <c r="I85" s="275">
        <f t="shared" si="19"/>
        <v>-571.0977204374135</v>
      </c>
      <c r="J85" s="276">
        <f t="shared" si="20"/>
        <v>-74717.460445425881</v>
      </c>
      <c r="K85" s="274">
        <f t="shared" si="21"/>
        <v>-18006.159546022369</v>
      </c>
      <c r="L85" s="276">
        <f t="shared" si="22"/>
        <v>-56711.300899403512</v>
      </c>
      <c r="M85" s="163"/>
      <c r="N85" s="274">
        <f t="shared" si="12"/>
        <v>136608.44369167669</v>
      </c>
      <c r="O85" s="276">
        <f t="shared" si="24"/>
        <v>-118393.98453278637</v>
      </c>
      <c r="P85" s="276">
        <f t="shared" si="13"/>
        <v>2276.8073948612782</v>
      </c>
      <c r="R85" s="149" t="s">
        <v>996</v>
      </c>
      <c r="S85" s="163"/>
      <c r="T85" s="163"/>
      <c r="U85" s="163"/>
      <c r="V85" s="163"/>
      <c r="W85" s="163"/>
      <c r="X85" s="163"/>
      <c r="Y85" s="163"/>
      <c r="Z85" s="163"/>
      <c r="AB85" s="207" t="s">
        <v>978</v>
      </c>
      <c r="AC85" s="208"/>
      <c r="AD85" s="538" t="s">
        <v>1089</v>
      </c>
      <c r="AE85" s="539"/>
    </row>
    <row r="86" spans="2:31" s="164" customFormat="1">
      <c r="B86" s="195">
        <f t="shared" si="14"/>
        <v>31</v>
      </c>
      <c r="C86" s="195">
        <v>53</v>
      </c>
      <c r="D86" s="266">
        <f t="shared" si="23"/>
        <v>45231</v>
      </c>
      <c r="E86" s="266">
        <f t="shared" si="15"/>
        <v>45260</v>
      </c>
      <c r="F86" s="274">
        <f t="shared" si="16"/>
        <v>-74717.460445425881</v>
      </c>
      <c r="G86" s="275">
        <f t="shared" si="17"/>
        <v>2000</v>
      </c>
      <c r="H86" s="275">
        <f t="shared" si="18"/>
        <v>1439.6190466593059</v>
      </c>
      <c r="I86" s="275">
        <f t="shared" si="19"/>
        <v>-560.38095334069408</v>
      </c>
      <c r="J86" s="276">
        <f t="shared" si="20"/>
        <v>-73277.84139876657</v>
      </c>
      <c r="K86" s="274">
        <f t="shared" si="21"/>
        <v>-18141.205742617531</v>
      </c>
      <c r="L86" s="276">
        <f t="shared" si="22"/>
        <v>-55136.635656149039</v>
      </c>
      <c r="M86" s="163"/>
      <c r="N86" s="274">
        <f t="shared" si="12"/>
        <v>136608.44369167669</v>
      </c>
      <c r="O86" s="276">
        <f t="shared" si="24"/>
        <v>-120670.79192764765</v>
      </c>
      <c r="P86" s="276">
        <f t="shared" si="13"/>
        <v>2276.8073948612782</v>
      </c>
      <c r="R86" s="163"/>
      <c r="S86" s="163"/>
      <c r="T86" s="163"/>
      <c r="U86" s="163"/>
      <c r="V86" s="163"/>
      <c r="W86" s="546" t="s">
        <v>997</v>
      </c>
      <c r="X86" s="547"/>
      <c r="Y86" s="548"/>
      <c r="Z86" s="163"/>
      <c r="AB86" s="210" t="s">
        <v>980</v>
      </c>
      <c r="AC86" s="211"/>
      <c r="AD86" s="540">
        <v>103070</v>
      </c>
      <c r="AE86" s="541"/>
    </row>
    <row r="87" spans="2:31" s="164" customFormat="1" ht="15" customHeight="1">
      <c r="B87" s="195">
        <f t="shared" si="14"/>
        <v>31</v>
      </c>
      <c r="C87" s="195">
        <v>54</v>
      </c>
      <c r="D87" s="266">
        <f t="shared" si="23"/>
        <v>45261</v>
      </c>
      <c r="E87" s="266">
        <f t="shared" si="15"/>
        <v>45291</v>
      </c>
      <c r="F87" s="274">
        <f t="shared" si="16"/>
        <v>-73277.84139876657</v>
      </c>
      <c r="G87" s="275">
        <f t="shared" si="17"/>
        <v>2000</v>
      </c>
      <c r="H87" s="275">
        <f t="shared" si="18"/>
        <v>1450.4161895092507</v>
      </c>
      <c r="I87" s="275">
        <f t="shared" si="19"/>
        <v>-549.58381049074922</v>
      </c>
      <c r="J87" s="276">
        <f t="shared" si="20"/>
        <v>-71827.425209257315</v>
      </c>
      <c r="K87" s="274">
        <f t="shared" si="21"/>
        <v>-18277.264785687155</v>
      </c>
      <c r="L87" s="276">
        <f t="shared" si="22"/>
        <v>-53550.16042357016</v>
      </c>
      <c r="M87" s="163"/>
      <c r="N87" s="274">
        <f t="shared" si="12"/>
        <v>136608.44369167669</v>
      </c>
      <c r="O87" s="276">
        <f t="shared" si="24"/>
        <v>-122947.59932250892</v>
      </c>
      <c r="P87" s="276">
        <f t="shared" si="13"/>
        <v>2276.8073948612782</v>
      </c>
      <c r="R87" s="173" t="s">
        <v>998</v>
      </c>
      <c r="S87" s="182"/>
      <c r="T87" s="163"/>
      <c r="U87" s="163"/>
      <c r="V87" s="163"/>
      <c r="W87" s="154" t="s">
        <v>999</v>
      </c>
      <c r="X87" s="163"/>
      <c r="Y87" s="154" t="s">
        <v>1000</v>
      </c>
      <c r="Z87" s="163"/>
      <c r="AB87" s="212" t="s">
        <v>981</v>
      </c>
      <c r="AC87" s="213"/>
      <c r="AD87" s="540" t="s">
        <v>1092</v>
      </c>
      <c r="AE87" s="541"/>
    </row>
    <row r="88" spans="2:31" s="164" customFormat="1">
      <c r="B88" s="195">
        <f t="shared" si="14"/>
        <v>29</v>
      </c>
      <c r="C88" s="195">
        <v>55</v>
      </c>
      <c r="D88" s="266">
        <f t="shared" si="23"/>
        <v>45292</v>
      </c>
      <c r="E88" s="266">
        <f t="shared" si="15"/>
        <v>45322</v>
      </c>
      <c r="F88" s="274">
        <f t="shared" si="16"/>
        <v>-71827.425209257315</v>
      </c>
      <c r="G88" s="275">
        <f t="shared" si="17"/>
        <v>2000</v>
      </c>
      <c r="H88" s="275">
        <f t="shared" si="18"/>
        <v>1461.2943109305702</v>
      </c>
      <c r="I88" s="275">
        <f t="shared" si="19"/>
        <v>-538.70568906942981</v>
      </c>
      <c r="J88" s="276">
        <f t="shared" si="20"/>
        <v>-70366.130898326752</v>
      </c>
      <c r="K88" s="274">
        <f t="shared" si="21"/>
        <v>-18414.344271579816</v>
      </c>
      <c r="L88" s="276">
        <f t="shared" si="22"/>
        <v>-51951.786626746936</v>
      </c>
      <c r="M88" s="163"/>
      <c r="N88" s="274">
        <f t="shared" si="12"/>
        <v>136608.44369167669</v>
      </c>
      <c r="O88" s="276">
        <f t="shared" si="24"/>
        <v>-125224.40671737019</v>
      </c>
      <c r="P88" s="276">
        <f t="shared" si="13"/>
        <v>2276.8073948612782</v>
      </c>
      <c r="R88" s="130" t="s">
        <v>1022</v>
      </c>
      <c r="S88" s="182"/>
      <c r="T88" s="163"/>
      <c r="U88" s="163"/>
      <c r="V88" s="155">
        <v>1</v>
      </c>
      <c r="W88" s="183">
        <v>43677</v>
      </c>
      <c r="X88" s="151">
        <v>3</v>
      </c>
      <c r="Y88" s="183">
        <v>43708</v>
      </c>
      <c r="Z88" s="163"/>
      <c r="AB88" s="212" t="s">
        <v>1078</v>
      </c>
      <c r="AC88" s="213"/>
      <c r="AD88" s="540">
        <v>95101110</v>
      </c>
      <c r="AE88" s="541"/>
    </row>
    <row r="89" spans="2:31" s="164" customFormat="1">
      <c r="B89" s="195">
        <f t="shared" si="14"/>
        <v>31</v>
      </c>
      <c r="C89" s="195">
        <v>56</v>
      </c>
      <c r="D89" s="266">
        <f t="shared" si="23"/>
        <v>45323</v>
      </c>
      <c r="E89" s="266">
        <f t="shared" si="15"/>
        <v>45351</v>
      </c>
      <c r="F89" s="274">
        <f t="shared" si="16"/>
        <v>-70366.130898326752</v>
      </c>
      <c r="G89" s="275">
        <f t="shared" si="17"/>
        <v>2000</v>
      </c>
      <c r="H89" s="275">
        <f t="shared" si="18"/>
        <v>1472.2540182625494</v>
      </c>
      <c r="I89" s="275">
        <f t="shared" si="19"/>
        <v>-527.74598173745062</v>
      </c>
      <c r="J89" s="276">
        <f t="shared" si="20"/>
        <v>-68893.876880064199</v>
      </c>
      <c r="K89" s="274">
        <f t="shared" si="21"/>
        <v>-18552.451853616658</v>
      </c>
      <c r="L89" s="276">
        <f t="shared" si="22"/>
        <v>-50341.425026447541</v>
      </c>
      <c r="M89" s="163"/>
      <c r="N89" s="274">
        <f t="shared" si="12"/>
        <v>136608.44369167669</v>
      </c>
      <c r="O89" s="276">
        <f t="shared" si="24"/>
        <v>-127501.21411223146</v>
      </c>
      <c r="P89" s="276">
        <f t="shared" si="13"/>
        <v>2276.8073948612782</v>
      </c>
      <c r="R89" s="130" t="s">
        <v>1061</v>
      </c>
      <c r="S89" s="163"/>
      <c r="T89" s="163"/>
      <c r="U89" s="163"/>
      <c r="V89" s="155">
        <v>2</v>
      </c>
      <c r="W89" s="183">
        <v>43677</v>
      </c>
      <c r="X89" s="151">
        <v>4</v>
      </c>
      <c r="Y89" s="183">
        <v>43708</v>
      </c>
      <c r="Z89" s="163"/>
      <c r="AB89" s="177" t="s">
        <v>989</v>
      </c>
      <c r="AC89" s="178"/>
      <c r="AD89" s="179"/>
      <c r="AE89" s="224">
        <v>2000</v>
      </c>
    </row>
    <row r="90" spans="2:31" s="164" customFormat="1">
      <c r="B90" s="195">
        <f t="shared" si="14"/>
        <v>30</v>
      </c>
      <c r="C90" s="195">
        <v>57</v>
      </c>
      <c r="D90" s="266">
        <f t="shared" si="23"/>
        <v>45352</v>
      </c>
      <c r="E90" s="266">
        <f t="shared" si="15"/>
        <v>45382</v>
      </c>
      <c r="F90" s="274">
        <f t="shared" si="16"/>
        <v>-68893.876880064199</v>
      </c>
      <c r="G90" s="275">
        <f t="shared" si="17"/>
        <v>2000</v>
      </c>
      <c r="H90" s="275">
        <f t="shared" si="18"/>
        <v>1483.2959233995184</v>
      </c>
      <c r="I90" s="275">
        <f t="shared" si="19"/>
        <v>-516.70407660048147</v>
      </c>
      <c r="J90" s="276">
        <f t="shared" si="20"/>
        <v>-67410.580956664679</v>
      </c>
      <c r="K90" s="274">
        <f t="shared" si="21"/>
        <v>-18691.595242518779</v>
      </c>
      <c r="L90" s="276">
        <f t="shared" si="22"/>
        <v>-48718.9857141459</v>
      </c>
      <c r="M90" s="163"/>
      <c r="N90" s="274">
        <f t="shared" si="12"/>
        <v>136608.44369167669</v>
      </c>
      <c r="O90" s="276">
        <f t="shared" si="24"/>
        <v>-129778.02150709274</v>
      </c>
      <c r="P90" s="276">
        <f t="shared" si="13"/>
        <v>2276.8073948612782</v>
      </c>
      <c r="R90" s="163"/>
      <c r="S90" s="182"/>
      <c r="T90" s="163"/>
      <c r="U90" s="163"/>
      <c r="V90" s="163"/>
      <c r="W90" s="163"/>
      <c r="X90" s="163"/>
      <c r="Y90" s="163"/>
      <c r="Z90" s="163"/>
      <c r="AB90" s="234" t="s">
        <v>139</v>
      </c>
      <c r="AC90" s="178"/>
      <c r="AD90" s="179"/>
      <c r="AE90" s="180" t="s">
        <v>140</v>
      </c>
    </row>
    <row r="91" spans="2:31" s="164" customFormat="1">
      <c r="B91" s="195">
        <f t="shared" si="14"/>
        <v>31</v>
      </c>
      <c r="C91" s="195">
        <v>58</v>
      </c>
      <c r="D91" s="266">
        <f t="shared" si="23"/>
        <v>45383</v>
      </c>
      <c r="E91" s="266">
        <f t="shared" si="15"/>
        <v>45412</v>
      </c>
      <c r="F91" s="274">
        <f t="shared" si="16"/>
        <v>-67410.580956664679</v>
      </c>
      <c r="G91" s="275">
        <f t="shared" si="17"/>
        <v>2000</v>
      </c>
      <c r="H91" s="275">
        <f t="shared" si="18"/>
        <v>1494.420642825015</v>
      </c>
      <c r="I91" s="275">
        <f t="shared" si="19"/>
        <v>-505.57935717498503</v>
      </c>
      <c r="J91" s="276">
        <f t="shared" si="20"/>
        <v>-65916.16031383966</v>
      </c>
      <c r="K91" s="274">
        <f t="shared" si="21"/>
        <v>-18831.78220683767</v>
      </c>
      <c r="L91" s="276">
        <f t="shared" si="22"/>
        <v>-47084.37810700199</v>
      </c>
      <c r="M91" s="163"/>
      <c r="N91" s="274">
        <f t="shared" si="12"/>
        <v>136608.44369167669</v>
      </c>
      <c r="O91" s="276">
        <f t="shared" si="24"/>
        <v>-132054.82890195402</v>
      </c>
      <c r="P91" s="276">
        <f t="shared" si="13"/>
        <v>2276.8073948612782</v>
      </c>
      <c r="R91" s="163"/>
      <c r="S91" s="163"/>
      <c r="T91" s="163"/>
      <c r="U91" s="163"/>
      <c r="V91" s="163"/>
      <c r="W91" s="163"/>
      <c r="X91" s="163"/>
      <c r="Y91" s="163"/>
      <c r="Z91" s="163"/>
      <c r="AB91" s="234" t="s">
        <v>141</v>
      </c>
      <c r="AC91" s="178"/>
      <c r="AD91" s="179"/>
      <c r="AE91" s="180" t="s">
        <v>151</v>
      </c>
    </row>
    <row r="92" spans="2:31" s="164" customFormat="1">
      <c r="B92" s="195">
        <f t="shared" si="14"/>
        <v>30</v>
      </c>
      <c r="C92" s="195">
        <v>59</v>
      </c>
      <c r="D92" s="266">
        <f t="shared" si="23"/>
        <v>45413</v>
      </c>
      <c r="E92" s="266">
        <f t="shared" si="15"/>
        <v>45443</v>
      </c>
      <c r="F92" s="274">
        <f t="shared" si="16"/>
        <v>-65916.16031383966</v>
      </c>
      <c r="G92" s="275">
        <f t="shared" si="17"/>
        <v>2000</v>
      </c>
      <c r="H92" s="275">
        <f t="shared" si="18"/>
        <v>1505.6287976462027</v>
      </c>
      <c r="I92" s="275">
        <f t="shared" si="19"/>
        <v>-494.3712023537974</v>
      </c>
      <c r="J92" s="276">
        <f t="shared" si="20"/>
        <v>-64410.531516193456</v>
      </c>
      <c r="K92" s="274">
        <f t="shared" si="21"/>
        <v>-18973.020573388952</v>
      </c>
      <c r="L92" s="276">
        <f t="shared" si="22"/>
        <v>-45437.510942804503</v>
      </c>
      <c r="M92" s="163"/>
      <c r="N92" s="274">
        <f t="shared" si="12"/>
        <v>136608.44369167669</v>
      </c>
      <c r="O92" s="276">
        <f t="shared" si="24"/>
        <v>-134331.6362968153</v>
      </c>
      <c r="P92" s="276">
        <f t="shared" si="13"/>
        <v>2276.8073948612782</v>
      </c>
      <c r="R92" s="163"/>
      <c r="S92" s="182"/>
      <c r="T92" s="163"/>
      <c r="U92" s="163"/>
      <c r="V92" s="163"/>
      <c r="W92" s="183"/>
      <c r="X92" s="163"/>
      <c r="Y92" s="163"/>
      <c r="Z92" s="163"/>
      <c r="AB92" s="234" t="s">
        <v>144</v>
      </c>
      <c r="AC92" s="178"/>
      <c r="AD92" s="179"/>
      <c r="AE92" s="249">
        <v>84</v>
      </c>
    </row>
    <row r="93" spans="2:31" s="164" customFormat="1">
      <c r="B93" s="195">
        <f t="shared" si="14"/>
        <v>31</v>
      </c>
      <c r="C93" s="195">
        <v>60</v>
      </c>
      <c r="D93" s="266">
        <f t="shared" si="23"/>
        <v>45444</v>
      </c>
      <c r="E93" s="266">
        <f t="shared" si="15"/>
        <v>45473</v>
      </c>
      <c r="F93" s="274">
        <f t="shared" si="16"/>
        <v>-64410.531516193456</v>
      </c>
      <c r="G93" s="275">
        <f t="shared" si="17"/>
        <v>2000</v>
      </c>
      <c r="H93" s="275">
        <f t="shared" si="18"/>
        <v>1516.9210136285492</v>
      </c>
      <c r="I93" s="275">
        <f t="shared" si="19"/>
        <v>-483.07898637145087</v>
      </c>
      <c r="J93" s="276">
        <f t="shared" si="20"/>
        <v>-62893.610502564909</v>
      </c>
      <c r="K93" s="274">
        <f t="shared" si="21"/>
        <v>-19115.318227689371</v>
      </c>
      <c r="L93" s="276">
        <f t="shared" si="22"/>
        <v>-43778.292274875537</v>
      </c>
      <c r="M93" s="163"/>
      <c r="N93" s="274">
        <f t="shared" si="12"/>
        <v>136608.44369167669</v>
      </c>
      <c r="O93" s="276">
        <f t="shared" si="24"/>
        <v>-136608.44369167657</v>
      </c>
      <c r="P93" s="276">
        <f t="shared" si="13"/>
        <v>2276.8073948612782</v>
      </c>
      <c r="R93" s="163"/>
      <c r="S93" s="182"/>
      <c r="T93" s="163"/>
      <c r="U93" s="163"/>
      <c r="V93" s="163"/>
      <c r="W93" s="183"/>
      <c r="X93" s="163"/>
      <c r="Y93" s="163"/>
      <c r="Z93" s="163"/>
      <c r="AB93" s="234" t="s">
        <v>145</v>
      </c>
      <c r="AC93" s="178"/>
      <c r="AD93" s="179"/>
      <c r="AE93" s="226">
        <v>43647</v>
      </c>
    </row>
    <row r="94" spans="2:31" s="164" customFormat="1">
      <c r="B94" s="195">
        <f t="shared" si="14"/>
        <v>31</v>
      </c>
      <c r="C94" s="195">
        <v>61</v>
      </c>
      <c r="D94" s="266">
        <f t="shared" si="23"/>
        <v>45474</v>
      </c>
      <c r="E94" s="266">
        <f t="shared" si="15"/>
        <v>45504</v>
      </c>
      <c r="F94" s="274">
        <f t="shared" si="16"/>
        <v>-62893.610502564909</v>
      </c>
      <c r="G94" s="275">
        <f t="shared" si="17"/>
        <v>2000</v>
      </c>
      <c r="H94" s="275">
        <f t="shared" si="18"/>
        <v>1528.2979212307632</v>
      </c>
      <c r="I94" s="275">
        <f t="shared" si="19"/>
        <v>-471.70207876923678</v>
      </c>
      <c r="J94" s="276">
        <f t="shared" si="20"/>
        <v>-61365.312581334147</v>
      </c>
      <c r="K94" s="274">
        <f t="shared" si="21"/>
        <v>-19258.683114397041</v>
      </c>
      <c r="L94" s="276">
        <f t="shared" si="22"/>
        <v>-42106.629466937105</v>
      </c>
      <c r="M94" s="163"/>
      <c r="N94" s="274">
        <f t="shared" si="12"/>
        <v>0</v>
      </c>
      <c r="O94" s="276">
        <f t="shared" si="24"/>
        <v>0</v>
      </c>
      <c r="P94" s="276"/>
      <c r="R94" s="163"/>
      <c r="S94" s="182"/>
      <c r="T94" s="163"/>
      <c r="U94" s="163"/>
      <c r="V94" s="163"/>
      <c r="W94" s="183"/>
      <c r="X94" s="163"/>
      <c r="Y94" s="163"/>
      <c r="Z94" s="163"/>
      <c r="AB94" s="234" t="s">
        <v>146</v>
      </c>
      <c r="AC94" s="178"/>
      <c r="AD94" s="179"/>
      <c r="AE94" s="226">
        <v>46203</v>
      </c>
    </row>
    <row r="95" spans="2:31" s="164" customFormat="1" ht="15.75" thickBot="1">
      <c r="B95" s="195">
        <f t="shared" si="14"/>
        <v>30</v>
      </c>
      <c r="C95" s="195">
        <v>62</v>
      </c>
      <c r="D95" s="266">
        <f t="shared" si="23"/>
        <v>45505</v>
      </c>
      <c r="E95" s="266">
        <f t="shared" si="15"/>
        <v>45535</v>
      </c>
      <c r="F95" s="274">
        <f t="shared" si="16"/>
        <v>-61365.312581334147</v>
      </c>
      <c r="G95" s="275">
        <f t="shared" si="17"/>
        <v>2000</v>
      </c>
      <c r="H95" s="275">
        <f t="shared" si="18"/>
        <v>1539.7601556399939</v>
      </c>
      <c r="I95" s="275">
        <f t="shared" si="19"/>
        <v>-460.23984436000609</v>
      </c>
      <c r="J95" s="276">
        <f t="shared" si="20"/>
        <v>-59825.55242569415</v>
      </c>
      <c r="K95" s="274">
        <f t="shared" si="21"/>
        <v>-19403.123237755019</v>
      </c>
      <c r="L95" s="276">
        <f t="shared" si="22"/>
        <v>-40422.429187939131</v>
      </c>
      <c r="M95" s="163"/>
      <c r="N95" s="274">
        <f t="shared" si="12"/>
        <v>0</v>
      </c>
      <c r="O95" s="276">
        <f t="shared" si="24"/>
        <v>0</v>
      </c>
      <c r="P95" s="276"/>
      <c r="R95" s="163"/>
      <c r="S95" s="182"/>
      <c r="T95" s="163"/>
      <c r="U95" s="163"/>
      <c r="V95" s="163"/>
      <c r="W95" s="183"/>
      <c r="X95" s="163"/>
      <c r="Y95" s="163"/>
      <c r="Z95" s="163"/>
      <c r="AB95" s="257" t="s">
        <v>990</v>
      </c>
      <c r="AC95" s="190"/>
      <c r="AD95" s="191"/>
      <c r="AE95" s="258">
        <f>F16</f>
        <v>-124307.93</v>
      </c>
    </row>
    <row r="96" spans="2:31" s="164" customFormat="1">
      <c r="B96" s="195">
        <f t="shared" si="14"/>
        <v>31</v>
      </c>
      <c r="C96" s="195">
        <v>63</v>
      </c>
      <c r="D96" s="266">
        <f t="shared" si="23"/>
        <v>45536</v>
      </c>
      <c r="E96" s="266">
        <f t="shared" si="15"/>
        <v>45565</v>
      </c>
      <c r="F96" s="274">
        <f t="shared" si="16"/>
        <v>-59825.55242569415</v>
      </c>
      <c r="G96" s="275">
        <f t="shared" si="17"/>
        <v>2000</v>
      </c>
      <c r="H96" s="275">
        <f t="shared" si="18"/>
        <v>1551.3083568072939</v>
      </c>
      <c r="I96" s="275">
        <f t="shared" si="19"/>
        <v>-448.69164319270612</v>
      </c>
      <c r="J96" s="276">
        <f t="shared" si="20"/>
        <v>-58274.244068886859</v>
      </c>
      <c r="K96" s="274">
        <f t="shared" si="21"/>
        <v>-19548.646662038183</v>
      </c>
      <c r="L96" s="276">
        <f t="shared" si="22"/>
        <v>-38725.597406848676</v>
      </c>
      <c r="M96" s="163"/>
      <c r="N96" s="274">
        <f t="shared" si="12"/>
        <v>0</v>
      </c>
      <c r="O96" s="276">
        <f t="shared" si="24"/>
        <v>0</v>
      </c>
      <c r="P96" s="276"/>
      <c r="R96" s="163"/>
      <c r="S96" s="182"/>
      <c r="T96" s="163"/>
      <c r="U96" s="163"/>
      <c r="V96" s="163"/>
      <c r="W96" s="183"/>
      <c r="X96" s="163"/>
      <c r="Y96" s="163"/>
      <c r="Z96" s="163"/>
      <c r="AA96" s="163"/>
      <c r="AB96" s="163"/>
      <c r="AC96" s="163"/>
      <c r="AD96" s="163"/>
      <c r="AE96" s="163"/>
    </row>
    <row r="97" spans="2:45" s="164" customFormat="1">
      <c r="B97" s="195">
        <f t="shared" si="14"/>
        <v>30</v>
      </c>
      <c r="C97" s="195">
        <v>64</v>
      </c>
      <c r="D97" s="266">
        <f t="shared" si="23"/>
        <v>45566</v>
      </c>
      <c r="E97" s="266">
        <f t="shared" si="15"/>
        <v>45596</v>
      </c>
      <c r="F97" s="274">
        <f t="shared" si="16"/>
        <v>-58274.244068886859</v>
      </c>
      <c r="G97" s="275">
        <f t="shared" si="17"/>
        <v>2000</v>
      </c>
      <c r="H97" s="275">
        <f t="shared" si="18"/>
        <v>1562.9431694833486</v>
      </c>
      <c r="I97" s="275">
        <f t="shared" si="19"/>
        <v>-437.05683051665142</v>
      </c>
      <c r="J97" s="276">
        <f t="shared" si="20"/>
        <v>-56711.300899403512</v>
      </c>
      <c r="K97" s="274">
        <f t="shared" si="21"/>
        <v>-19695.261512003468</v>
      </c>
      <c r="L97" s="276">
        <f t="shared" si="22"/>
        <v>-37016.039387400044</v>
      </c>
      <c r="M97" s="163"/>
      <c r="N97" s="274">
        <f t="shared" si="12"/>
        <v>0</v>
      </c>
      <c r="O97" s="276">
        <f t="shared" si="24"/>
        <v>0</v>
      </c>
      <c r="P97" s="276"/>
      <c r="R97" s="564" t="s">
        <v>1074</v>
      </c>
      <c r="S97" s="564"/>
      <c r="T97" s="564"/>
      <c r="U97" s="564"/>
      <c r="V97" s="124"/>
      <c r="W97" s="531" t="s">
        <v>1050</v>
      </c>
      <c r="X97" s="531"/>
      <c r="Y97" s="531"/>
      <c r="Z97" s="531"/>
      <c r="AA97" s="124"/>
      <c r="AB97" s="531" t="s">
        <v>1051</v>
      </c>
      <c r="AC97" s="531"/>
      <c r="AD97" s="531"/>
      <c r="AE97" s="531"/>
      <c r="AG97" s="572"/>
      <c r="AH97" s="573"/>
      <c r="AI97" s="573"/>
      <c r="AJ97" s="573"/>
      <c r="AK97" s="573"/>
      <c r="AL97" s="573"/>
      <c r="AM97" s="573"/>
      <c r="AN97" s="573"/>
      <c r="AO97" s="573"/>
      <c r="AP97" s="573"/>
      <c r="AQ97" s="573"/>
      <c r="AR97" s="573"/>
      <c r="AS97" s="573"/>
    </row>
    <row r="98" spans="2:45" s="164" customFormat="1">
      <c r="B98" s="195">
        <f t="shared" ref="B98:B129" si="25">E99-D99+1</f>
        <v>31</v>
      </c>
      <c r="C98" s="195">
        <v>65</v>
      </c>
      <c r="D98" s="266">
        <f t="shared" si="23"/>
        <v>45597</v>
      </c>
      <c r="E98" s="266">
        <f t="shared" si="15"/>
        <v>45626</v>
      </c>
      <c r="F98" s="274">
        <f t="shared" si="16"/>
        <v>-56711.300899403512</v>
      </c>
      <c r="G98" s="275">
        <f t="shared" si="17"/>
        <v>2000</v>
      </c>
      <c r="H98" s="275">
        <f t="shared" si="18"/>
        <v>1574.6652432544736</v>
      </c>
      <c r="I98" s="275">
        <f t="shared" si="19"/>
        <v>-425.33475674552636</v>
      </c>
      <c r="J98" s="276">
        <f t="shared" si="20"/>
        <v>-55136.635656149039</v>
      </c>
      <c r="K98" s="274">
        <f t="shared" si="21"/>
        <v>-19842.975973343498</v>
      </c>
      <c r="L98" s="276">
        <f t="shared" si="22"/>
        <v>-35293.659682805541</v>
      </c>
      <c r="M98" s="163"/>
      <c r="N98" s="274">
        <f t="shared" si="12"/>
        <v>0</v>
      </c>
      <c r="O98" s="276">
        <f t="shared" si="24"/>
        <v>0</v>
      </c>
      <c r="P98" s="276"/>
      <c r="R98" s="188">
        <v>2</v>
      </c>
      <c r="S98" s="202">
        <f>Y98</f>
        <v>2000</v>
      </c>
      <c r="T98" s="198"/>
      <c r="U98" s="202"/>
      <c r="V98" s="196"/>
      <c r="W98" s="188">
        <v>1</v>
      </c>
      <c r="X98" s="202">
        <f>AD98-AC103</f>
        <v>2000</v>
      </c>
      <c r="Y98" s="198">
        <f>X98</f>
        <v>2000</v>
      </c>
      <c r="Z98" s="188">
        <v>2</v>
      </c>
      <c r="AA98" s="196"/>
      <c r="AB98" s="202"/>
      <c r="AC98" s="197"/>
      <c r="AD98" s="198">
        <v>2400</v>
      </c>
      <c r="AE98" s="188">
        <v>1</v>
      </c>
      <c r="AG98" s="573"/>
      <c r="AH98" s="573"/>
      <c r="AI98" s="573"/>
      <c r="AJ98" s="573"/>
      <c r="AK98" s="573"/>
      <c r="AL98" s="573"/>
      <c r="AM98" s="573"/>
      <c r="AN98" s="573"/>
      <c r="AO98" s="573"/>
      <c r="AP98" s="573"/>
      <c r="AQ98" s="573"/>
      <c r="AR98" s="573"/>
      <c r="AS98" s="573"/>
    </row>
    <row r="99" spans="2:45" s="164" customFormat="1">
      <c r="B99" s="195">
        <f t="shared" si="25"/>
        <v>31</v>
      </c>
      <c r="C99" s="195">
        <v>66</v>
      </c>
      <c r="D99" s="266">
        <f t="shared" si="23"/>
        <v>45627</v>
      </c>
      <c r="E99" s="266">
        <f t="shared" ref="E99:E129" si="26">EOMONTH(D99,0)</f>
        <v>45657</v>
      </c>
      <c r="F99" s="274">
        <f t="shared" ref="F99:F117" si="27">J98</f>
        <v>-55136.635656149039</v>
      </c>
      <c r="G99" s="275">
        <f t="shared" ref="G99:G129" si="28">$F$9</f>
        <v>2000</v>
      </c>
      <c r="H99" s="275">
        <f t="shared" ref="H99:H117" si="29">G99+I99</f>
        <v>1586.4752325788822</v>
      </c>
      <c r="I99" s="275">
        <f t="shared" ref="I99:I117" si="30">(F99)*$F$7/12</f>
        <v>-413.52476742111776</v>
      </c>
      <c r="J99" s="276">
        <f t="shared" ref="J99:J117" si="31">SUM(F99,H99)</f>
        <v>-53550.16042357016</v>
      </c>
      <c r="K99" s="274">
        <f t="shared" ref="K99:K117" si="32">J99-J111</f>
        <v>-19991.798293143576</v>
      </c>
      <c r="L99" s="276">
        <f t="shared" ref="L99:L117" si="33">J99-K99</f>
        <v>-33558.362130426583</v>
      </c>
      <c r="M99" s="163"/>
      <c r="N99" s="274">
        <f t="shared" si="12"/>
        <v>0</v>
      </c>
      <c r="O99" s="276">
        <f t="shared" si="24"/>
        <v>0</v>
      </c>
      <c r="P99" s="276"/>
      <c r="R99" s="152">
        <v>4</v>
      </c>
      <c r="S99" s="200">
        <f>Y99</f>
        <v>2000</v>
      </c>
      <c r="T99" s="199"/>
      <c r="U99" s="200"/>
      <c r="V99" s="196"/>
      <c r="W99" s="152">
        <v>3</v>
      </c>
      <c r="X99" s="200">
        <f>AD99-AC104</f>
        <v>2000</v>
      </c>
      <c r="Y99" s="199">
        <f>X99</f>
        <v>2000</v>
      </c>
      <c r="Z99" s="152">
        <v>4</v>
      </c>
      <c r="AA99" s="196"/>
      <c r="AB99" s="196"/>
      <c r="AC99" s="196"/>
      <c r="AD99" s="199">
        <v>2400</v>
      </c>
      <c r="AE99" s="152">
        <v>3</v>
      </c>
      <c r="AG99" s="573"/>
      <c r="AH99" s="573"/>
      <c r="AI99" s="573"/>
      <c r="AJ99" s="573"/>
      <c r="AK99" s="573"/>
      <c r="AL99" s="573"/>
      <c r="AM99" s="573"/>
      <c r="AN99" s="573"/>
      <c r="AO99" s="573"/>
      <c r="AP99" s="573"/>
      <c r="AQ99" s="573"/>
      <c r="AR99" s="573"/>
      <c r="AS99" s="573"/>
    </row>
    <row r="100" spans="2:45" s="164" customFormat="1">
      <c r="B100" s="195">
        <f t="shared" si="25"/>
        <v>28</v>
      </c>
      <c r="C100" s="195">
        <v>67</v>
      </c>
      <c r="D100" s="266">
        <f t="shared" ref="D100:D129" si="34">EDATE(D99,1)</f>
        <v>45658</v>
      </c>
      <c r="E100" s="266">
        <f t="shared" si="26"/>
        <v>45688</v>
      </c>
      <c r="F100" s="274">
        <f t="shared" si="27"/>
        <v>-53550.16042357016</v>
      </c>
      <c r="G100" s="275">
        <f t="shared" si="28"/>
        <v>2000</v>
      </c>
      <c r="H100" s="275">
        <f t="shared" si="29"/>
        <v>1598.3737968232238</v>
      </c>
      <c r="I100" s="275">
        <f t="shared" si="30"/>
        <v>-401.62620317677619</v>
      </c>
      <c r="J100" s="276">
        <f t="shared" si="31"/>
        <v>-51951.786626746936</v>
      </c>
      <c r="K100" s="274">
        <f t="shared" si="32"/>
        <v>-20141.736780342155</v>
      </c>
      <c r="L100" s="276">
        <f t="shared" si="33"/>
        <v>-31810.049846404781</v>
      </c>
      <c r="M100" s="163"/>
      <c r="N100" s="274">
        <f t="shared" si="12"/>
        <v>0</v>
      </c>
      <c r="O100" s="276">
        <f t="shared" si="24"/>
        <v>0</v>
      </c>
      <c r="P100" s="276"/>
      <c r="R100" s="196"/>
      <c r="S100" s="196"/>
      <c r="T100" s="199"/>
      <c r="U100" s="196"/>
      <c r="V100" s="196"/>
      <c r="W100" s="196"/>
      <c r="X100" s="196"/>
      <c r="Y100" s="199"/>
      <c r="Z100" s="196"/>
      <c r="AA100" s="196"/>
      <c r="AB100" s="196"/>
      <c r="AC100" s="196"/>
      <c r="AD100" s="199"/>
      <c r="AE100" s="196"/>
      <c r="AG100" s="573"/>
      <c r="AH100" s="573"/>
      <c r="AI100" s="573"/>
      <c r="AJ100" s="573"/>
      <c r="AK100" s="573"/>
      <c r="AL100" s="573"/>
      <c r="AM100" s="573"/>
      <c r="AN100" s="573"/>
      <c r="AO100" s="573"/>
      <c r="AP100" s="573"/>
      <c r="AQ100" s="573"/>
      <c r="AR100" s="573"/>
      <c r="AS100" s="573"/>
    </row>
    <row r="101" spans="2:45" s="164" customFormat="1" ht="14.45" customHeight="1">
      <c r="B101" s="195">
        <f t="shared" si="25"/>
        <v>31</v>
      </c>
      <c r="C101" s="195">
        <v>68</v>
      </c>
      <c r="D101" s="266">
        <f t="shared" si="34"/>
        <v>45689</v>
      </c>
      <c r="E101" s="266">
        <f t="shared" si="26"/>
        <v>45716</v>
      </c>
      <c r="F101" s="274">
        <f t="shared" si="27"/>
        <v>-51951.786626746936</v>
      </c>
      <c r="G101" s="275">
        <f t="shared" si="28"/>
        <v>2000</v>
      </c>
      <c r="H101" s="275">
        <f t="shared" si="29"/>
        <v>1610.3616002993981</v>
      </c>
      <c r="I101" s="275">
        <f t="shared" si="30"/>
        <v>-389.63839970060195</v>
      </c>
      <c r="J101" s="276">
        <f t="shared" si="31"/>
        <v>-50341.425026447541</v>
      </c>
      <c r="K101" s="274">
        <f t="shared" si="32"/>
        <v>-20292.799806194726</v>
      </c>
      <c r="L101" s="276">
        <f t="shared" si="33"/>
        <v>-30048.625220252816</v>
      </c>
      <c r="M101" s="163"/>
      <c r="N101" s="274">
        <f t="shared" ref="N101:N117" si="35">IF(C101&gt;$F$18,0,$N$35)</f>
        <v>0</v>
      </c>
      <c r="O101" s="276">
        <f t="shared" si="24"/>
        <v>0</v>
      </c>
      <c r="P101" s="276"/>
      <c r="R101" s="163"/>
      <c r="S101" s="163"/>
      <c r="T101" s="163"/>
      <c r="U101" s="163"/>
      <c r="V101" s="163"/>
      <c r="W101" s="163"/>
      <c r="X101" s="163"/>
      <c r="Y101" s="163"/>
      <c r="Z101" s="163"/>
      <c r="AA101" s="163"/>
      <c r="AB101" s="444"/>
      <c r="AC101" s="444"/>
      <c r="AD101" s="444"/>
      <c r="AE101" s="444"/>
      <c r="AG101" s="573"/>
      <c r="AH101" s="573"/>
      <c r="AI101" s="573"/>
      <c r="AJ101" s="573"/>
      <c r="AK101" s="573"/>
      <c r="AL101" s="573"/>
      <c r="AM101" s="573"/>
      <c r="AN101" s="573"/>
      <c r="AO101" s="573"/>
      <c r="AP101" s="573"/>
      <c r="AQ101" s="573"/>
      <c r="AR101" s="573"/>
      <c r="AS101" s="573"/>
    </row>
    <row r="102" spans="2:45" s="164" customFormat="1">
      <c r="B102" s="195">
        <f t="shared" si="25"/>
        <v>30</v>
      </c>
      <c r="C102" s="195">
        <v>69</v>
      </c>
      <c r="D102" s="266">
        <f t="shared" si="34"/>
        <v>45717</v>
      </c>
      <c r="E102" s="266">
        <f t="shared" si="26"/>
        <v>45747</v>
      </c>
      <c r="F102" s="274">
        <f t="shared" si="27"/>
        <v>-50341.425026447541</v>
      </c>
      <c r="G102" s="275">
        <f t="shared" si="28"/>
        <v>2000</v>
      </c>
      <c r="H102" s="275">
        <f t="shared" si="29"/>
        <v>1622.4393123016434</v>
      </c>
      <c r="I102" s="275">
        <f t="shared" si="30"/>
        <v>-377.56068769835656</v>
      </c>
      <c r="J102" s="276">
        <f t="shared" si="31"/>
        <v>-48718.9857141459</v>
      </c>
      <c r="K102" s="274">
        <f t="shared" si="32"/>
        <v>-20444.995804741189</v>
      </c>
      <c r="L102" s="276">
        <f t="shared" si="33"/>
        <v>-28273.98990940471</v>
      </c>
      <c r="M102" s="163"/>
      <c r="N102" s="274">
        <f t="shared" si="35"/>
        <v>0</v>
      </c>
      <c r="O102" s="276">
        <f t="shared" si="24"/>
        <v>0</v>
      </c>
      <c r="P102" s="276"/>
      <c r="AB102" s="531" t="s">
        <v>1054</v>
      </c>
      <c r="AC102" s="531"/>
      <c r="AD102" s="531"/>
      <c r="AE102" s="531"/>
      <c r="AG102" s="573"/>
      <c r="AH102" s="573"/>
      <c r="AI102" s="573"/>
      <c r="AJ102" s="573"/>
      <c r="AK102" s="573"/>
      <c r="AL102" s="573"/>
      <c r="AM102" s="573"/>
      <c r="AN102" s="573"/>
      <c r="AO102" s="573"/>
      <c r="AP102" s="573"/>
      <c r="AQ102" s="573"/>
      <c r="AR102" s="573"/>
      <c r="AS102" s="573"/>
    </row>
    <row r="103" spans="2:45" s="164" customFormat="1">
      <c r="B103" s="195">
        <f t="shared" si="25"/>
        <v>31</v>
      </c>
      <c r="C103" s="195">
        <v>70</v>
      </c>
      <c r="D103" s="266">
        <f t="shared" si="34"/>
        <v>45748</v>
      </c>
      <c r="E103" s="266">
        <f t="shared" si="26"/>
        <v>45777</v>
      </c>
      <c r="F103" s="274">
        <f t="shared" si="27"/>
        <v>-48718.9857141459</v>
      </c>
      <c r="G103" s="275">
        <f t="shared" si="28"/>
        <v>2000</v>
      </c>
      <c r="H103" s="275">
        <f t="shared" si="29"/>
        <v>1634.6076071439059</v>
      </c>
      <c r="I103" s="275">
        <f t="shared" si="30"/>
        <v>-365.3923928560942</v>
      </c>
      <c r="J103" s="276">
        <f t="shared" si="31"/>
        <v>-47084.37810700199</v>
      </c>
      <c r="K103" s="274">
        <f t="shared" si="32"/>
        <v>-20598.333273276745</v>
      </c>
      <c r="L103" s="276">
        <f t="shared" si="33"/>
        <v>-26486.044833725246</v>
      </c>
      <c r="M103" s="163"/>
      <c r="N103" s="274">
        <f t="shared" si="35"/>
        <v>0</v>
      </c>
      <c r="O103" s="276">
        <f t="shared" si="24"/>
        <v>0</v>
      </c>
      <c r="P103" s="276"/>
      <c r="AB103" s="188">
        <v>1</v>
      </c>
      <c r="AC103" s="202">
        <v>400</v>
      </c>
      <c r="AD103" s="198"/>
      <c r="AG103" s="573"/>
      <c r="AH103" s="573"/>
      <c r="AI103" s="573"/>
      <c r="AJ103" s="573"/>
      <c r="AK103" s="573"/>
      <c r="AL103" s="573"/>
      <c r="AM103" s="573"/>
      <c r="AN103" s="573"/>
      <c r="AO103" s="573"/>
      <c r="AP103" s="573"/>
      <c r="AQ103" s="573"/>
      <c r="AR103" s="573"/>
      <c r="AS103" s="573"/>
    </row>
    <row r="104" spans="2:45" s="164" customFormat="1">
      <c r="B104" s="195">
        <f t="shared" si="25"/>
        <v>30</v>
      </c>
      <c r="C104" s="195">
        <v>71</v>
      </c>
      <c r="D104" s="266">
        <f t="shared" si="34"/>
        <v>45778</v>
      </c>
      <c r="E104" s="266">
        <f t="shared" si="26"/>
        <v>45808</v>
      </c>
      <c r="F104" s="274">
        <f t="shared" si="27"/>
        <v>-47084.37810700199</v>
      </c>
      <c r="G104" s="275">
        <f t="shared" si="28"/>
        <v>2000</v>
      </c>
      <c r="H104" s="275">
        <f t="shared" si="29"/>
        <v>1646.8671641974852</v>
      </c>
      <c r="I104" s="275">
        <f t="shared" si="30"/>
        <v>-353.13283580251488</v>
      </c>
      <c r="J104" s="276">
        <f t="shared" si="31"/>
        <v>-45437.510942804503</v>
      </c>
      <c r="K104" s="274">
        <f t="shared" si="32"/>
        <v>-20752.820772826319</v>
      </c>
      <c r="L104" s="276">
        <f t="shared" si="33"/>
        <v>-24684.690169978185</v>
      </c>
      <c r="M104" s="163"/>
      <c r="N104" s="274">
        <f t="shared" si="35"/>
        <v>0</v>
      </c>
      <c r="O104" s="276">
        <f t="shared" si="24"/>
        <v>0</v>
      </c>
      <c r="P104" s="276"/>
      <c r="AB104" s="152">
        <v>3</v>
      </c>
      <c r="AC104" s="200">
        <v>400</v>
      </c>
      <c r="AD104" s="199"/>
    </row>
    <row r="105" spans="2:45" s="164" customFormat="1">
      <c r="B105" s="195">
        <f t="shared" si="25"/>
        <v>31</v>
      </c>
      <c r="C105" s="195">
        <v>72</v>
      </c>
      <c r="D105" s="266">
        <f t="shared" si="34"/>
        <v>45809</v>
      </c>
      <c r="E105" s="266">
        <f t="shared" si="26"/>
        <v>45838</v>
      </c>
      <c r="F105" s="274">
        <f t="shared" si="27"/>
        <v>-45437.510942804503</v>
      </c>
      <c r="G105" s="275">
        <f t="shared" si="28"/>
        <v>2000</v>
      </c>
      <c r="H105" s="275">
        <f t="shared" si="29"/>
        <v>1659.2186679289662</v>
      </c>
      <c r="I105" s="275">
        <f t="shared" si="30"/>
        <v>-340.78133207103377</v>
      </c>
      <c r="J105" s="276">
        <f t="shared" si="31"/>
        <v>-43778.292274875537</v>
      </c>
      <c r="K105" s="274">
        <f t="shared" si="32"/>
        <v>-20908.466928622518</v>
      </c>
      <c r="L105" s="276">
        <f t="shared" si="33"/>
        <v>-22869.825346253019</v>
      </c>
      <c r="M105" s="163"/>
      <c r="N105" s="274">
        <f t="shared" si="35"/>
        <v>0</v>
      </c>
      <c r="O105" s="276">
        <f t="shared" si="24"/>
        <v>0</v>
      </c>
      <c r="P105" s="276"/>
      <c r="AB105" s="196"/>
      <c r="AC105" s="196"/>
      <c r="AD105" s="199"/>
      <c r="AE105" s="196"/>
    </row>
    <row r="106" spans="2:45" s="164" customFormat="1">
      <c r="B106" s="195">
        <f t="shared" si="25"/>
        <v>31</v>
      </c>
      <c r="C106" s="195">
        <v>73</v>
      </c>
      <c r="D106" s="266">
        <f t="shared" si="34"/>
        <v>45839</v>
      </c>
      <c r="E106" s="266">
        <f t="shared" si="26"/>
        <v>45869</v>
      </c>
      <c r="F106" s="274">
        <f t="shared" si="27"/>
        <v>-43778.292274875537</v>
      </c>
      <c r="G106" s="275">
        <f t="shared" si="28"/>
        <v>2000</v>
      </c>
      <c r="H106" s="275">
        <f t="shared" si="29"/>
        <v>1671.6628079384334</v>
      </c>
      <c r="I106" s="275">
        <f t="shared" si="30"/>
        <v>-328.33719206156655</v>
      </c>
      <c r="J106" s="276">
        <f t="shared" si="31"/>
        <v>-42106.629466937105</v>
      </c>
      <c r="K106" s="274">
        <f t="shared" si="32"/>
        <v>-21065.28043058719</v>
      </c>
      <c r="L106" s="276">
        <f t="shared" si="33"/>
        <v>-21041.349036349915</v>
      </c>
      <c r="M106" s="163"/>
      <c r="N106" s="274">
        <f t="shared" si="35"/>
        <v>0</v>
      </c>
      <c r="O106" s="276">
        <f t="shared" si="24"/>
        <v>0</v>
      </c>
      <c r="P106" s="276"/>
    </row>
    <row r="107" spans="2:45" s="164" customFormat="1">
      <c r="B107" s="195">
        <f t="shared" si="25"/>
        <v>30</v>
      </c>
      <c r="C107" s="195">
        <v>74</v>
      </c>
      <c r="D107" s="266">
        <f t="shared" si="34"/>
        <v>45870</v>
      </c>
      <c r="E107" s="266">
        <f t="shared" si="26"/>
        <v>45900</v>
      </c>
      <c r="F107" s="274">
        <f t="shared" si="27"/>
        <v>-42106.629466937105</v>
      </c>
      <c r="G107" s="275">
        <f t="shared" si="28"/>
        <v>2000</v>
      </c>
      <c r="H107" s="275">
        <f t="shared" si="29"/>
        <v>1684.2002789979717</v>
      </c>
      <c r="I107" s="275">
        <f t="shared" si="30"/>
        <v>-315.79972100202826</v>
      </c>
      <c r="J107" s="276">
        <f t="shared" si="31"/>
        <v>-40422.429187939131</v>
      </c>
      <c r="K107" s="274">
        <f t="shared" si="32"/>
        <v>-21223.270033816592</v>
      </c>
      <c r="L107" s="276">
        <f t="shared" si="33"/>
        <v>-19199.159154122539</v>
      </c>
      <c r="M107" s="163"/>
      <c r="N107" s="274">
        <f t="shared" si="35"/>
        <v>0</v>
      </c>
      <c r="O107" s="276">
        <f t="shared" si="24"/>
        <v>0</v>
      </c>
      <c r="P107" s="276"/>
    </row>
    <row r="108" spans="2:45" s="164" customFormat="1">
      <c r="B108" s="195">
        <f t="shared" si="25"/>
        <v>31</v>
      </c>
      <c r="C108" s="195">
        <v>75</v>
      </c>
      <c r="D108" s="266">
        <f t="shared" si="34"/>
        <v>45901</v>
      </c>
      <c r="E108" s="266">
        <f t="shared" si="26"/>
        <v>45930</v>
      </c>
      <c r="F108" s="274">
        <f t="shared" si="27"/>
        <v>-40422.429187939131</v>
      </c>
      <c r="G108" s="275">
        <f t="shared" si="28"/>
        <v>2000</v>
      </c>
      <c r="H108" s="275">
        <f t="shared" si="29"/>
        <v>1696.8317810904566</v>
      </c>
      <c r="I108" s="275">
        <f t="shared" si="30"/>
        <v>-303.16821890954344</v>
      </c>
      <c r="J108" s="276">
        <f t="shared" si="31"/>
        <v>-38725.597406848676</v>
      </c>
      <c r="K108" s="274">
        <f t="shared" si="32"/>
        <v>-21382.444559070216</v>
      </c>
      <c r="L108" s="276">
        <f t="shared" si="33"/>
        <v>-17343.15284777846</v>
      </c>
      <c r="M108" s="163"/>
      <c r="N108" s="274">
        <f t="shared" si="35"/>
        <v>0</v>
      </c>
      <c r="O108" s="276">
        <f t="shared" si="24"/>
        <v>0</v>
      </c>
      <c r="P108" s="276"/>
    </row>
    <row r="109" spans="2:45" s="164" customFormat="1">
      <c r="B109" s="195">
        <f t="shared" si="25"/>
        <v>30</v>
      </c>
      <c r="C109" s="195">
        <v>76</v>
      </c>
      <c r="D109" s="266">
        <f t="shared" si="34"/>
        <v>45931</v>
      </c>
      <c r="E109" s="266">
        <f t="shared" si="26"/>
        <v>45961</v>
      </c>
      <c r="F109" s="274">
        <f t="shared" si="27"/>
        <v>-38725.597406848676</v>
      </c>
      <c r="G109" s="275">
        <f t="shared" si="28"/>
        <v>2000</v>
      </c>
      <c r="H109" s="275">
        <f t="shared" si="29"/>
        <v>1709.5580194486349</v>
      </c>
      <c r="I109" s="275">
        <f t="shared" si="30"/>
        <v>-290.44198055136502</v>
      </c>
      <c r="J109" s="276">
        <f t="shared" si="31"/>
        <v>-37016.039387400044</v>
      </c>
      <c r="K109" s="274">
        <f t="shared" si="32"/>
        <v>-21542.812893263246</v>
      </c>
      <c r="L109" s="276">
        <f t="shared" si="33"/>
        <v>-15473.226494136798</v>
      </c>
      <c r="M109" s="163"/>
      <c r="N109" s="274">
        <f t="shared" si="35"/>
        <v>0</v>
      </c>
      <c r="O109" s="276">
        <f t="shared" si="24"/>
        <v>0</v>
      </c>
      <c r="P109" s="276"/>
    </row>
    <row r="110" spans="2:45" s="164" customFormat="1">
      <c r="B110" s="195">
        <f t="shared" si="25"/>
        <v>31</v>
      </c>
      <c r="C110" s="195">
        <v>77</v>
      </c>
      <c r="D110" s="266">
        <f t="shared" si="34"/>
        <v>45962</v>
      </c>
      <c r="E110" s="266">
        <f t="shared" si="26"/>
        <v>45991</v>
      </c>
      <c r="F110" s="274">
        <f t="shared" si="27"/>
        <v>-37016.039387400044</v>
      </c>
      <c r="G110" s="275">
        <f t="shared" si="28"/>
        <v>2000</v>
      </c>
      <c r="H110" s="275">
        <f t="shared" si="29"/>
        <v>1722.3797045944998</v>
      </c>
      <c r="I110" s="275">
        <f t="shared" si="30"/>
        <v>-277.62029540550031</v>
      </c>
      <c r="J110" s="276">
        <f t="shared" si="31"/>
        <v>-35293.659682805541</v>
      </c>
      <c r="K110" s="274">
        <f t="shared" si="32"/>
        <v>-21704.383989962716</v>
      </c>
      <c r="L110" s="276">
        <f t="shared" si="33"/>
        <v>-13589.275692842824</v>
      </c>
      <c r="M110" s="163"/>
      <c r="N110" s="274">
        <f t="shared" si="35"/>
        <v>0</v>
      </c>
      <c r="O110" s="276">
        <f t="shared" si="24"/>
        <v>0</v>
      </c>
      <c r="P110" s="276"/>
    </row>
    <row r="111" spans="2:45" s="164" customFormat="1">
      <c r="B111" s="195">
        <f t="shared" si="25"/>
        <v>31</v>
      </c>
      <c r="C111" s="195">
        <v>78</v>
      </c>
      <c r="D111" s="266">
        <f t="shared" si="34"/>
        <v>45992</v>
      </c>
      <c r="E111" s="266">
        <f t="shared" si="26"/>
        <v>46022</v>
      </c>
      <c r="F111" s="274">
        <f t="shared" si="27"/>
        <v>-35293.659682805541</v>
      </c>
      <c r="G111" s="275">
        <f t="shared" si="28"/>
        <v>2000</v>
      </c>
      <c r="H111" s="275">
        <f t="shared" si="29"/>
        <v>1735.2975523789585</v>
      </c>
      <c r="I111" s="275">
        <f t="shared" si="30"/>
        <v>-264.70244762104153</v>
      </c>
      <c r="J111" s="276">
        <f t="shared" si="31"/>
        <v>-33558.362130426583</v>
      </c>
      <c r="K111" s="274">
        <f t="shared" si="32"/>
        <v>-21867.166869887438</v>
      </c>
      <c r="L111" s="276">
        <f t="shared" si="33"/>
        <v>-11691.195260539145</v>
      </c>
      <c r="M111" s="163"/>
      <c r="N111" s="274">
        <f t="shared" si="35"/>
        <v>0</v>
      </c>
      <c r="O111" s="276">
        <f t="shared" si="24"/>
        <v>0</v>
      </c>
      <c r="P111" s="276"/>
    </row>
    <row r="112" spans="2:45" s="164" customFormat="1">
      <c r="B112" s="195">
        <f t="shared" si="25"/>
        <v>28</v>
      </c>
      <c r="C112" s="195">
        <v>79</v>
      </c>
      <c r="D112" s="266">
        <f t="shared" si="34"/>
        <v>46023</v>
      </c>
      <c r="E112" s="266">
        <f t="shared" si="26"/>
        <v>46053</v>
      </c>
      <c r="F112" s="274">
        <f t="shared" si="27"/>
        <v>-33558.362130426583</v>
      </c>
      <c r="G112" s="275">
        <f t="shared" si="28"/>
        <v>2000</v>
      </c>
      <c r="H112" s="275">
        <f t="shared" si="29"/>
        <v>1748.3122840218007</v>
      </c>
      <c r="I112" s="275">
        <f t="shared" si="30"/>
        <v>-251.68771597819935</v>
      </c>
      <c r="J112" s="276">
        <f t="shared" si="31"/>
        <v>-31810.049846404781</v>
      </c>
      <c r="K112" s="274">
        <f t="shared" si="32"/>
        <v>-22031.170621411591</v>
      </c>
      <c r="L112" s="276">
        <f t="shared" si="33"/>
        <v>-9778.8792249931903</v>
      </c>
      <c r="M112" s="163"/>
      <c r="N112" s="274">
        <f t="shared" si="35"/>
        <v>0</v>
      </c>
      <c r="O112" s="276">
        <f t="shared" si="24"/>
        <v>0</v>
      </c>
      <c r="P112" s="276"/>
    </row>
    <row r="113" spans="2:16" s="164" customFormat="1">
      <c r="B113" s="195">
        <f t="shared" si="25"/>
        <v>31</v>
      </c>
      <c r="C113" s="195">
        <v>80</v>
      </c>
      <c r="D113" s="266">
        <f t="shared" si="34"/>
        <v>46054</v>
      </c>
      <c r="E113" s="266">
        <f t="shared" si="26"/>
        <v>46081</v>
      </c>
      <c r="F113" s="274">
        <f t="shared" si="27"/>
        <v>-31810.049846404781</v>
      </c>
      <c r="G113" s="275">
        <f t="shared" si="28"/>
        <v>2000</v>
      </c>
      <c r="H113" s="275">
        <f t="shared" si="29"/>
        <v>1761.4246261519643</v>
      </c>
      <c r="I113" s="275">
        <f t="shared" si="30"/>
        <v>-238.57537384803584</v>
      </c>
      <c r="J113" s="276">
        <f t="shared" si="31"/>
        <v>-30048.625220252816</v>
      </c>
      <c r="K113" s="274">
        <f t="shared" si="32"/>
        <v>-22196.404401072177</v>
      </c>
      <c r="L113" s="276">
        <f t="shared" si="33"/>
        <v>-7852.2208191806385</v>
      </c>
      <c r="M113" s="163"/>
      <c r="N113" s="274">
        <f t="shared" si="35"/>
        <v>0</v>
      </c>
      <c r="O113" s="276">
        <f t="shared" si="24"/>
        <v>0</v>
      </c>
      <c r="P113" s="276"/>
    </row>
    <row r="114" spans="2:16" s="164" customFormat="1">
      <c r="B114" s="195">
        <f t="shared" si="25"/>
        <v>30</v>
      </c>
      <c r="C114" s="195">
        <v>81</v>
      </c>
      <c r="D114" s="266">
        <f t="shared" si="34"/>
        <v>46082</v>
      </c>
      <c r="E114" s="266">
        <f t="shared" si="26"/>
        <v>46112</v>
      </c>
      <c r="F114" s="274">
        <f t="shared" si="27"/>
        <v>-30048.625220252816</v>
      </c>
      <c r="G114" s="275">
        <f t="shared" si="28"/>
        <v>2000</v>
      </c>
      <c r="H114" s="275">
        <f t="shared" si="29"/>
        <v>1774.6353108481039</v>
      </c>
      <c r="I114" s="275">
        <f t="shared" si="30"/>
        <v>-225.3646891518961</v>
      </c>
      <c r="J114" s="276">
        <f t="shared" si="31"/>
        <v>-28273.98990940471</v>
      </c>
      <c r="K114" s="274">
        <f t="shared" si="32"/>
        <v>-22362.877434080219</v>
      </c>
      <c r="L114" s="276">
        <f t="shared" si="33"/>
        <v>-5911.1124753244912</v>
      </c>
      <c r="M114" s="163"/>
      <c r="N114" s="274">
        <f t="shared" si="35"/>
        <v>0</v>
      </c>
      <c r="O114" s="276">
        <f t="shared" si="24"/>
        <v>0</v>
      </c>
      <c r="P114" s="276"/>
    </row>
    <row r="115" spans="2:16" s="164" customFormat="1">
      <c r="B115" s="195">
        <f t="shared" si="25"/>
        <v>31</v>
      </c>
      <c r="C115" s="195">
        <v>82</v>
      </c>
      <c r="D115" s="266">
        <f t="shared" si="34"/>
        <v>46113</v>
      </c>
      <c r="E115" s="266">
        <f t="shared" si="26"/>
        <v>46142</v>
      </c>
      <c r="F115" s="274">
        <f t="shared" si="27"/>
        <v>-28273.98990940471</v>
      </c>
      <c r="G115" s="275">
        <f t="shared" si="28"/>
        <v>2000</v>
      </c>
      <c r="H115" s="275">
        <f t="shared" si="29"/>
        <v>1787.9450756794647</v>
      </c>
      <c r="I115" s="275">
        <f t="shared" si="30"/>
        <v>-212.05492432053532</v>
      </c>
      <c r="J115" s="276">
        <f t="shared" si="31"/>
        <v>-26486.044833725246</v>
      </c>
      <c r="K115" s="274">
        <f t="shared" si="32"/>
        <v>-22530.599014835818</v>
      </c>
      <c r="L115" s="276">
        <f t="shared" si="33"/>
        <v>-3955.4458188894278</v>
      </c>
      <c r="M115" s="163"/>
      <c r="N115" s="274">
        <f t="shared" si="35"/>
        <v>0</v>
      </c>
      <c r="O115" s="276">
        <f t="shared" si="24"/>
        <v>0</v>
      </c>
      <c r="P115" s="276"/>
    </row>
    <row r="116" spans="2:16" s="164" customFormat="1">
      <c r="B116" s="195">
        <f t="shared" si="25"/>
        <v>30</v>
      </c>
      <c r="C116" s="195">
        <v>83</v>
      </c>
      <c r="D116" s="266">
        <f t="shared" si="34"/>
        <v>46143</v>
      </c>
      <c r="E116" s="266">
        <f t="shared" si="26"/>
        <v>46173</v>
      </c>
      <c r="F116" s="274">
        <f t="shared" si="27"/>
        <v>-26486.044833725246</v>
      </c>
      <c r="G116" s="275">
        <f t="shared" si="28"/>
        <v>2000</v>
      </c>
      <c r="H116" s="275">
        <f t="shared" si="29"/>
        <v>1801.3546637470606</v>
      </c>
      <c r="I116" s="275">
        <f t="shared" si="30"/>
        <v>-198.64533625293936</v>
      </c>
      <c r="J116" s="276">
        <f t="shared" si="31"/>
        <v>-24684.690169978185</v>
      </c>
      <c r="K116" s="274">
        <f t="shared" si="32"/>
        <v>-22699.578507447088</v>
      </c>
      <c r="L116" s="276">
        <f t="shared" si="33"/>
        <v>-1985.111662531097</v>
      </c>
      <c r="M116" s="163"/>
      <c r="N116" s="274">
        <f t="shared" si="35"/>
        <v>0</v>
      </c>
      <c r="O116" s="276">
        <f t="shared" si="24"/>
        <v>0</v>
      </c>
      <c r="P116" s="276"/>
    </row>
    <row r="117" spans="2:16" s="164" customFormat="1">
      <c r="B117" s="195">
        <f t="shared" si="25"/>
        <v>31</v>
      </c>
      <c r="C117" s="195">
        <v>84</v>
      </c>
      <c r="D117" s="266">
        <f t="shared" si="34"/>
        <v>46174</v>
      </c>
      <c r="E117" s="266">
        <f t="shared" si="26"/>
        <v>46203</v>
      </c>
      <c r="F117" s="274">
        <f t="shared" si="27"/>
        <v>-24684.690169978185</v>
      </c>
      <c r="G117" s="275">
        <f t="shared" si="28"/>
        <v>2000</v>
      </c>
      <c r="H117" s="275">
        <f t="shared" si="29"/>
        <v>1814.8648237251637</v>
      </c>
      <c r="I117" s="275">
        <f t="shared" si="30"/>
        <v>-185.13517627483637</v>
      </c>
      <c r="J117" s="276">
        <f t="shared" si="31"/>
        <v>-22869.825346253019</v>
      </c>
      <c r="K117" s="274">
        <f t="shared" si="32"/>
        <v>-22869.825346252939</v>
      </c>
      <c r="L117" s="276">
        <f t="shared" si="33"/>
        <v>-8.0035533756017685E-11</v>
      </c>
      <c r="M117" s="163"/>
      <c r="N117" s="274">
        <f t="shared" si="35"/>
        <v>0</v>
      </c>
      <c r="O117" s="276">
        <f t="shared" si="24"/>
        <v>0</v>
      </c>
      <c r="P117" s="276"/>
    </row>
    <row r="118" spans="2:16" s="164" customFormat="1">
      <c r="B118" s="195">
        <f t="shared" si="25"/>
        <v>31</v>
      </c>
      <c r="C118" s="195">
        <v>85</v>
      </c>
      <c r="D118" s="266">
        <f t="shared" si="34"/>
        <v>46204</v>
      </c>
      <c r="E118" s="266">
        <f t="shared" si="26"/>
        <v>46234</v>
      </c>
      <c r="F118" s="274">
        <f t="shared" ref="F118:F129" si="36">J117</f>
        <v>-22869.825346253019</v>
      </c>
      <c r="G118" s="275">
        <f t="shared" si="28"/>
        <v>2000</v>
      </c>
      <c r="H118" s="275">
        <f t="shared" ref="H118:H129" si="37">G118+I118</f>
        <v>1828.4763099031024</v>
      </c>
      <c r="I118" s="275">
        <f t="shared" ref="I118:I129" si="38">(F118)*$F$7/12</f>
        <v>-171.52369009689764</v>
      </c>
      <c r="J118" s="276">
        <f t="shared" ref="J118:J129" si="39">SUM(F118,H118)</f>
        <v>-21041.349036349915</v>
      </c>
      <c r="K118" s="274">
        <f t="shared" ref="K118:K129" si="40">J118-J130</f>
        <v>-21041.349036349915</v>
      </c>
      <c r="L118" s="276">
        <f t="shared" ref="L118:L129" si="41">J118-K118</f>
        <v>0</v>
      </c>
      <c r="M118" s="163"/>
      <c r="N118" s="274">
        <f t="shared" ref="N118:N129" si="42">IF(C118&gt;$F$18,0,$N$35)</f>
        <v>0</v>
      </c>
      <c r="O118" s="276">
        <f t="shared" ref="O118:O129" si="43">IF(N118=0,0,O117-P118)</f>
        <v>0</v>
      </c>
      <c r="P118" s="276"/>
    </row>
    <row r="119" spans="2:16" s="164" customFormat="1">
      <c r="B119" s="195">
        <f t="shared" si="25"/>
        <v>30</v>
      </c>
      <c r="C119" s="195">
        <v>86</v>
      </c>
      <c r="D119" s="266">
        <f t="shared" si="34"/>
        <v>46235</v>
      </c>
      <c r="E119" s="266">
        <f t="shared" si="26"/>
        <v>46265</v>
      </c>
      <c r="F119" s="274">
        <f t="shared" si="36"/>
        <v>-21041.349036349915</v>
      </c>
      <c r="G119" s="275">
        <f t="shared" si="28"/>
        <v>2000</v>
      </c>
      <c r="H119" s="275">
        <f t="shared" si="37"/>
        <v>1842.1898822273756</v>
      </c>
      <c r="I119" s="275">
        <f t="shared" si="38"/>
        <v>-157.81011777262435</v>
      </c>
      <c r="J119" s="276">
        <f t="shared" si="39"/>
        <v>-19199.159154122539</v>
      </c>
      <c r="K119" s="274">
        <f t="shared" si="40"/>
        <v>-19199.159154122539</v>
      </c>
      <c r="L119" s="276">
        <f t="shared" si="41"/>
        <v>0</v>
      </c>
      <c r="M119" s="163"/>
      <c r="N119" s="274">
        <f t="shared" si="42"/>
        <v>0</v>
      </c>
      <c r="O119" s="276">
        <f t="shared" si="43"/>
        <v>0</v>
      </c>
      <c r="P119" s="276"/>
    </row>
    <row r="120" spans="2:16" s="164" customFormat="1">
      <c r="B120" s="195">
        <f t="shared" si="25"/>
        <v>31</v>
      </c>
      <c r="C120" s="195">
        <v>87</v>
      </c>
      <c r="D120" s="266">
        <f t="shared" si="34"/>
        <v>46266</v>
      </c>
      <c r="E120" s="266">
        <f t="shared" si="26"/>
        <v>46295</v>
      </c>
      <c r="F120" s="274">
        <f t="shared" si="36"/>
        <v>-19199.159154122539</v>
      </c>
      <c r="G120" s="275">
        <f t="shared" si="28"/>
        <v>2000</v>
      </c>
      <c r="H120" s="275">
        <f t="shared" si="37"/>
        <v>1856.0063063440809</v>
      </c>
      <c r="I120" s="275">
        <f t="shared" si="38"/>
        <v>-143.99369365591903</v>
      </c>
      <c r="J120" s="276">
        <f t="shared" si="39"/>
        <v>-17343.15284777846</v>
      </c>
      <c r="K120" s="274">
        <f t="shared" si="40"/>
        <v>-17343.15284777846</v>
      </c>
      <c r="L120" s="276">
        <f t="shared" si="41"/>
        <v>0</v>
      </c>
      <c r="M120" s="163"/>
      <c r="N120" s="274">
        <f t="shared" si="42"/>
        <v>0</v>
      </c>
      <c r="O120" s="276">
        <f t="shared" si="43"/>
        <v>0</v>
      </c>
      <c r="P120" s="276"/>
    </row>
    <row r="121" spans="2:16" s="164" customFormat="1">
      <c r="B121" s="195">
        <f t="shared" si="25"/>
        <v>30</v>
      </c>
      <c r="C121" s="195">
        <v>88</v>
      </c>
      <c r="D121" s="266">
        <f t="shared" si="34"/>
        <v>46296</v>
      </c>
      <c r="E121" s="266">
        <f t="shared" si="26"/>
        <v>46326</v>
      </c>
      <c r="F121" s="274">
        <f t="shared" si="36"/>
        <v>-17343.15284777846</v>
      </c>
      <c r="G121" s="275">
        <f t="shared" si="28"/>
        <v>2000</v>
      </c>
      <c r="H121" s="275">
        <f t="shared" si="37"/>
        <v>1869.9263536416615</v>
      </c>
      <c r="I121" s="275">
        <f t="shared" si="38"/>
        <v>-130.07364635833844</v>
      </c>
      <c r="J121" s="276">
        <f t="shared" si="39"/>
        <v>-15473.226494136798</v>
      </c>
      <c r="K121" s="274">
        <f t="shared" si="40"/>
        <v>-15473.226494136798</v>
      </c>
      <c r="L121" s="276">
        <f t="shared" si="41"/>
        <v>0</v>
      </c>
      <c r="M121" s="163"/>
      <c r="N121" s="274">
        <f t="shared" si="42"/>
        <v>0</v>
      </c>
      <c r="O121" s="276">
        <f t="shared" si="43"/>
        <v>0</v>
      </c>
      <c r="P121" s="276"/>
    </row>
    <row r="122" spans="2:16" s="164" customFormat="1">
      <c r="B122" s="195">
        <f t="shared" si="25"/>
        <v>31</v>
      </c>
      <c r="C122" s="195">
        <v>89</v>
      </c>
      <c r="D122" s="266">
        <f t="shared" si="34"/>
        <v>46327</v>
      </c>
      <c r="E122" s="266">
        <f t="shared" si="26"/>
        <v>46356</v>
      </c>
      <c r="F122" s="274">
        <f t="shared" si="36"/>
        <v>-15473.226494136798</v>
      </c>
      <c r="G122" s="275">
        <f t="shared" si="28"/>
        <v>2000</v>
      </c>
      <c r="H122" s="275">
        <f t="shared" si="37"/>
        <v>1883.9508012939741</v>
      </c>
      <c r="I122" s="275">
        <f t="shared" si="38"/>
        <v>-116.04919870602599</v>
      </c>
      <c r="J122" s="276">
        <f t="shared" si="39"/>
        <v>-13589.275692842824</v>
      </c>
      <c r="K122" s="274">
        <f t="shared" si="40"/>
        <v>-13589.275692842824</v>
      </c>
      <c r="L122" s="276">
        <f t="shared" si="41"/>
        <v>0</v>
      </c>
      <c r="M122" s="163"/>
      <c r="N122" s="274">
        <f t="shared" si="42"/>
        <v>0</v>
      </c>
      <c r="O122" s="276">
        <f t="shared" si="43"/>
        <v>0</v>
      </c>
      <c r="P122" s="276"/>
    </row>
    <row r="123" spans="2:16" s="164" customFormat="1">
      <c r="B123" s="195">
        <f t="shared" si="25"/>
        <v>31</v>
      </c>
      <c r="C123" s="195">
        <v>90</v>
      </c>
      <c r="D123" s="266">
        <f t="shared" si="34"/>
        <v>46357</v>
      </c>
      <c r="E123" s="266">
        <f t="shared" si="26"/>
        <v>46387</v>
      </c>
      <c r="F123" s="274">
        <f t="shared" si="36"/>
        <v>-13589.275692842824</v>
      </c>
      <c r="G123" s="275">
        <f t="shared" si="28"/>
        <v>2000</v>
      </c>
      <c r="H123" s="275">
        <f t="shared" si="37"/>
        <v>1898.0804323036789</v>
      </c>
      <c r="I123" s="275">
        <f t="shared" si="38"/>
        <v>-101.91956769632118</v>
      </c>
      <c r="J123" s="276">
        <f t="shared" si="39"/>
        <v>-11691.195260539145</v>
      </c>
      <c r="K123" s="274">
        <f t="shared" si="40"/>
        <v>-11691.195260539145</v>
      </c>
      <c r="L123" s="276">
        <f t="shared" si="41"/>
        <v>0</v>
      </c>
      <c r="M123" s="163"/>
      <c r="N123" s="274">
        <f t="shared" si="42"/>
        <v>0</v>
      </c>
      <c r="O123" s="276">
        <f t="shared" si="43"/>
        <v>0</v>
      </c>
      <c r="P123" s="276"/>
    </row>
    <row r="124" spans="2:16" s="164" customFormat="1">
      <c r="B124" s="195">
        <f t="shared" si="25"/>
        <v>28</v>
      </c>
      <c r="C124" s="195">
        <v>91</v>
      </c>
      <c r="D124" s="266">
        <f t="shared" si="34"/>
        <v>46388</v>
      </c>
      <c r="E124" s="266">
        <f t="shared" si="26"/>
        <v>46418</v>
      </c>
      <c r="F124" s="274">
        <f t="shared" si="36"/>
        <v>-11691.195260539145</v>
      </c>
      <c r="G124" s="275">
        <f t="shared" si="28"/>
        <v>2000</v>
      </c>
      <c r="H124" s="275">
        <f t="shared" si="37"/>
        <v>1912.3160355459563</v>
      </c>
      <c r="I124" s="275">
        <f t="shared" si="38"/>
        <v>-87.68396445404359</v>
      </c>
      <c r="J124" s="276">
        <f t="shared" si="39"/>
        <v>-9778.8792249931885</v>
      </c>
      <c r="K124" s="274">
        <f t="shared" si="40"/>
        <v>-9778.8792249931885</v>
      </c>
      <c r="L124" s="276">
        <f t="shared" si="41"/>
        <v>0</v>
      </c>
      <c r="M124" s="163"/>
      <c r="N124" s="274">
        <f t="shared" si="42"/>
        <v>0</v>
      </c>
      <c r="O124" s="276">
        <f t="shared" si="43"/>
        <v>0</v>
      </c>
      <c r="P124" s="276"/>
    </row>
    <row r="125" spans="2:16" s="164" customFormat="1">
      <c r="B125" s="195">
        <f t="shared" si="25"/>
        <v>31</v>
      </c>
      <c r="C125" s="195">
        <v>92</v>
      </c>
      <c r="D125" s="266">
        <f t="shared" si="34"/>
        <v>46419</v>
      </c>
      <c r="E125" s="266">
        <f t="shared" si="26"/>
        <v>46446</v>
      </c>
      <c r="F125" s="274">
        <f t="shared" si="36"/>
        <v>-9778.8792249931885</v>
      </c>
      <c r="G125" s="275">
        <f t="shared" si="28"/>
        <v>2000</v>
      </c>
      <c r="H125" s="275">
        <f t="shared" si="37"/>
        <v>1926.6584058125511</v>
      </c>
      <c r="I125" s="275">
        <f t="shared" si="38"/>
        <v>-73.341594187448905</v>
      </c>
      <c r="J125" s="276">
        <f t="shared" si="39"/>
        <v>-7852.2208191806376</v>
      </c>
      <c r="K125" s="274">
        <f t="shared" si="40"/>
        <v>-7852.2208191806376</v>
      </c>
      <c r="L125" s="276">
        <f t="shared" si="41"/>
        <v>0</v>
      </c>
      <c r="M125" s="163"/>
      <c r="N125" s="274">
        <f t="shared" si="42"/>
        <v>0</v>
      </c>
      <c r="O125" s="276">
        <f t="shared" si="43"/>
        <v>0</v>
      </c>
      <c r="P125" s="276"/>
    </row>
    <row r="126" spans="2:16" s="164" customFormat="1">
      <c r="B126" s="195">
        <f t="shared" si="25"/>
        <v>30</v>
      </c>
      <c r="C126" s="195">
        <v>93</v>
      </c>
      <c r="D126" s="266">
        <f t="shared" si="34"/>
        <v>46447</v>
      </c>
      <c r="E126" s="266">
        <f t="shared" si="26"/>
        <v>46477</v>
      </c>
      <c r="F126" s="274">
        <f t="shared" si="36"/>
        <v>-7852.2208191806376</v>
      </c>
      <c r="G126" s="275">
        <f t="shared" si="28"/>
        <v>2000</v>
      </c>
      <c r="H126" s="275">
        <f t="shared" si="37"/>
        <v>1941.1083438561452</v>
      </c>
      <c r="I126" s="275">
        <f t="shared" si="38"/>
        <v>-58.891656143854782</v>
      </c>
      <c r="J126" s="276">
        <f t="shared" si="39"/>
        <v>-5911.1124753244922</v>
      </c>
      <c r="K126" s="274">
        <f t="shared" si="40"/>
        <v>-5911.1124753244922</v>
      </c>
      <c r="L126" s="276">
        <f t="shared" si="41"/>
        <v>0</v>
      </c>
      <c r="M126" s="163"/>
      <c r="N126" s="274">
        <f t="shared" si="42"/>
        <v>0</v>
      </c>
      <c r="O126" s="276">
        <f t="shared" si="43"/>
        <v>0</v>
      </c>
      <c r="P126" s="276"/>
    </row>
    <row r="127" spans="2:16" s="164" customFormat="1">
      <c r="B127" s="195">
        <f t="shared" si="25"/>
        <v>31</v>
      </c>
      <c r="C127" s="195">
        <v>94</v>
      </c>
      <c r="D127" s="266">
        <f t="shared" si="34"/>
        <v>46478</v>
      </c>
      <c r="E127" s="266">
        <f t="shared" si="26"/>
        <v>46507</v>
      </c>
      <c r="F127" s="274">
        <f t="shared" si="36"/>
        <v>-5911.1124753244922</v>
      </c>
      <c r="G127" s="275">
        <f t="shared" si="28"/>
        <v>2000</v>
      </c>
      <c r="H127" s="275">
        <f t="shared" si="37"/>
        <v>1955.6666564350662</v>
      </c>
      <c r="I127" s="275">
        <f t="shared" si="38"/>
        <v>-44.333343564933692</v>
      </c>
      <c r="J127" s="276">
        <f t="shared" si="39"/>
        <v>-3955.4458188894259</v>
      </c>
      <c r="K127" s="274">
        <f t="shared" si="40"/>
        <v>-3955.4458188894259</v>
      </c>
      <c r="L127" s="276">
        <f t="shared" si="41"/>
        <v>0</v>
      </c>
      <c r="M127" s="163"/>
      <c r="N127" s="274">
        <f t="shared" si="42"/>
        <v>0</v>
      </c>
      <c r="O127" s="276">
        <f t="shared" si="43"/>
        <v>0</v>
      </c>
      <c r="P127" s="276"/>
    </row>
    <row r="128" spans="2:16" s="164" customFormat="1">
      <c r="B128" s="195">
        <f t="shared" si="25"/>
        <v>30</v>
      </c>
      <c r="C128" s="195">
        <v>95</v>
      </c>
      <c r="D128" s="266">
        <f t="shared" si="34"/>
        <v>46508</v>
      </c>
      <c r="E128" s="266">
        <f t="shared" si="26"/>
        <v>46538</v>
      </c>
      <c r="F128" s="274">
        <f t="shared" si="36"/>
        <v>-3955.4458188894259</v>
      </c>
      <c r="G128" s="275">
        <f t="shared" si="28"/>
        <v>2000</v>
      </c>
      <c r="H128" s="275">
        <f t="shared" si="37"/>
        <v>1970.3341563583292</v>
      </c>
      <c r="I128" s="275">
        <f t="shared" si="38"/>
        <v>-29.665843641670694</v>
      </c>
      <c r="J128" s="276">
        <f t="shared" si="39"/>
        <v>-1985.1116625310967</v>
      </c>
      <c r="K128" s="274">
        <f t="shared" si="40"/>
        <v>-1985.1116625310967</v>
      </c>
      <c r="L128" s="276">
        <f t="shared" si="41"/>
        <v>0</v>
      </c>
      <c r="M128" s="163"/>
      <c r="N128" s="274">
        <f t="shared" si="42"/>
        <v>0</v>
      </c>
      <c r="O128" s="276">
        <f t="shared" si="43"/>
        <v>0</v>
      </c>
      <c r="P128" s="276"/>
    </row>
    <row r="129" spans="2:16" s="164" customFormat="1">
      <c r="B129" s="195">
        <f t="shared" si="25"/>
        <v>1</v>
      </c>
      <c r="C129" s="195">
        <v>96</v>
      </c>
      <c r="D129" s="266">
        <f t="shared" si="34"/>
        <v>46539</v>
      </c>
      <c r="E129" s="266">
        <f t="shared" si="26"/>
        <v>46568</v>
      </c>
      <c r="F129" s="274">
        <f t="shared" si="36"/>
        <v>-1985.1116625310967</v>
      </c>
      <c r="G129" s="275">
        <f t="shared" si="28"/>
        <v>2000</v>
      </c>
      <c r="H129" s="275">
        <f t="shared" si="37"/>
        <v>1985.1116625310167</v>
      </c>
      <c r="I129" s="275">
        <f t="shared" si="38"/>
        <v>-14.888337468983224</v>
      </c>
      <c r="J129" s="276">
        <f t="shared" si="39"/>
        <v>-8.0035533756017685E-11</v>
      </c>
      <c r="K129" s="274">
        <f t="shared" si="40"/>
        <v>-8.0035533756017685E-11</v>
      </c>
      <c r="L129" s="276">
        <f t="shared" si="41"/>
        <v>0</v>
      </c>
      <c r="M129" s="163"/>
      <c r="N129" s="274">
        <f t="shared" si="42"/>
        <v>0</v>
      </c>
      <c r="O129" s="276">
        <f t="shared" si="43"/>
        <v>0</v>
      </c>
      <c r="P129" s="276"/>
    </row>
    <row r="130" spans="2:16" s="164" customFormat="1">
      <c r="B130" s="195">
        <f t="shared" ref="B130:B152" si="44">E131-D131+1</f>
        <v>1</v>
      </c>
      <c r="C130" s="195">
        <v>97</v>
      </c>
      <c r="D130" s="266"/>
      <c r="E130" s="266"/>
      <c r="F130" s="313"/>
      <c r="G130" s="163"/>
      <c r="H130" s="163"/>
      <c r="I130" s="163"/>
      <c r="J130" s="314"/>
      <c r="K130" s="313"/>
      <c r="L130" s="314"/>
      <c r="M130" s="163"/>
      <c r="N130" s="312"/>
      <c r="O130" s="276"/>
      <c r="P130" s="276"/>
    </row>
    <row r="131" spans="2:16" s="164" customFormat="1">
      <c r="B131" s="195">
        <f t="shared" si="44"/>
        <v>1</v>
      </c>
      <c r="C131" s="195">
        <v>98</v>
      </c>
      <c r="D131" s="266"/>
      <c r="E131" s="266"/>
      <c r="F131" s="313"/>
      <c r="G131" s="163"/>
      <c r="H131" s="163"/>
      <c r="I131" s="163"/>
      <c r="J131" s="314"/>
      <c r="K131" s="313"/>
      <c r="L131" s="314"/>
      <c r="M131" s="163"/>
      <c r="N131" s="312"/>
      <c r="O131" s="276"/>
      <c r="P131" s="276"/>
    </row>
    <row r="132" spans="2:16" s="164" customFormat="1">
      <c r="B132" s="195">
        <f t="shared" si="44"/>
        <v>1</v>
      </c>
      <c r="C132" s="195">
        <v>99</v>
      </c>
      <c r="D132" s="266"/>
      <c r="E132" s="266"/>
      <c r="F132" s="313"/>
      <c r="G132" s="163"/>
      <c r="H132" s="163"/>
      <c r="I132" s="163"/>
      <c r="J132" s="314"/>
      <c r="K132" s="313"/>
      <c r="L132" s="314"/>
      <c r="M132" s="163"/>
      <c r="N132" s="312"/>
      <c r="O132" s="276"/>
      <c r="P132" s="276"/>
    </row>
    <row r="133" spans="2:16" s="164" customFormat="1">
      <c r="B133" s="195">
        <f t="shared" si="44"/>
        <v>1</v>
      </c>
      <c r="C133" s="195">
        <v>100</v>
      </c>
      <c r="D133" s="266"/>
      <c r="E133" s="266"/>
      <c r="F133" s="313"/>
      <c r="G133" s="163"/>
      <c r="H133" s="163"/>
      <c r="I133" s="163"/>
      <c r="J133" s="314"/>
      <c r="K133" s="313"/>
      <c r="L133" s="314"/>
      <c r="M133" s="163"/>
      <c r="N133" s="312"/>
      <c r="O133" s="276"/>
      <c r="P133" s="276"/>
    </row>
    <row r="134" spans="2:16" s="164" customFormat="1">
      <c r="B134" s="195">
        <f t="shared" si="44"/>
        <v>1</v>
      </c>
      <c r="C134" s="195">
        <v>101</v>
      </c>
      <c r="D134" s="266"/>
      <c r="E134" s="266"/>
      <c r="F134" s="313"/>
      <c r="G134" s="163"/>
      <c r="H134" s="163"/>
      <c r="I134" s="163"/>
      <c r="J134" s="314"/>
      <c r="K134" s="313"/>
      <c r="L134" s="314"/>
      <c r="M134" s="163"/>
      <c r="N134" s="312"/>
      <c r="O134" s="276"/>
      <c r="P134" s="276"/>
    </row>
    <row r="135" spans="2:16" s="164" customFormat="1">
      <c r="B135" s="195">
        <f t="shared" si="44"/>
        <v>1</v>
      </c>
      <c r="C135" s="195">
        <v>102</v>
      </c>
      <c r="D135" s="266"/>
      <c r="E135" s="266"/>
      <c r="F135" s="313"/>
      <c r="G135" s="163"/>
      <c r="H135" s="163"/>
      <c r="I135" s="163"/>
      <c r="J135" s="314"/>
      <c r="K135" s="313"/>
      <c r="L135" s="314"/>
      <c r="M135" s="163"/>
      <c r="N135" s="312"/>
      <c r="O135" s="276"/>
      <c r="P135" s="276"/>
    </row>
    <row r="136" spans="2:16" s="164" customFormat="1">
      <c r="B136" s="195">
        <f t="shared" si="44"/>
        <v>1</v>
      </c>
      <c r="C136" s="195">
        <v>103</v>
      </c>
      <c r="D136" s="266"/>
      <c r="E136" s="266"/>
      <c r="F136" s="313"/>
      <c r="G136" s="163"/>
      <c r="H136" s="163"/>
      <c r="I136" s="163"/>
      <c r="J136" s="314"/>
      <c r="K136" s="313"/>
      <c r="L136" s="314"/>
      <c r="M136" s="163"/>
      <c r="N136" s="312"/>
      <c r="O136" s="276"/>
      <c r="P136" s="276"/>
    </row>
    <row r="137" spans="2:16" s="164" customFormat="1">
      <c r="B137" s="195">
        <f t="shared" si="44"/>
        <v>1</v>
      </c>
      <c r="C137" s="195">
        <v>104</v>
      </c>
      <c r="D137" s="266"/>
      <c r="E137" s="266"/>
      <c r="F137" s="313"/>
      <c r="G137" s="163"/>
      <c r="H137" s="163"/>
      <c r="I137" s="163"/>
      <c r="J137" s="314"/>
      <c r="K137" s="313"/>
      <c r="L137" s="314"/>
      <c r="M137" s="163"/>
      <c r="N137" s="312"/>
      <c r="O137" s="276"/>
      <c r="P137" s="276"/>
    </row>
    <row r="138" spans="2:16" s="164" customFormat="1">
      <c r="B138" s="195">
        <f t="shared" si="44"/>
        <v>1</v>
      </c>
      <c r="C138" s="195">
        <v>105</v>
      </c>
      <c r="D138" s="266"/>
      <c r="E138" s="266"/>
      <c r="F138" s="313"/>
      <c r="G138" s="163"/>
      <c r="H138" s="163"/>
      <c r="I138" s="163"/>
      <c r="J138" s="314"/>
      <c r="K138" s="313"/>
      <c r="L138" s="314"/>
      <c r="M138" s="163"/>
      <c r="N138" s="312"/>
      <c r="O138" s="276"/>
      <c r="P138" s="276"/>
    </row>
    <row r="139" spans="2:16" s="164" customFormat="1">
      <c r="B139" s="195">
        <f t="shared" si="44"/>
        <v>1</v>
      </c>
      <c r="C139" s="195">
        <v>106</v>
      </c>
      <c r="D139" s="266"/>
      <c r="E139" s="266"/>
      <c r="F139" s="313"/>
      <c r="G139" s="163"/>
      <c r="H139" s="163"/>
      <c r="I139" s="163"/>
      <c r="J139" s="314"/>
      <c r="K139" s="313"/>
      <c r="L139" s="314"/>
      <c r="M139" s="163"/>
      <c r="N139" s="312"/>
      <c r="O139" s="276"/>
      <c r="P139" s="276"/>
    </row>
    <row r="140" spans="2:16" s="164" customFormat="1">
      <c r="B140" s="195">
        <f t="shared" si="44"/>
        <v>1</v>
      </c>
      <c r="C140" s="195">
        <v>107</v>
      </c>
      <c r="D140" s="266"/>
      <c r="E140" s="266"/>
      <c r="F140" s="313"/>
      <c r="G140" s="163"/>
      <c r="H140" s="163"/>
      <c r="I140" s="163"/>
      <c r="J140" s="314"/>
      <c r="K140" s="313"/>
      <c r="L140" s="314"/>
      <c r="M140" s="163"/>
      <c r="N140" s="312"/>
      <c r="O140" s="276"/>
      <c r="P140" s="276"/>
    </row>
    <row r="141" spans="2:16" s="164" customFormat="1">
      <c r="B141" s="195">
        <f t="shared" si="44"/>
        <v>1</v>
      </c>
      <c r="C141" s="195">
        <v>108</v>
      </c>
      <c r="D141" s="266"/>
      <c r="E141" s="266"/>
      <c r="F141" s="313"/>
      <c r="G141" s="163"/>
      <c r="H141" s="163"/>
      <c r="I141" s="163"/>
      <c r="J141" s="314"/>
      <c r="K141" s="313"/>
      <c r="L141" s="314"/>
      <c r="M141" s="163"/>
      <c r="N141" s="312"/>
      <c r="O141" s="276"/>
      <c r="P141" s="276"/>
    </row>
    <row r="142" spans="2:16" s="164" customFormat="1">
      <c r="B142" s="195">
        <f t="shared" si="44"/>
        <v>1</v>
      </c>
      <c r="C142" s="195">
        <v>109</v>
      </c>
      <c r="D142" s="266"/>
      <c r="E142" s="266"/>
      <c r="F142" s="313"/>
      <c r="G142" s="163"/>
      <c r="H142" s="163"/>
      <c r="I142" s="163"/>
      <c r="J142" s="314"/>
      <c r="K142" s="313"/>
      <c r="L142" s="314"/>
      <c r="M142" s="163"/>
      <c r="N142" s="312"/>
      <c r="O142" s="276"/>
      <c r="P142" s="276"/>
    </row>
    <row r="143" spans="2:16" s="164" customFormat="1">
      <c r="B143" s="195">
        <f t="shared" si="44"/>
        <v>1</v>
      </c>
      <c r="C143" s="195">
        <v>110</v>
      </c>
      <c r="D143" s="266"/>
      <c r="E143" s="266"/>
      <c r="F143" s="313"/>
      <c r="G143" s="163"/>
      <c r="H143" s="163"/>
      <c r="I143" s="163"/>
      <c r="J143" s="314"/>
      <c r="K143" s="313"/>
      <c r="L143" s="314"/>
      <c r="M143" s="163"/>
      <c r="N143" s="312"/>
      <c r="O143" s="276"/>
      <c r="P143" s="276"/>
    </row>
    <row r="144" spans="2:16" s="164" customFormat="1">
      <c r="B144" s="195">
        <f t="shared" si="44"/>
        <v>1</v>
      </c>
      <c r="C144" s="195">
        <v>111</v>
      </c>
      <c r="D144" s="266"/>
      <c r="E144" s="266"/>
      <c r="F144" s="313"/>
      <c r="G144" s="163"/>
      <c r="H144" s="163"/>
      <c r="I144" s="163"/>
      <c r="J144" s="314"/>
      <c r="K144" s="313"/>
      <c r="L144" s="314"/>
      <c r="M144" s="163"/>
      <c r="N144" s="312"/>
      <c r="O144" s="276"/>
      <c r="P144" s="276"/>
    </row>
    <row r="145" spans="2:16" s="164" customFormat="1">
      <c r="B145" s="195">
        <f t="shared" si="44"/>
        <v>1</v>
      </c>
      <c r="C145" s="195">
        <v>112</v>
      </c>
      <c r="D145" s="266"/>
      <c r="E145" s="266"/>
      <c r="F145" s="313"/>
      <c r="G145" s="163"/>
      <c r="H145" s="163"/>
      <c r="I145" s="163"/>
      <c r="J145" s="314"/>
      <c r="K145" s="313"/>
      <c r="L145" s="314"/>
      <c r="M145" s="163"/>
      <c r="N145" s="312"/>
      <c r="O145" s="276"/>
      <c r="P145" s="315"/>
    </row>
    <row r="146" spans="2:16" s="164" customFormat="1">
      <c r="B146" s="195">
        <f t="shared" si="44"/>
        <v>1</v>
      </c>
      <c r="C146" s="195">
        <v>113</v>
      </c>
      <c r="D146" s="266"/>
      <c r="E146" s="266"/>
      <c r="F146" s="313"/>
      <c r="G146" s="163"/>
      <c r="H146" s="163"/>
      <c r="I146" s="163"/>
      <c r="J146" s="314"/>
      <c r="K146" s="313"/>
      <c r="L146" s="314"/>
      <c r="M146" s="163"/>
      <c r="N146" s="312"/>
      <c r="O146" s="276"/>
      <c r="P146" s="315"/>
    </row>
    <row r="147" spans="2:16" s="164" customFormat="1">
      <c r="B147" s="195">
        <f t="shared" si="44"/>
        <v>1</v>
      </c>
      <c r="C147" s="195">
        <v>114</v>
      </c>
      <c r="D147" s="266"/>
      <c r="E147" s="266"/>
      <c r="F147" s="313"/>
      <c r="G147" s="163"/>
      <c r="H147" s="163"/>
      <c r="I147" s="163"/>
      <c r="J147" s="314"/>
      <c r="K147" s="313"/>
      <c r="L147" s="314"/>
      <c r="M147" s="163"/>
      <c r="N147" s="312"/>
      <c r="O147" s="276"/>
      <c r="P147" s="315"/>
    </row>
    <row r="148" spans="2:16" s="164" customFormat="1">
      <c r="B148" s="195">
        <f t="shared" si="44"/>
        <v>1</v>
      </c>
      <c r="C148" s="195">
        <v>115</v>
      </c>
      <c r="D148" s="266"/>
      <c r="E148" s="266"/>
      <c r="F148" s="313"/>
      <c r="G148" s="163"/>
      <c r="H148" s="163"/>
      <c r="I148" s="163"/>
      <c r="J148" s="314"/>
      <c r="K148" s="313"/>
      <c r="L148" s="314"/>
      <c r="M148" s="163"/>
      <c r="N148" s="312"/>
      <c r="O148" s="276"/>
      <c r="P148" s="315"/>
    </row>
    <row r="149" spans="2:16" s="164" customFormat="1">
      <c r="B149" s="195">
        <f t="shared" si="44"/>
        <v>1</v>
      </c>
      <c r="C149" s="195">
        <v>116</v>
      </c>
      <c r="D149" s="266"/>
      <c r="E149" s="266"/>
      <c r="F149" s="313"/>
      <c r="G149" s="163"/>
      <c r="H149" s="163"/>
      <c r="I149" s="163"/>
      <c r="J149" s="314"/>
      <c r="K149" s="313"/>
      <c r="L149" s="314"/>
      <c r="M149" s="163"/>
      <c r="N149" s="312"/>
      <c r="O149" s="276"/>
      <c r="P149" s="315"/>
    </row>
    <row r="150" spans="2:16" s="164" customFormat="1">
      <c r="B150" s="195">
        <f t="shared" si="44"/>
        <v>1</v>
      </c>
      <c r="C150" s="195">
        <v>117</v>
      </c>
      <c r="D150" s="266"/>
      <c r="E150" s="266"/>
      <c r="F150" s="313"/>
      <c r="G150" s="163"/>
      <c r="H150" s="163"/>
      <c r="I150" s="163"/>
      <c r="J150" s="314"/>
      <c r="K150" s="313"/>
      <c r="L150" s="314"/>
      <c r="M150" s="163"/>
      <c r="N150" s="312"/>
      <c r="O150" s="276"/>
      <c r="P150" s="315"/>
    </row>
    <row r="151" spans="2:16" s="164" customFormat="1">
      <c r="B151" s="195">
        <f t="shared" si="44"/>
        <v>1</v>
      </c>
      <c r="C151" s="195">
        <v>118</v>
      </c>
      <c r="D151" s="266"/>
      <c r="E151" s="266"/>
      <c r="F151" s="313"/>
      <c r="G151" s="163"/>
      <c r="H151" s="163"/>
      <c r="I151" s="163"/>
      <c r="J151" s="314"/>
      <c r="K151" s="313"/>
      <c r="L151" s="314"/>
      <c r="M151" s="163"/>
      <c r="N151" s="312"/>
      <c r="O151" s="276"/>
      <c r="P151" s="315"/>
    </row>
    <row r="152" spans="2:16" s="164" customFormat="1">
      <c r="B152" s="195">
        <f t="shared" si="44"/>
        <v>1</v>
      </c>
      <c r="C152" s="195">
        <v>119</v>
      </c>
      <c r="D152" s="266"/>
      <c r="E152" s="266"/>
      <c r="F152" s="313"/>
      <c r="G152" s="163"/>
      <c r="H152" s="163"/>
      <c r="I152" s="163"/>
      <c r="J152" s="314"/>
      <c r="K152" s="313"/>
      <c r="L152" s="314"/>
      <c r="M152" s="163"/>
      <c r="N152" s="312"/>
      <c r="O152" s="276"/>
      <c r="P152" s="315"/>
    </row>
    <row r="153" spans="2:16" s="164" customFormat="1" ht="15.75" thickBot="1">
      <c r="B153" s="163"/>
      <c r="C153" s="195">
        <v>120</v>
      </c>
      <c r="D153" s="266"/>
      <c r="E153" s="266"/>
      <c r="F153" s="316"/>
      <c r="G153" s="317"/>
      <c r="H153" s="317"/>
      <c r="I153" s="317"/>
      <c r="J153" s="318"/>
      <c r="K153" s="316"/>
      <c r="L153" s="318"/>
      <c r="M153" s="163"/>
      <c r="N153" s="319"/>
      <c r="O153" s="281"/>
      <c r="P153" s="320"/>
    </row>
    <row r="156" spans="2:16" s="164" customFormat="1">
      <c r="B156" s="163"/>
      <c r="C156" s="126"/>
      <c r="D156" s="163"/>
      <c r="E156" s="163"/>
      <c r="F156" s="163"/>
      <c r="G156" s="163"/>
      <c r="H156" s="163"/>
      <c r="I156" s="163"/>
      <c r="J156" s="163"/>
      <c r="K156" s="163"/>
      <c r="L156" s="163"/>
      <c r="M156" s="163"/>
      <c r="N156" s="163"/>
      <c r="O156" s="163"/>
      <c r="P156" s="163"/>
    </row>
  </sheetData>
  <mergeCells count="57">
    <mergeCell ref="R54:AE54"/>
    <mergeCell ref="R75:U75"/>
    <mergeCell ref="AD56:AE56"/>
    <mergeCell ref="AD57:AE57"/>
    <mergeCell ref="AD58:AE58"/>
    <mergeCell ref="AD59:AE59"/>
    <mergeCell ref="R69:U69"/>
    <mergeCell ref="W69:Z69"/>
    <mergeCell ref="AB69:AE69"/>
    <mergeCell ref="W57:Y57"/>
    <mergeCell ref="AB75:AE75"/>
    <mergeCell ref="R42:U42"/>
    <mergeCell ref="W42:Z42"/>
    <mergeCell ref="AB42:AE42"/>
    <mergeCell ref="R47:U47"/>
    <mergeCell ref="W47:Z47"/>
    <mergeCell ref="AB47:AE47"/>
    <mergeCell ref="R17:AE17"/>
    <mergeCell ref="AD19:AE19"/>
    <mergeCell ref="H28:H29"/>
    <mergeCell ref="E3:F3"/>
    <mergeCell ref="E4:F4"/>
    <mergeCell ref="E5:F5"/>
    <mergeCell ref="E6:F6"/>
    <mergeCell ref="AD21:AE21"/>
    <mergeCell ref="I23:L23"/>
    <mergeCell ref="N23:P23"/>
    <mergeCell ref="H24:H25"/>
    <mergeCell ref="H26:H27"/>
    <mergeCell ref="AD20:AE20"/>
    <mergeCell ref="AD22:AE22"/>
    <mergeCell ref="W20:Y20"/>
    <mergeCell ref="AG32:AS50"/>
    <mergeCell ref="AG28:AS31"/>
    <mergeCell ref="AF28:AF31"/>
    <mergeCell ref="R97:U97"/>
    <mergeCell ref="W97:Z97"/>
    <mergeCell ref="AB97:AE97"/>
    <mergeCell ref="R82:AE82"/>
    <mergeCell ref="R83:AE83"/>
    <mergeCell ref="W86:Y86"/>
    <mergeCell ref="R53:AE53"/>
    <mergeCell ref="R32:U32"/>
    <mergeCell ref="W32:Z32"/>
    <mergeCell ref="AB32:AE32"/>
    <mergeCell ref="R37:U37"/>
    <mergeCell ref="W37:Z37"/>
    <mergeCell ref="AB37:AE37"/>
    <mergeCell ref="AB102:AE102"/>
    <mergeCell ref="AG69:AT78"/>
    <mergeCell ref="AG66:AS68"/>
    <mergeCell ref="AF66:AF68"/>
    <mergeCell ref="AG97:AS103"/>
    <mergeCell ref="AD85:AE85"/>
    <mergeCell ref="AD86:AE86"/>
    <mergeCell ref="AD87:AE87"/>
    <mergeCell ref="AD88:AE88"/>
  </mergeCells>
  <pageMargins left="0.7" right="0.7" top="0.75" bottom="0.75" header="0.3" footer="0.3"/>
  <pageSetup paperSize="9" orientation="portrait" horizont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F35D7-3BD6-4BA4-A49C-D1EBC3E4C566}">
  <sheetPr>
    <tabColor rgb="FFFFC000"/>
  </sheetPr>
  <dimension ref="A1:BB161"/>
  <sheetViews>
    <sheetView showGridLines="0" zoomScale="70" zoomScaleNormal="70" workbookViewId="0">
      <selection activeCell="R20" sqref="R20:AE20"/>
    </sheetView>
  </sheetViews>
  <sheetFormatPr defaultColWidth="9.140625" defaultRowHeight="15" outlineLevelRow="1" outlineLevelCol="1"/>
  <cols>
    <col min="1" max="1" width="2.5703125" style="163" customWidth="1"/>
    <col min="2" max="2" width="9.140625" style="163" hidden="1" customWidth="1" outlineLevel="1"/>
    <col min="3" max="3" width="13.28515625" style="163" customWidth="1" collapsed="1"/>
    <col min="4" max="4" width="13.140625" style="163" customWidth="1"/>
    <col min="5" max="5" width="14.85546875" style="163" customWidth="1"/>
    <col min="6" max="6" width="16.140625" style="163" customWidth="1"/>
    <col min="7" max="8" width="13.140625" style="163" customWidth="1"/>
    <col min="9" max="9" width="16.5703125" style="163" customWidth="1"/>
    <col min="10" max="10" width="13.140625" style="163" customWidth="1"/>
    <col min="11" max="12" width="15" style="163" customWidth="1"/>
    <col min="13" max="13" width="2.42578125" style="163" customWidth="1"/>
    <col min="14" max="16" width="18.28515625" style="163" customWidth="1"/>
    <col min="17" max="17" width="9.140625" style="164"/>
    <col min="18" max="31" width="11.28515625" style="163" customWidth="1"/>
    <col min="32" max="16384" width="9.140625" style="163"/>
  </cols>
  <sheetData>
    <row r="1" spans="3:54">
      <c r="C1" s="126" t="s">
        <v>149</v>
      </c>
      <c r="BB1" s="165" t="s">
        <v>142</v>
      </c>
    </row>
    <row r="2" spans="3:54" ht="15.75" thickBot="1">
      <c r="C2" s="166"/>
      <c r="E2" s="167"/>
      <c r="F2" s="167"/>
      <c r="G2" s="167"/>
      <c r="BB2" s="170" t="s">
        <v>151</v>
      </c>
    </row>
    <row r="3" spans="3:54" ht="28.5" customHeight="1">
      <c r="C3" s="207" t="s">
        <v>978</v>
      </c>
      <c r="D3" s="208"/>
      <c r="E3" s="538" t="s">
        <v>1104</v>
      </c>
      <c r="F3" s="539"/>
      <c r="G3" s="209"/>
      <c r="BB3" s="170"/>
    </row>
    <row r="4" spans="3:54">
      <c r="C4" s="210" t="s">
        <v>980</v>
      </c>
      <c r="D4" s="211"/>
      <c r="E4" s="540">
        <v>103040</v>
      </c>
      <c r="F4" s="541"/>
      <c r="G4" s="209"/>
      <c r="N4" s="424"/>
      <c r="O4" s="425"/>
      <c r="BB4" s="170"/>
    </row>
    <row r="5" spans="3:54" ht="25.5" customHeight="1">
      <c r="C5" s="212" t="s">
        <v>981</v>
      </c>
      <c r="D5" s="213"/>
      <c r="E5" s="540" t="str">
        <f>VLOOKUP(E6,'Material Groups'!$B:$C,2,0)</f>
        <v>Lease HW Fixed Cost</v>
      </c>
      <c r="F5" s="541" t="e">
        <f>VLOOKUP(F6,'Material Groups'!$B:$C,2,0)</f>
        <v>#N/A</v>
      </c>
      <c r="G5" s="209"/>
      <c r="I5" s="127"/>
      <c r="J5" s="128"/>
      <c r="N5" s="306"/>
      <c r="O5" s="306"/>
      <c r="BB5" s="170"/>
    </row>
    <row r="6" spans="3:54">
      <c r="C6" s="212" t="s">
        <v>1078</v>
      </c>
      <c r="D6" s="213"/>
      <c r="E6" s="540">
        <v>95101116</v>
      </c>
      <c r="F6" s="541"/>
      <c r="G6" s="209"/>
      <c r="N6" s="306"/>
      <c r="O6" s="306"/>
      <c r="BB6" s="170"/>
    </row>
    <row r="7" spans="3:54" hidden="1">
      <c r="C7" s="212" t="s">
        <v>983</v>
      </c>
      <c r="D7" s="213"/>
      <c r="E7" s="214"/>
      <c r="F7" s="215"/>
      <c r="G7" s="209"/>
      <c r="BB7" s="170"/>
    </row>
    <row r="8" spans="3:54" hidden="1">
      <c r="C8" s="210" t="s">
        <v>984</v>
      </c>
      <c r="D8" s="211"/>
      <c r="E8" s="216"/>
      <c r="F8" s="217"/>
      <c r="G8" s="209"/>
      <c r="BB8" s="170"/>
    </row>
    <row r="9" spans="3:54" hidden="1">
      <c r="C9" s="212" t="s">
        <v>985</v>
      </c>
      <c r="D9" s="213"/>
      <c r="E9" s="214"/>
      <c r="F9" s="215"/>
      <c r="G9" s="209"/>
      <c r="BB9" s="170"/>
    </row>
    <row r="10" spans="3:54" hidden="1">
      <c r="C10" s="210" t="s">
        <v>986</v>
      </c>
      <c r="D10" s="211"/>
      <c r="E10" s="216"/>
      <c r="F10" s="217"/>
      <c r="G10" s="209"/>
      <c r="BB10" s="170"/>
    </row>
    <row r="11" spans="3:54" ht="15.75" hidden="1" thickBot="1">
      <c r="C11" s="218" t="s">
        <v>987</v>
      </c>
      <c r="D11" s="219"/>
      <c r="E11" s="220"/>
      <c r="F11" s="221"/>
      <c r="BB11" s="170"/>
    </row>
    <row r="12" spans="3:54">
      <c r="C12" s="177" t="s">
        <v>136</v>
      </c>
      <c r="D12" s="178"/>
      <c r="E12" s="179"/>
      <c r="F12" s="222">
        <v>7.0000000000000007E-2</v>
      </c>
      <c r="G12" s="204"/>
      <c r="H12" s="223"/>
      <c r="N12" s="425"/>
      <c r="O12" s="48"/>
      <c r="P12" s="48"/>
      <c r="R12" s="48"/>
      <c r="S12" s="48"/>
      <c r="T12" s="48"/>
      <c r="V12" s="48"/>
      <c r="W12" s="48"/>
      <c r="X12" s="48"/>
      <c r="Y12" s="48"/>
    </row>
    <row r="13" spans="3:54" ht="15" hidden="1" customHeight="1" outlineLevel="1">
      <c r="C13" s="177" t="s">
        <v>988</v>
      </c>
      <c r="D13" s="178"/>
      <c r="E13" s="179"/>
      <c r="F13" s="224">
        <f>(1+F12)^(1/12)-1</f>
        <v>5.6541453874052738E-3</v>
      </c>
      <c r="G13" s="204"/>
      <c r="H13" s="223"/>
      <c r="O13" s="48"/>
      <c r="P13" s="48"/>
      <c r="R13" s="48"/>
      <c r="S13" s="48"/>
      <c r="T13" s="48"/>
      <c r="V13" s="48"/>
      <c r="W13" s="48"/>
      <c r="X13" s="48"/>
      <c r="Y13" s="48"/>
    </row>
    <row r="14" spans="3:54" collapsed="1">
      <c r="C14" s="177" t="s">
        <v>989</v>
      </c>
      <c r="D14" s="178"/>
      <c r="E14" s="179"/>
      <c r="F14" s="224">
        <v>4000</v>
      </c>
      <c r="G14" s="204"/>
      <c r="H14" s="223"/>
      <c r="O14" s="48"/>
      <c r="P14" s="48"/>
      <c r="R14" s="48"/>
      <c r="S14" s="48"/>
      <c r="T14" s="48"/>
      <c r="V14" s="48"/>
      <c r="W14" s="48"/>
      <c r="X14" s="48"/>
      <c r="Y14" s="48"/>
    </row>
    <row r="15" spans="3:54">
      <c r="C15" s="177" t="s">
        <v>139</v>
      </c>
      <c r="D15" s="178"/>
      <c r="E15" s="179"/>
      <c r="F15" s="180" t="s">
        <v>140</v>
      </c>
      <c r="G15" s="204"/>
      <c r="H15" s="223"/>
      <c r="O15" s="48"/>
      <c r="P15" s="48"/>
      <c r="R15" s="48"/>
      <c r="S15" s="48"/>
      <c r="T15" s="48"/>
      <c r="V15" s="48"/>
      <c r="W15" s="48"/>
      <c r="X15" s="48"/>
      <c r="Y15" s="48"/>
    </row>
    <row r="16" spans="3:54">
      <c r="C16" s="177" t="s">
        <v>141</v>
      </c>
      <c r="D16" s="178"/>
      <c r="E16" s="179"/>
      <c r="F16" s="180" t="s">
        <v>142</v>
      </c>
      <c r="G16" s="204"/>
      <c r="H16" s="223"/>
      <c r="I16" s="28"/>
      <c r="J16" s="399"/>
      <c r="O16" s="48"/>
      <c r="P16" s="48"/>
      <c r="R16" s="48"/>
      <c r="S16" s="48"/>
      <c r="T16" s="48"/>
      <c r="V16" s="48"/>
      <c r="W16" s="48"/>
      <c r="X16" s="48"/>
      <c r="Y16" s="48"/>
    </row>
    <row r="17" spans="3:45">
      <c r="C17" s="185" t="s">
        <v>143</v>
      </c>
      <c r="D17" s="179"/>
      <c r="E17" s="179"/>
      <c r="F17" s="186">
        <v>43647</v>
      </c>
      <c r="G17" s="204"/>
      <c r="H17" s="204"/>
      <c r="I17" s="28"/>
      <c r="J17" s="400"/>
      <c r="O17" s="194"/>
      <c r="P17" s="194"/>
      <c r="R17" s="194"/>
      <c r="S17" s="183"/>
      <c r="T17" s="183"/>
      <c r="V17" s="225"/>
      <c r="W17" s="200"/>
      <c r="X17" s="194"/>
      <c r="Y17" s="194"/>
    </row>
    <row r="18" spans="3:45">
      <c r="C18" s="177" t="s">
        <v>144</v>
      </c>
      <c r="D18" s="178"/>
      <c r="E18" s="179"/>
      <c r="F18" s="187">
        <v>48</v>
      </c>
      <c r="G18" s="223"/>
      <c r="H18" s="223"/>
      <c r="I18" s="28"/>
      <c r="J18" s="28"/>
      <c r="O18" s="194"/>
      <c r="P18" s="194"/>
      <c r="R18" s="194"/>
      <c r="S18" s="183"/>
      <c r="T18" s="183"/>
      <c r="V18" s="225"/>
      <c r="W18" s="200"/>
      <c r="X18" s="194"/>
      <c r="Y18" s="194"/>
    </row>
    <row r="19" spans="3:45" ht="15.75" thickBot="1">
      <c r="C19" s="177" t="s">
        <v>145</v>
      </c>
      <c r="D19" s="178"/>
      <c r="E19" s="179"/>
      <c r="F19" s="226">
        <v>43647</v>
      </c>
      <c r="G19" s="227"/>
      <c r="H19" s="227"/>
      <c r="I19" s="28"/>
      <c r="J19" s="28"/>
      <c r="N19" s="57"/>
    </row>
    <row r="20" spans="3:45" ht="27" thickBot="1">
      <c r="C20" s="177" t="s">
        <v>146</v>
      </c>
      <c r="D20" s="178"/>
      <c r="E20" s="179"/>
      <c r="F20" s="226">
        <v>45107</v>
      </c>
      <c r="G20" s="169"/>
      <c r="H20" s="169"/>
      <c r="I20" s="28"/>
      <c r="J20" s="29"/>
      <c r="N20" s="57"/>
      <c r="R20" s="535" t="s">
        <v>992</v>
      </c>
      <c r="S20" s="536"/>
      <c r="T20" s="536"/>
      <c r="U20" s="536"/>
      <c r="V20" s="536"/>
      <c r="W20" s="536"/>
      <c r="X20" s="536"/>
      <c r="Y20" s="536"/>
      <c r="Z20" s="536"/>
      <c r="AA20" s="536"/>
      <c r="AB20" s="536"/>
      <c r="AC20" s="536"/>
      <c r="AD20" s="536"/>
      <c r="AE20" s="537"/>
    </row>
    <row r="21" spans="3:45" ht="15.75" thickBot="1">
      <c r="C21" s="177" t="s">
        <v>990</v>
      </c>
      <c r="D21" s="178"/>
      <c r="E21" s="179"/>
      <c r="F21" s="228">
        <v>-168015.2103199503</v>
      </c>
      <c r="G21" s="229"/>
      <c r="H21" s="229"/>
      <c r="I21" s="28"/>
      <c r="J21" s="28"/>
      <c r="R21" s="149" t="s">
        <v>995</v>
      </c>
    </row>
    <row r="22" spans="3:45">
      <c r="C22" s="177" t="s">
        <v>991</v>
      </c>
      <c r="D22" s="178"/>
      <c r="E22" s="179"/>
      <c r="F22" s="187">
        <v>3</v>
      </c>
      <c r="G22" s="172"/>
      <c r="H22" s="172"/>
      <c r="I22" s="28"/>
      <c r="J22" s="29"/>
      <c r="R22" s="149" t="s">
        <v>996</v>
      </c>
      <c r="AB22" s="207" t="s">
        <v>978</v>
      </c>
      <c r="AC22" s="208"/>
      <c r="AD22" s="538" t="s">
        <v>1104</v>
      </c>
      <c r="AE22" s="539"/>
    </row>
    <row r="23" spans="3:45" ht="15.75" thickBot="1">
      <c r="C23" s="189" t="s">
        <v>993</v>
      </c>
      <c r="D23" s="190"/>
      <c r="E23" s="191"/>
      <c r="F23" s="231">
        <f>IF(F18&lt;(F22*12),F18,F22*12)</f>
        <v>36</v>
      </c>
      <c r="G23" s="406" t="s">
        <v>994</v>
      </c>
      <c r="H23" s="172"/>
      <c r="I23" s="28"/>
      <c r="J23" s="29"/>
      <c r="U23" s="164"/>
      <c r="W23" s="546" t="s">
        <v>997</v>
      </c>
      <c r="X23" s="547"/>
      <c r="Y23" s="548"/>
      <c r="Z23" s="173"/>
      <c r="AA23" s="153"/>
      <c r="AB23" s="210" t="s">
        <v>980</v>
      </c>
      <c r="AC23" s="211"/>
      <c r="AD23" s="540">
        <v>103040</v>
      </c>
      <c r="AE23" s="541"/>
    </row>
    <row r="24" spans="3:45">
      <c r="G24" s="172"/>
      <c r="H24" s="172"/>
      <c r="I24" s="28"/>
      <c r="J24" s="29"/>
      <c r="O24" s="324"/>
      <c r="R24" s="153" t="s">
        <v>998</v>
      </c>
      <c r="V24" s="164"/>
      <c r="W24" s="154" t="s">
        <v>999</v>
      </c>
      <c r="X24" s="164"/>
      <c r="Y24" s="154" t="s">
        <v>1000</v>
      </c>
      <c r="Z24" s="194"/>
      <c r="AB24" s="212" t="s">
        <v>981</v>
      </c>
      <c r="AC24" s="213"/>
      <c r="AD24" s="540" t="s">
        <v>1105</v>
      </c>
      <c r="AE24" s="541"/>
    </row>
    <row r="25" spans="3:45">
      <c r="C25" s="404"/>
      <c r="D25" s="337"/>
      <c r="E25" s="337"/>
      <c r="F25" s="338"/>
      <c r="I25" s="230"/>
      <c r="R25" s="164" t="s">
        <v>1002</v>
      </c>
      <c r="V25" s="155">
        <v>1</v>
      </c>
      <c r="W25" s="183">
        <f>$D$38</f>
        <v>43647</v>
      </c>
      <c r="X25" s="155"/>
      <c r="Y25" s="183"/>
      <c r="Z25" s="194"/>
      <c r="AB25" s="212" t="s">
        <v>1078</v>
      </c>
      <c r="AC25" s="213"/>
      <c r="AD25" s="540">
        <v>95101116</v>
      </c>
      <c r="AE25" s="541"/>
    </row>
    <row r="26" spans="3:45" ht="15" customHeight="1">
      <c r="G26" s="171"/>
      <c r="H26" s="171"/>
      <c r="K26" s="324"/>
      <c r="R26" s="164" t="s">
        <v>1006</v>
      </c>
      <c r="V26" s="155">
        <v>2</v>
      </c>
      <c r="W26" s="183">
        <f>$D$38</f>
        <v>43647</v>
      </c>
      <c r="Z26" s="194"/>
      <c r="AB26" s="177" t="s">
        <v>989</v>
      </c>
      <c r="AC26" s="178"/>
      <c r="AD26" s="179"/>
      <c r="AE26" s="224">
        <v>4000</v>
      </c>
    </row>
    <row r="27" spans="3:45" ht="15.75" thickBot="1">
      <c r="C27" s="168"/>
      <c r="D27" s="168"/>
      <c r="F27" s="171"/>
      <c r="G27" s="171"/>
      <c r="H27" s="171"/>
      <c r="J27" s="232"/>
      <c r="R27" s="182" t="s">
        <v>1010</v>
      </c>
      <c r="T27" s="239"/>
      <c r="V27" s="155">
        <v>3</v>
      </c>
      <c r="W27" s="183">
        <f>$D$38</f>
        <v>43647</v>
      </c>
      <c r="X27" s="155"/>
      <c r="Y27" s="183"/>
      <c r="Z27" s="194"/>
      <c r="AB27" s="234" t="s">
        <v>139</v>
      </c>
      <c r="AC27" s="178"/>
      <c r="AD27" s="179"/>
      <c r="AE27" s="180" t="s">
        <v>140</v>
      </c>
    </row>
    <row r="28" spans="3:45" ht="15.75" customHeight="1" thickBot="1">
      <c r="I28" s="543" t="s">
        <v>1004</v>
      </c>
      <c r="J28" s="544"/>
      <c r="K28" s="544"/>
      <c r="L28" s="545"/>
      <c r="M28" s="233"/>
      <c r="N28" s="543" t="s">
        <v>1005</v>
      </c>
      <c r="O28" s="544"/>
      <c r="P28" s="545"/>
      <c r="R28" s="164" t="s">
        <v>1013</v>
      </c>
      <c r="T28" s="239"/>
      <c r="V28" s="155">
        <v>4</v>
      </c>
      <c r="W28" s="183">
        <f>$E$38</f>
        <v>43677</v>
      </c>
      <c r="X28" s="155"/>
      <c r="Y28" s="183"/>
      <c r="Z28" s="194"/>
      <c r="AB28" s="234" t="s">
        <v>141</v>
      </c>
      <c r="AC28" s="178"/>
      <c r="AD28" s="179"/>
      <c r="AE28" s="180" t="s">
        <v>142</v>
      </c>
    </row>
    <row r="29" spans="3:45">
      <c r="G29" s="235"/>
      <c r="H29" s="549" t="s">
        <v>1007</v>
      </c>
      <c r="I29" s="236"/>
      <c r="J29" s="236"/>
      <c r="K29" s="237"/>
      <c r="L29" s="238" t="s">
        <v>1008</v>
      </c>
      <c r="M29" s="239"/>
      <c r="N29" s="240" t="s">
        <v>1106</v>
      </c>
      <c r="O29" s="241"/>
      <c r="P29" s="236"/>
      <c r="R29" s="182" t="s">
        <v>1018</v>
      </c>
      <c r="T29" s="239"/>
      <c r="V29" s="155">
        <v>5</v>
      </c>
      <c r="W29" s="183">
        <f>$E$38</f>
        <v>43677</v>
      </c>
      <c r="X29" s="155"/>
      <c r="Y29" s="183"/>
      <c r="Z29" s="194"/>
      <c r="AB29" s="234" t="s">
        <v>144</v>
      </c>
      <c r="AC29" s="178"/>
      <c r="AD29" s="179"/>
      <c r="AE29" s="249">
        <v>48</v>
      </c>
      <c r="AF29" s="579"/>
      <c r="AG29" s="575"/>
      <c r="AH29" s="575"/>
      <c r="AI29" s="575"/>
      <c r="AJ29" s="575"/>
      <c r="AK29" s="575"/>
      <c r="AL29" s="575"/>
      <c r="AM29" s="575"/>
      <c r="AN29" s="575"/>
      <c r="AO29" s="575"/>
      <c r="AP29" s="575"/>
      <c r="AQ29" s="575"/>
      <c r="AR29" s="575"/>
      <c r="AS29" s="575"/>
    </row>
    <row r="30" spans="3:45">
      <c r="G30" s="235"/>
      <c r="H30" s="550"/>
      <c r="I30" s="242"/>
      <c r="J30" s="242"/>
      <c r="K30" s="243"/>
      <c r="L30" s="244" t="s">
        <v>1011</v>
      </c>
      <c r="M30" s="239"/>
      <c r="N30" s="245" t="s">
        <v>1012</v>
      </c>
      <c r="O30" s="244"/>
      <c r="P30" s="242"/>
      <c r="R30" s="130" t="s">
        <v>1022</v>
      </c>
      <c r="V30" s="166">
        <v>6</v>
      </c>
      <c r="W30" s="266">
        <f>F17</f>
        <v>43647</v>
      </c>
      <c r="Z30" s="194"/>
      <c r="AB30" s="234" t="s">
        <v>145</v>
      </c>
      <c r="AC30" s="178"/>
      <c r="AD30" s="179"/>
      <c r="AE30" s="226">
        <v>43647</v>
      </c>
      <c r="AF30" s="579"/>
      <c r="AG30" s="575"/>
      <c r="AH30" s="575"/>
      <c r="AI30" s="575"/>
      <c r="AJ30" s="575"/>
      <c r="AK30" s="575"/>
      <c r="AL30" s="575"/>
      <c r="AM30" s="575"/>
      <c r="AN30" s="575"/>
      <c r="AO30" s="575"/>
      <c r="AP30" s="575"/>
      <c r="AQ30" s="575"/>
      <c r="AR30" s="575"/>
      <c r="AS30" s="575"/>
    </row>
    <row r="31" spans="3:45">
      <c r="C31" s="203"/>
      <c r="D31" s="203"/>
      <c r="E31" s="246"/>
      <c r="G31" s="235"/>
      <c r="H31" s="551" t="s">
        <v>1014</v>
      </c>
      <c r="I31" s="238" t="s">
        <v>1015</v>
      </c>
      <c r="J31" s="247"/>
      <c r="K31" s="248" t="s">
        <v>1016</v>
      </c>
      <c r="L31" s="238" t="s">
        <v>1016</v>
      </c>
      <c r="M31" s="239"/>
      <c r="N31" s="248"/>
      <c r="O31" s="238" t="s">
        <v>1017</v>
      </c>
      <c r="P31" s="238" t="s">
        <v>1017</v>
      </c>
      <c r="R31" s="130" t="s">
        <v>1026</v>
      </c>
      <c r="T31" s="239"/>
      <c r="V31" s="166">
        <v>7</v>
      </c>
      <c r="W31" s="266">
        <f>W30</f>
        <v>43647</v>
      </c>
      <c r="Z31" s="194"/>
      <c r="AA31" s="334"/>
      <c r="AB31" s="234" t="s">
        <v>146</v>
      </c>
      <c r="AC31" s="178"/>
      <c r="AD31" s="179"/>
      <c r="AE31" s="226">
        <v>45107</v>
      </c>
      <c r="AF31" s="579"/>
      <c r="AG31" s="575"/>
      <c r="AH31" s="575"/>
      <c r="AI31" s="575"/>
      <c r="AJ31" s="575"/>
      <c r="AK31" s="575"/>
      <c r="AL31" s="575"/>
      <c r="AM31" s="575"/>
      <c r="AN31" s="575"/>
      <c r="AO31" s="575"/>
      <c r="AP31" s="575"/>
      <c r="AQ31" s="575"/>
      <c r="AR31" s="575"/>
      <c r="AS31" s="575"/>
    </row>
    <row r="32" spans="3:45" ht="15.75" thickBot="1">
      <c r="G32" s="235"/>
      <c r="H32" s="550"/>
      <c r="I32" s="244" t="s">
        <v>1019</v>
      </c>
      <c r="J32" s="242"/>
      <c r="K32" s="245" t="s">
        <v>1020</v>
      </c>
      <c r="L32" s="244" t="s">
        <v>1020</v>
      </c>
      <c r="M32" s="250"/>
      <c r="N32" s="245"/>
      <c r="O32" s="251" t="s">
        <v>1107</v>
      </c>
      <c r="P32" s="251" t="s">
        <v>1107</v>
      </c>
      <c r="R32" s="164" t="s">
        <v>1028</v>
      </c>
      <c r="T32" s="239"/>
      <c r="V32" s="155">
        <v>8</v>
      </c>
      <c r="W32" s="183">
        <f>$E$38</f>
        <v>43677</v>
      </c>
      <c r="Z32" s="194"/>
      <c r="AB32" s="257" t="s">
        <v>990</v>
      </c>
      <c r="AC32" s="190"/>
      <c r="AD32" s="191"/>
      <c r="AE32" s="258">
        <v>-168015.2103199503</v>
      </c>
      <c r="AG32" s="577"/>
      <c r="AH32" s="577"/>
      <c r="AI32" s="577"/>
      <c r="AJ32" s="577"/>
      <c r="AK32" s="577"/>
      <c r="AL32" s="577"/>
      <c r="AM32" s="577"/>
      <c r="AN32" s="577"/>
      <c r="AO32" s="577"/>
      <c r="AP32" s="577"/>
      <c r="AQ32" s="577"/>
      <c r="AR32" s="577"/>
      <c r="AS32" s="577"/>
    </row>
    <row r="33" spans="1:45" ht="15" customHeight="1">
      <c r="G33" s="235"/>
      <c r="H33" s="551" t="s">
        <v>1023</v>
      </c>
      <c r="I33" s="238" t="s">
        <v>1024</v>
      </c>
      <c r="J33" s="252"/>
      <c r="K33" s="248" t="s">
        <v>1025</v>
      </c>
      <c r="L33" s="238"/>
      <c r="M33" s="239"/>
      <c r="N33" s="248"/>
      <c r="O33" s="238"/>
      <c r="P33" s="252"/>
      <c r="S33" s="182"/>
      <c r="U33" s="239"/>
      <c r="Z33" s="194"/>
      <c r="AG33" s="577"/>
      <c r="AH33" s="577"/>
      <c r="AI33" s="577"/>
      <c r="AJ33" s="577"/>
      <c r="AK33" s="577"/>
      <c r="AL33" s="577"/>
      <c r="AM33" s="577"/>
      <c r="AN33" s="577"/>
      <c r="AO33" s="577"/>
      <c r="AP33" s="577"/>
      <c r="AQ33" s="577"/>
      <c r="AR33" s="577"/>
      <c r="AS33" s="577"/>
    </row>
    <row r="34" spans="1:45" ht="15.75" thickBot="1">
      <c r="G34" s="235"/>
      <c r="H34" s="552"/>
      <c r="I34" s="253" t="s">
        <v>1027</v>
      </c>
      <c r="J34" s="254"/>
      <c r="K34" s="255" t="s">
        <v>1027</v>
      </c>
      <c r="L34" s="253"/>
      <c r="M34" s="239"/>
      <c r="N34" s="255"/>
      <c r="O34" s="253"/>
      <c r="P34" s="254"/>
      <c r="R34" s="344" t="s">
        <v>1108</v>
      </c>
      <c r="S34" s="343"/>
      <c r="T34" s="343"/>
      <c r="U34" s="343"/>
      <c r="V34" s="343"/>
      <c r="X34" s="323">
        <v>9</v>
      </c>
      <c r="Y34" s="183">
        <v>43678</v>
      </c>
      <c r="AG34" s="577"/>
      <c r="AH34" s="577"/>
      <c r="AI34" s="577"/>
      <c r="AJ34" s="577"/>
      <c r="AK34" s="577"/>
      <c r="AL34" s="577"/>
      <c r="AM34" s="577"/>
      <c r="AN34" s="577"/>
      <c r="AO34" s="577"/>
      <c r="AP34" s="577"/>
      <c r="AQ34" s="577"/>
      <c r="AR34" s="577"/>
      <c r="AS34" s="577"/>
    </row>
    <row r="35" spans="1:45" ht="15.75" thickBot="1">
      <c r="F35" s="259"/>
      <c r="G35" s="259"/>
      <c r="H35" s="259"/>
      <c r="J35" s="260"/>
      <c r="AG35" s="577"/>
      <c r="AH35" s="577"/>
      <c r="AI35" s="577"/>
      <c r="AJ35" s="577"/>
      <c r="AK35" s="577"/>
      <c r="AL35" s="577"/>
      <c r="AM35" s="577"/>
      <c r="AN35" s="577"/>
      <c r="AO35" s="577"/>
      <c r="AP35" s="577"/>
      <c r="AQ35" s="577"/>
      <c r="AR35" s="577"/>
      <c r="AS35" s="577"/>
    </row>
    <row r="36" spans="1:45" ht="42" customHeight="1" thickBot="1">
      <c r="A36" s="167"/>
      <c r="B36" s="261" t="s">
        <v>1029</v>
      </c>
      <c r="C36" s="261" t="s">
        <v>1030</v>
      </c>
      <c r="D36" s="261" t="s">
        <v>1031</v>
      </c>
      <c r="E36" s="261" t="s">
        <v>1032</v>
      </c>
      <c r="F36" s="262" t="s">
        <v>1033</v>
      </c>
      <c r="G36" s="262" t="s">
        <v>1034</v>
      </c>
      <c r="H36" s="262" t="s">
        <v>1035</v>
      </c>
      <c r="I36" s="263" t="s">
        <v>1036</v>
      </c>
      <c r="J36" s="262" t="s">
        <v>1037</v>
      </c>
      <c r="K36" s="264" t="s">
        <v>1038</v>
      </c>
      <c r="L36" s="265" t="s">
        <v>1039</v>
      </c>
      <c r="M36" s="167"/>
      <c r="N36" s="261" t="s">
        <v>1040</v>
      </c>
      <c r="O36" s="265" t="s">
        <v>1041</v>
      </c>
      <c r="P36" s="265" t="s">
        <v>1042</v>
      </c>
      <c r="R36" s="194"/>
      <c r="S36" s="164"/>
      <c r="T36" s="335"/>
      <c r="U36" s="164"/>
      <c r="AG36" s="577"/>
      <c r="AH36" s="577"/>
      <c r="AI36" s="577"/>
      <c r="AJ36" s="577"/>
      <c r="AK36" s="577"/>
      <c r="AL36" s="577"/>
      <c r="AM36" s="577"/>
      <c r="AN36" s="577"/>
      <c r="AO36" s="577"/>
      <c r="AP36" s="577"/>
      <c r="AQ36" s="577"/>
      <c r="AR36" s="577"/>
      <c r="AS36" s="577"/>
    </row>
    <row r="37" spans="1:45">
      <c r="B37" s="195"/>
      <c r="C37" s="195"/>
      <c r="D37" s="266"/>
      <c r="E37" s="266"/>
      <c r="F37" s="267"/>
      <c r="G37" s="268"/>
      <c r="H37" s="269"/>
      <c r="I37" s="269"/>
      <c r="J37" s="270"/>
      <c r="K37" s="271"/>
      <c r="L37" s="272"/>
      <c r="N37" s="271"/>
      <c r="O37" s="273"/>
      <c r="P37" s="272"/>
      <c r="R37" s="553" t="s">
        <v>1109</v>
      </c>
      <c r="S37" s="553"/>
      <c r="T37" s="553"/>
      <c r="U37" s="553"/>
      <c r="V37" s="112"/>
      <c r="W37" s="554" t="s">
        <v>1044</v>
      </c>
      <c r="X37" s="554"/>
      <c r="Y37" s="554"/>
      <c r="Z37" s="554"/>
      <c r="AA37" s="112"/>
      <c r="AB37" s="555" t="s">
        <v>1045</v>
      </c>
      <c r="AC37" s="555"/>
      <c r="AD37" s="555"/>
      <c r="AE37" s="555"/>
      <c r="AG37" s="577"/>
      <c r="AH37" s="577"/>
      <c r="AI37" s="577"/>
      <c r="AJ37" s="577"/>
      <c r="AK37" s="577"/>
      <c r="AL37" s="577"/>
      <c r="AM37" s="577"/>
      <c r="AN37" s="577"/>
      <c r="AO37" s="577"/>
      <c r="AP37" s="577"/>
      <c r="AQ37" s="577"/>
      <c r="AR37" s="577"/>
      <c r="AS37" s="577"/>
    </row>
    <row r="38" spans="1:45">
      <c r="B38" s="195">
        <f>E38-D38+1</f>
        <v>31</v>
      </c>
      <c r="C38" s="301">
        <v>1</v>
      </c>
      <c r="D38" s="302">
        <f>F19</f>
        <v>43647</v>
      </c>
      <c r="E38" s="302">
        <f>EOMONTH(D38,0)</f>
        <v>43677</v>
      </c>
      <c r="F38" s="303">
        <f>F21</f>
        <v>-168015.2103199503</v>
      </c>
      <c r="G38" s="304">
        <v>4000</v>
      </c>
      <c r="H38" s="304">
        <v>4000</v>
      </c>
      <c r="I38" s="304">
        <v>-956.7553935330435</v>
      </c>
      <c r="J38" s="305">
        <v>-164015.2103199503</v>
      </c>
      <c r="K38" s="303">
        <v>-37713.668342879886</v>
      </c>
      <c r="L38" s="305">
        <v>-126301.54197707042</v>
      </c>
      <c r="M38" s="304"/>
      <c r="N38" s="303">
        <v>168015.2103199503</v>
      </c>
      <c r="O38" s="305">
        <f>P38</f>
        <v>4667.0891755541752</v>
      </c>
      <c r="P38" s="305">
        <f>N38/F23</f>
        <v>4667.0891755541752</v>
      </c>
      <c r="R38" s="155">
        <v>1</v>
      </c>
      <c r="S38" s="289">
        <f>N38</f>
        <v>168015.2103199503</v>
      </c>
      <c r="T38" s="339">
        <f>S38</f>
        <v>168015.2103199503</v>
      </c>
      <c r="U38" s="295">
        <v>9.1</v>
      </c>
      <c r="V38" s="196"/>
      <c r="W38" s="188">
        <v>2</v>
      </c>
      <c r="X38" s="289">
        <f>AD38</f>
        <v>168015.2103199503</v>
      </c>
      <c r="Y38" s="121">
        <f>S38</f>
        <v>168015.2103199503</v>
      </c>
      <c r="Z38" s="188">
        <v>1</v>
      </c>
      <c r="AA38" s="196"/>
      <c r="AB38" s="188">
        <v>4</v>
      </c>
      <c r="AC38" s="117">
        <v>41713.668342879886</v>
      </c>
      <c r="AD38" s="122">
        <f>-F38</f>
        <v>168015.2103199503</v>
      </c>
      <c r="AE38" s="188">
        <v>2</v>
      </c>
      <c r="AG38" s="577"/>
      <c r="AH38" s="577"/>
      <c r="AI38" s="577"/>
      <c r="AJ38" s="577"/>
      <c r="AK38" s="577"/>
      <c r="AL38" s="577"/>
      <c r="AM38" s="577"/>
      <c r="AN38" s="577"/>
      <c r="AO38" s="577"/>
      <c r="AP38" s="577"/>
      <c r="AQ38" s="577"/>
      <c r="AR38" s="577"/>
      <c r="AS38" s="577"/>
    </row>
    <row r="39" spans="1:45">
      <c r="B39" s="195">
        <f>E40-D40+1</f>
        <v>31</v>
      </c>
      <c r="C39" s="307"/>
      <c r="D39" s="308">
        <v>43678</v>
      </c>
      <c r="E39" s="308">
        <v>43678</v>
      </c>
      <c r="F39" s="309">
        <f>F25</f>
        <v>0</v>
      </c>
      <c r="G39" s="310"/>
      <c r="H39" s="310"/>
      <c r="I39" s="310"/>
      <c r="J39" s="311">
        <v>0</v>
      </c>
      <c r="K39" s="309"/>
      <c r="L39" s="311"/>
      <c r="M39" s="310"/>
      <c r="N39" s="309"/>
      <c r="O39" s="311"/>
      <c r="P39" s="311"/>
      <c r="R39" s="196"/>
      <c r="S39" s="196"/>
      <c r="T39" s="199"/>
      <c r="U39" s="196"/>
      <c r="V39" s="196"/>
      <c r="W39" s="196"/>
      <c r="X39" s="196"/>
      <c r="Y39" s="199"/>
      <c r="Z39" s="196"/>
      <c r="AA39" s="196"/>
      <c r="AB39" s="295">
        <v>9.4</v>
      </c>
      <c r="AC39" s="341">
        <f>AD38+AD39-AC38</f>
        <v>164015.2103199503</v>
      </c>
      <c r="AD39" s="342">
        <f>AC44</f>
        <v>37713.668342879886</v>
      </c>
      <c r="AE39" s="295">
        <v>9.3000000000000007</v>
      </c>
      <c r="AG39" s="577"/>
      <c r="AH39" s="577"/>
      <c r="AI39" s="577"/>
      <c r="AJ39" s="577"/>
      <c r="AK39" s="577"/>
      <c r="AL39" s="577"/>
      <c r="AM39" s="577"/>
      <c r="AN39" s="577"/>
      <c r="AO39" s="577"/>
      <c r="AP39" s="577"/>
      <c r="AQ39" s="577"/>
      <c r="AR39" s="577"/>
      <c r="AS39" s="577"/>
    </row>
    <row r="40" spans="1:45">
      <c r="B40" s="195">
        <f>E41-D41+1</f>
        <v>30</v>
      </c>
      <c r="C40" s="195">
        <v>2</v>
      </c>
      <c r="D40" s="266">
        <f>EDATE(D38,1)</f>
        <v>43678</v>
      </c>
      <c r="E40" s="266">
        <f t="shared" ref="E40:E55" si="0">EOMONTH(D40,0)</f>
        <v>43708</v>
      </c>
      <c r="F40" s="274"/>
      <c r="G40" s="275"/>
      <c r="H40" s="275"/>
      <c r="I40" s="275"/>
      <c r="J40" s="276"/>
      <c r="K40" s="274"/>
      <c r="L40" s="276"/>
      <c r="M40" s="275"/>
      <c r="N40" s="274"/>
      <c r="O40" s="276"/>
      <c r="P40" s="276"/>
      <c r="R40" s="196"/>
      <c r="S40" s="196"/>
      <c r="T40" s="199"/>
      <c r="U40" s="196"/>
      <c r="V40" s="196"/>
      <c r="W40" s="196"/>
      <c r="X40" s="196"/>
      <c r="Y40" s="199"/>
      <c r="Z40" s="196"/>
      <c r="AA40" s="196"/>
      <c r="AB40" s="196"/>
      <c r="AC40" s="196"/>
      <c r="AD40" s="199"/>
      <c r="AE40" s="196"/>
      <c r="AG40" s="577"/>
      <c r="AH40" s="577"/>
      <c r="AI40" s="577"/>
      <c r="AJ40" s="577"/>
      <c r="AK40" s="577"/>
      <c r="AL40" s="577"/>
      <c r="AM40" s="577"/>
      <c r="AN40" s="577"/>
      <c r="AO40" s="577"/>
      <c r="AP40" s="577"/>
      <c r="AQ40" s="577"/>
      <c r="AR40" s="577"/>
      <c r="AS40" s="577"/>
    </row>
    <row r="41" spans="1:45">
      <c r="B41" s="195">
        <f>E42-D42+1</f>
        <v>31</v>
      </c>
      <c r="C41" s="195">
        <v>3</v>
      </c>
      <c r="D41" s="266">
        <f t="shared" ref="D41:D104" si="1">EDATE(D40,1)</f>
        <v>43709</v>
      </c>
      <c r="E41" s="266">
        <f t="shared" si="0"/>
        <v>43738</v>
      </c>
      <c r="F41" s="274"/>
      <c r="G41" s="275"/>
      <c r="H41" s="275"/>
      <c r="I41" s="275"/>
      <c r="J41" s="276"/>
      <c r="K41" s="274"/>
      <c r="L41" s="276"/>
      <c r="M41" s="275"/>
      <c r="N41" s="274"/>
      <c r="O41" s="276"/>
      <c r="P41" s="276"/>
      <c r="R41" s="196"/>
      <c r="S41" s="196"/>
      <c r="T41" s="196"/>
      <c r="U41" s="196"/>
      <c r="V41" s="196"/>
      <c r="W41" s="196"/>
      <c r="X41" s="196"/>
      <c r="Y41" s="196"/>
      <c r="Z41" s="196"/>
      <c r="AA41" s="196"/>
      <c r="AB41" s="196"/>
      <c r="AC41" s="196"/>
      <c r="AD41" s="196"/>
      <c r="AE41" s="196"/>
      <c r="AG41" s="577"/>
      <c r="AH41" s="577"/>
      <c r="AI41" s="577"/>
      <c r="AJ41" s="577"/>
      <c r="AK41" s="577"/>
      <c r="AL41" s="577"/>
      <c r="AM41" s="577"/>
      <c r="AN41" s="577"/>
      <c r="AO41" s="577"/>
      <c r="AP41" s="577"/>
      <c r="AQ41" s="577"/>
      <c r="AR41" s="577"/>
      <c r="AS41" s="577"/>
    </row>
    <row r="42" spans="1:45">
      <c r="B42" s="195">
        <f t="shared" ref="B42:B105" si="2">E43-D43+1</f>
        <v>30</v>
      </c>
      <c r="C42" s="195">
        <v>4</v>
      </c>
      <c r="D42" s="266">
        <f t="shared" si="1"/>
        <v>43739</v>
      </c>
      <c r="E42" s="266">
        <f t="shared" si="0"/>
        <v>43769</v>
      </c>
      <c r="F42" s="274"/>
      <c r="G42" s="275"/>
      <c r="H42" s="275"/>
      <c r="I42" s="275"/>
      <c r="J42" s="276"/>
      <c r="K42" s="274"/>
      <c r="L42" s="276"/>
      <c r="M42" s="275"/>
      <c r="N42" s="274"/>
      <c r="O42" s="276"/>
      <c r="P42" s="276"/>
      <c r="R42" s="556" t="s">
        <v>1046</v>
      </c>
      <c r="S42" s="556"/>
      <c r="T42" s="556"/>
      <c r="U42" s="556"/>
      <c r="V42" s="124"/>
      <c r="W42" s="556" t="s">
        <v>1047</v>
      </c>
      <c r="X42" s="556"/>
      <c r="Y42" s="556"/>
      <c r="Z42" s="556"/>
      <c r="AA42" s="124"/>
      <c r="AB42" s="557" t="s">
        <v>1048</v>
      </c>
      <c r="AC42" s="557"/>
      <c r="AD42" s="557"/>
      <c r="AE42" s="557"/>
      <c r="AG42" s="577"/>
      <c r="AH42" s="577"/>
      <c r="AI42" s="577"/>
      <c r="AJ42" s="577"/>
      <c r="AK42" s="577"/>
      <c r="AL42" s="577"/>
      <c r="AM42" s="577"/>
      <c r="AN42" s="577"/>
      <c r="AO42" s="577"/>
      <c r="AP42" s="577"/>
      <c r="AQ42" s="577"/>
      <c r="AR42" s="577"/>
      <c r="AS42" s="577"/>
    </row>
    <row r="43" spans="1:45">
      <c r="B43" s="195">
        <f t="shared" si="2"/>
        <v>31</v>
      </c>
      <c r="C43" s="195">
        <v>5</v>
      </c>
      <c r="D43" s="266">
        <f t="shared" si="1"/>
        <v>43770</v>
      </c>
      <c r="E43" s="266">
        <f t="shared" si="0"/>
        <v>43799</v>
      </c>
      <c r="F43" s="274"/>
      <c r="G43" s="275"/>
      <c r="H43" s="275"/>
      <c r="I43" s="275"/>
      <c r="J43" s="276"/>
      <c r="K43" s="274"/>
      <c r="L43" s="276"/>
      <c r="M43" s="275"/>
      <c r="N43" s="274"/>
      <c r="O43" s="276"/>
      <c r="P43" s="276"/>
      <c r="R43" s="155">
        <v>5</v>
      </c>
      <c r="S43" s="202">
        <f>-I38</f>
        <v>956.7553935330435</v>
      </c>
      <c r="T43" s="198"/>
      <c r="U43" s="197"/>
      <c r="V43" s="196"/>
      <c r="W43" s="295">
        <v>9.1999999999999993</v>
      </c>
      <c r="X43" s="341">
        <f>Y43</f>
        <v>956.7553935330435</v>
      </c>
      <c r="Y43" s="198">
        <f>S43</f>
        <v>956.7553935330435</v>
      </c>
      <c r="Z43" s="188">
        <v>5</v>
      </c>
      <c r="AA43" s="196"/>
      <c r="AB43" s="188">
        <v>3</v>
      </c>
      <c r="AC43" s="197">
        <f>H38</f>
        <v>4000</v>
      </c>
      <c r="AD43" s="121">
        <f>AC38</f>
        <v>41713.668342879886</v>
      </c>
      <c r="AE43" s="188">
        <v>4</v>
      </c>
      <c r="AF43" s="278"/>
      <c r="AG43" s="577"/>
      <c r="AH43" s="577"/>
      <c r="AI43" s="577"/>
      <c r="AJ43" s="577"/>
      <c r="AK43" s="577"/>
      <c r="AL43" s="577"/>
      <c r="AM43" s="577"/>
      <c r="AN43" s="577"/>
      <c r="AO43" s="577"/>
      <c r="AP43" s="577"/>
      <c r="AQ43" s="577"/>
      <c r="AR43" s="577"/>
      <c r="AS43" s="577"/>
    </row>
    <row r="44" spans="1:45">
      <c r="B44" s="195">
        <f t="shared" si="2"/>
        <v>31</v>
      </c>
      <c r="C44" s="195">
        <v>6</v>
      </c>
      <c r="D44" s="266">
        <f t="shared" si="1"/>
        <v>43800</v>
      </c>
      <c r="E44" s="266">
        <f t="shared" si="0"/>
        <v>43830</v>
      </c>
      <c r="F44" s="274"/>
      <c r="G44" s="275"/>
      <c r="H44" s="275"/>
      <c r="I44" s="275"/>
      <c r="J44" s="276"/>
      <c r="K44" s="274"/>
      <c r="L44" s="276"/>
      <c r="M44" s="275"/>
      <c r="N44" s="274"/>
      <c r="O44" s="276"/>
      <c r="P44" s="276"/>
      <c r="R44" s="200"/>
      <c r="S44" s="201"/>
      <c r="T44" s="196"/>
      <c r="U44" s="196"/>
      <c r="V44" s="196"/>
      <c r="W44" s="196"/>
      <c r="X44" s="201"/>
      <c r="Y44" s="196"/>
      <c r="Z44" s="200"/>
      <c r="AA44" s="196"/>
      <c r="AB44" s="295">
        <v>9.3000000000000007</v>
      </c>
      <c r="AC44" s="341">
        <f>AD43-AC43</f>
        <v>37713.668342879886</v>
      </c>
      <c r="AD44" s="199"/>
      <c r="AE44" s="200"/>
      <c r="AG44" s="577"/>
      <c r="AH44" s="577"/>
      <c r="AI44" s="577"/>
      <c r="AJ44" s="577"/>
      <c r="AK44" s="577"/>
      <c r="AL44" s="577"/>
      <c r="AM44" s="577"/>
      <c r="AN44" s="577"/>
      <c r="AO44" s="577"/>
      <c r="AP44" s="577"/>
      <c r="AQ44" s="577"/>
      <c r="AR44" s="577"/>
      <c r="AS44" s="577"/>
    </row>
    <row r="45" spans="1:45">
      <c r="B45" s="195">
        <f t="shared" si="2"/>
        <v>29</v>
      </c>
      <c r="C45" s="195">
        <v>7</v>
      </c>
      <c r="D45" s="266">
        <f t="shared" si="1"/>
        <v>43831</v>
      </c>
      <c r="E45" s="266">
        <f t="shared" si="0"/>
        <v>43861</v>
      </c>
      <c r="F45" s="274"/>
      <c r="G45" s="275"/>
      <c r="H45" s="275"/>
      <c r="I45" s="275"/>
      <c r="J45" s="276"/>
      <c r="K45" s="274"/>
      <c r="L45" s="276"/>
      <c r="M45" s="275"/>
      <c r="N45" s="274"/>
      <c r="O45" s="276"/>
      <c r="P45" s="276"/>
      <c r="R45" s="196"/>
      <c r="S45" s="196"/>
      <c r="T45" s="199"/>
      <c r="U45" s="196"/>
      <c r="V45" s="196"/>
      <c r="W45" s="196"/>
      <c r="X45" s="196"/>
      <c r="Y45" s="199"/>
      <c r="Z45" s="196"/>
      <c r="AA45" s="196"/>
      <c r="AB45" s="196"/>
      <c r="AC45" s="196"/>
      <c r="AD45" s="199"/>
      <c r="AE45" s="196"/>
      <c r="AG45" s="577"/>
      <c r="AH45" s="577"/>
      <c r="AI45" s="577"/>
      <c r="AJ45" s="577"/>
      <c r="AK45" s="577"/>
      <c r="AL45" s="577"/>
      <c r="AM45" s="577"/>
      <c r="AN45" s="577"/>
      <c r="AO45" s="577"/>
      <c r="AP45" s="577"/>
      <c r="AQ45" s="577"/>
      <c r="AR45" s="577"/>
      <c r="AS45" s="577"/>
    </row>
    <row r="46" spans="1:45">
      <c r="B46" s="195">
        <f t="shared" si="2"/>
        <v>31</v>
      </c>
      <c r="C46" s="195">
        <v>8</v>
      </c>
      <c r="D46" s="266">
        <f t="shared" si="1"/>
        <v>43862</v>
      </c>
      <c r="E46" s="266">
        <f t="shared" si="0"/>
        <v>43890</v>
      </c>
      <c r="F46" s="274"/>
      <c r="G46" s="275"/>
      <c r="H46" s="275"/>
      <c r="I46" s="275"/>
      <c r="J46" s="276"/>
      <c r="K46" s="274"/>
      <c r="L46" s="276"/>
      <c r="M46" s="275"/>
      <c r="N46" s="274"/>
      <c r="O46" s="276"/>
      <c r="P46" s="276"/>
      <c r="R46" s="196"/>
      <c r="S46" s="196"/>
      <c r="T46" s="196"/>
      <c r="U46" s="196"/>
      <c r="V46" s="196"/>
      <c r="W46" s="196"/>
      <c r="X46" s="196"/>
      <c r="Y46" s="196"/>
      <c r="Z46" s="196"/>
      <c r="AA46" s="196"/>
      <c r="AB46" s="196"/>
      <c r="AC46" s="196"/>
      <c r="AD46" s="196"/>
      <c r="AE46" s="196"/>
    </row>
    <row r="47" spans="1:45" ht="14.45" customHeight="1">
      <c r="B47" s="195">
        <f t="shared" si="2"/>
        <v>30</v>
      </c>
      <c r="C47" s="195">
        <v>9</v>
      </c>
      <c r="D47" s="266">
        <f t="shared" si="1"/>
        <v>43891</v>
      </c>
      <c r="E47" s="266">
        <f t="shared" si="0"/>
        <v>43921</v>
      </c>
      <c r="F47" s="274"/>
      <c r="G47" s="275"/>
      <c r="H47" s="275"/>
      <c r="I47" s="275"/>
      <c r="J47" s="276"/>
      <c r="K47" s="274"/>
      <c r="L47" s="276"/>
      <c r="M47" s="275"/>
      <c r="N47" s="274"/>
      <c r="O47" s="276"/>
      <c r="P47" s="276"/>
      <c r="R47" s="531" t="s">
        <v>1110</v>
      </c>
      <c r="S47" s="531"/>
      <c r="T47" s="531"/>
      <c r="U47" s="531"/>
      <c r="V47" s="124"/>
      <c r="W47" s="531" t="s">
        <v>1050</v>
      </c>
      <c r="X47" s="531"/>
      <c r="Y47" s="531"/>
      <c r="Z47" s="531"/>
      <c r="AA47" s="124"/>
      <c r="AB47" s="531" t="s">
        <v>1051</v>
      </c>
      <c r="AC47" s="531"/>
      <c r="AD47" s="531"/>
      <c r="AE47" s="531"/>
      <c r="AF47" s="580"/>
      <c r="AG47" s="580"/>
      <c r="AH47" s="580"/>
      <c r="AI47" s="580"/>
      <c r="AJ47" s="580"/>
    </row>
    <row r="48" spans="1:45">
      <c r="B48" s="195">
        <f t="shared" si="2"/>
        <v>31</v>
      </c>
      <c r="C48" s="195">
        <v>10</v>
      </c>
      <c r="D48" s="266">
        <f t="shared" si="1"/>
        <v>43922</v>
      </c>
      <c r="E48" s="266">
        <f t="shared" si="0"/>
        <v>43951</v>
      </c>
      <c r="F48" s="274"/>
      <c r="G48" s="275"/>
      <c r="H48" s="275"/>
      <c r="I48" s="275"/>
      <c r="J48" s="276"/>
      <c r="K48" s="274"/>
      <c r="L48" s="276"/>
      <c r="M48" s="275"/>
      <c r="N48" s="274"/>
      <c r="O48" s="276"/>
      <c r="P48" s="276"/>
      <c r="R48" s="155">
        <v>7</v>
      </c>
      <c r="S48" s="202">
        <f>AD48-AC52</f>
        <v>4000</v>
      </c>
      <c r="T48" s="198">
        <f>AC43</f>
        <v>4000</v>
      </c>
      <c r="U48" s="188">
        <v>3</v>
      </c>
      <c r="V48" s="196"/>
      <c r="W48" s="188">
        <v>6</v>
      </c>
      <c r="X48" s="202">
        <f>AD48-AC52</f>
        <v>4000</v>
      </c>
      <c r="Y48" s="198">
        <f>X48</f>
        <v>4000</v>
      </c>
      <c r="Z48" s="188">
        <v>7</v>
      </c>
      <c r="AA48" s="196"/>
      <c r="AB48" s="202"/>
      <c r="AC48" s="197"/>
      <c r="AD48" s="198">
        <f>G38*1.2</f>
        <v>4800</v>
      </c>
      <c r="AE48" s="188">
        <v>6</v>
      </c>
      <c r="AF48" s="580"/>
      <c r="AG48" s="580"/>
      <c r="AH48" s="580"/>
      <c r="AI48" s="580"/>
      <c r="AJ48" s="580"/>
    </row>
    <row r="49" spans="2:45">
      <c r="B49" s="195">
        <f t="shared" si="2"/>
        <v>30</v>
      </c>
      <c r="C49" s="195">
        <v>11</v>
      </c>
      <c r="D49" s="266">
        <f t="shared" si="1"/>
        <v>43952</v>
      </c>
      <c r="E49" s="266">
        <f t="shared" si="0"/>
        <v>43982</v>
      </c>
      <c r="F49" s="274"/>
      <c r="G49" s="275"/>
      <c r="H49" s="275"/>
      <c r="I49" s="275"/>
      <c r="J49" s="276"/>
      <c r="K49" s="274"/>
      <c r="L49" s="276"/>
      <c r="M49" s="275"/>
      <c r="N49" s="274"/>
      <c r="O49" s="276"/>
      <c r="P49" s="276"/>
      <c r="R49" s="200"/>
      <c r="S49" s="196"/>
      <c r="T49" s="199"/>
      <c r="U49" s="200"/>
      <c r="V49" s="196"/>
      <c r="W49" s="277"/>
      <c r="X49" s="196"/>
      <c r="Y49" s="199"/>
      <c r="Z49" s="277"/>
      <c r="AA49" s="196"/>
      <c r="AC49" s="459"/>
      <c r="AF49" s="580"/>
      <c r="AG49" s="580"/>
      <c r="AH49" s="580"/>
      <c r="AI49" s="580"/>
      <c r="AJ49" s="580"/>
    </row>
    <row r="50" spans="2:45">
      <c r="B50" s="195">
        <f t="shared" si="2"/>
        <v>31</v>
      </c>
      <c r="C50" s="195">
        <v>12</v>
      </c>
      <c r="D50" s="266">
        <f t="shared" si="1"/>
        <v>43983</v>
      </c>
      <c r="E50" s="266">
        <f t="shared" si="0"/>
        <v>44012</v>
      </c>
      <c r="F50" s="274"/>
      <c r="G50" s="275"/>
      <c r="H50" s="275"/>
      <c r="I50" s="275"/>
      <c r="J50" s="276"/>
      <c r="K50" s="274"/>
      <c r="L50" s="276"/>
      <c r="M50" s="275"/>
      <c r="N50" s="274"/>
      <c r="O50" s="276"/>
      <c r="P50" s="276"/>
      <c r="R50" s="196"/>
      <c r="S50" s="196"/>
      <c r="T50" s="199"/>
      <c r="U50" s="196"/>
      <c r="V50" s="196"/>
      <c r="W50" s="196"/>
      <c r="X50" s="196"/>
      <c r="Y50" s="199"/>
      <c r="Z50" s="196"/>
      <c r="AA50" s="196"/>
    </row>
    <row r="51" spans="2:45">
      <c r="B51" s="195">
        <f t="shared" si="2"/>
        <v>31</v>
      </c>
      <c r="C51" s="195">
        <v>13</v>
      </c>
      <c r="D51" s="266">
        <f t="shared" si="1"/>
        <v>44013</v>
      </c>
      <c r="E51" s="266">
        <f t="shared" si="0"/>
        <v>44043</v>
      </c>
      <c r="F51" s="274"/>
      <c r="G51" s="275"/>
      <c r="H51" s="275"/>
      <c r="I51" s="275"/>
      <c r="J51" s="276"/>
      <c r="K51" s="274"/>
      <c r="L51" s="276"/>
      <c r="M51" s="275"/>
      <c r="N51" s="274"/>
      <c r="O51" s="276"/>
      <c r="P51" s="276"/>
      <c r="AB51" s="531" t="s">
        <v>1054</v>
      </c>
      <c r="AC51" s="531"/>
      <c r="AD51" s="531"/>
      <c r="AE51" s="531"/>
      <c r="AG51" s="562"/>
      <c r="AH51" s="578"/>
      <c r="AI51" s="578"/>
      <c r="AJ51" s="578"/>
      <c r="AK51" s="578"/>
      <c r="AL51" s="578"/>
      <c r="AM51" s="578"/>
      <c r="AN51" s="578"/>
      <c r="AO51" s="578"/>
      <c r="AP51" s="578"/>
      <c r="AQ51" s="578"/>
      <c r="AR51" s="578"/>
      <c r="AS51" s="578"/>
    </row>
    <row r="52" spans="2:45">
      <c r="B52" s="195">
        <f t="shared" si="2"/>
        <v>30</v>
      </c>
      <c r="C52" s="195">
        <v>14</v>
      </c>
      <c r="D52" s="266">
        <f t="shared" si="1"/>
        <v>44044</v>
      </c>
      <c r="E52" s="266">
        <f t="shared" si="0"/>
        <v>44074</v>
      </c>
      <c r="F52" s="274"/>
      <c r="G52" s="275"/>
      <c r="H52" s="275"/>
      <c r="I52" s="275"/>
      <c r="J52" s="276"/>
      <c r="K52" s="274"/>
      <c r="L52" s="276"/>
      <c r="M52" s="275"/>
      <c r="N52" s="274"/>
      <c r="O52" s="276"/>
      <c r="P52" s="276"/>
      <c r="R52" s="558" t="s">
        <v>1052</v>
      </c>
      <c r="S52" s="558"/>
      <c r="T52" s="558"/>
      <c r="U52" s="558"/>
      <c r="V52" s="124"/>
      <c r="W52" s="559" t="s">
        <v>1111</v>
      </c>
      <c r="X52" s="559"/>
      <c r="Y52" s="559"/>
      <c r="Z52" s="559"/>
      <c r="AB52" s="188">
        <v>6</v>
      </c>
      <c r="AC52" s="202">
        <f>AD48*20/120</f>
        <v>800</v>
      </c>
      <c r="AD52" s="198"/>
      <c r="AG52" s="578"/>
      <c r="AH52" s="578"/>
      <c r="AI52" s="578"/>
      <c r="AJ52" s="578"/>
      <c r="AK52" s="578"/>
      <c r="AL52" s="578"/>
      <c r="AM52" s="578"/>
      <c r="AN52" s="578"/>
      <c r="AO52" s="578"/>
      <c r="AP52" s="578"/>
      <c r="AQ52" s="578"/>
      <c r="AR52" s="578"/>
      <c r="AS52" s="578"/>
    </row>
    <row r="53" spans="2:45">
      <c r="B53" s="195">
        <f t="shared" si="2"/>
        <v>31</v>
      </c>
      <c r="C53" s="195">
        <v>15</v>
      </c>
      <c r="D53" s="266">
        <f t="shared" si="1"/>
        <v>44075</v>
      </c>
      <c r="E53" s="266">
        <f t="shared" si="0"/>
        <v>44104</v>
      </c>
      <c r="F53" s="274"/>
      <c r="G53" s="275"/>
      <c r="H53" s="275"/>
      <c r="I53" s="275"/>
      <c r="J53" s="276"/>
      <c r="K53" s="274"/>
      <c r="L53" s="276"/>
      <c r="M53" s="275"/>
      <c r="N53" s="274"/>
      <c r="O53" s="276"/>
      <c r="P53" s="276"/>
      <c r="R53" s="155">
        <v>8</v>
      </c>
      <c r="S53" s="202">
        <f>P38</f>
        <v>4667.0891755541752</v>
      </c>
      <c r="T53" s="198"/>
      <c r="U53" s="197"/>
      <c r="V53" s="196"/>
      <c r="W53" s="295">
        <v>9.1</v>
      </c>
      <c r="X53" s="340">
        <f>Y53</f>
        <v>4667.0891755541752</v>
      </c>
      <c r="Y53" s="198">
        <f>S53</f>
        <v>4667.0891755541752</v>
      </c>
      <c r="Z53" s="188">
        <v>8</v>
      </c>
      <c r="AC53" s="459"/>
      <c r="AG53" s="578"/>
      <c r="AH53" s="578"/>
      <c r="AI53" s="578"/>
      <c r="AJ53" s="578"/>
      <c r="AK53" s="578"/>
      <c r="AL53" s="578"/>
      <c r="AM53" s="578"/>
      <c r="AN53" s="578"/>
      <c r="AO53" s="578"/>
      <c r="AP53" s="578"/>
      <c r="AQ53" s="578"/>
      <c r="AR53" s="578"/>
      <c r="AS53" s="578"/>
    </row>
    <row r="54" spans="2:45">
      <c r="B54" s="195">
        <f t="shared" si="2"/>
        <v>30</v>
      </c>
      <c r="C54" s="195">
        <v>16</v>
      </c>
      <c r="D54" s="266">
        <f t="shared" si="1"/>
        <v>44105</v>
      </c>
      <c r="E54" s="266">
        <f t="shared" si="0"/>
        <v>44135</v>
      </c>
      <c r="F54" s="274"/>
      <c r="G54" s="275"/>
      <c r="H54" s="275"/>
      <c r="I54" s="275"/>
      <c r="J54" s="276"/>
      <c r="K54" s="274"/>
      <c r="L54" s="276"/>
      <c r="M54" s="275"/>
      <c r="N54" s="274"/>
      <c r="O54" s="276"/>
      <c r="P54" s="276"/>
      <c r="R54" s="196"/>
      <c r="S54" s="196"/>
      <c r="T54" s="199"/>
      <c r="U54" s="196"/>
      <c r="V54" s="196"/>
      <c r="W54" s="196"/>
      <c r="X54" s="196"/>
      <c r="Y54" s="199"/>
      <c r="Z54" s="200"/>
      <c r="AG54" s="578"/>
      <c r="AH54" s="578"/>
      <c r="AI54" s="578"/>
      <c r="AJ54" s="578"/>
      <c r="AK54" s="578"/>
      <c r="AL54" s="578"/>
      <c r="AM54" s="578"/>
      <c r="AN54" s="578"/>
      <c r="AO54" s="578"/>
      <c r="AP54" s="578"/>
      <c r="AQ54" s="578"/>
      <c r="AR54" s="578"/>
      <c r="AS54" s="578"/>
    </row>
    <row r="55" spans="2:45">
      <c r="B55" s="195" t="e">
        <f>#REF!-#REF!+1</f>
        <v>#REF!</v>
      </c>
      <c r="C55" s="195">
        <v>17</v>
      </c>
      <c r="D55" s="266">
        <f t="shared" si="1"/>
        <v>44136</v>
      </c>
      <c r="E55" s="266">
        <f t="shared" si="0"/>
        <v>44165</v>
      </c>
      <c r="F55" s="274"/>
      <c r="G55" s="275"/>
      <c r="H55" s="275"/>
      <c r="I55" s="275"/>
      <c r="J55" s="276"/>
      <c r="K55" s="274"/>
      <c r="L55" s="276"/>
      <c r="M55" s="275"/>
      <c r="N55" s="274"/>
      <c r="O55" s="276"/>
      <c r="P55" s="276"/>
      <c r="R55" s="196"/>
      <c r="S55" s="196"/>
      <c r="T55" s="199"/>
      <c r="U55" s="196"/>
      <c r="V55" s="196"/>
      <c r="W55" s="196"/>
      <c r="X55" s="196"/>
      <c r="Y55" s="199"/>
      <c r="Z55" s="196"/>
      <c r="AB55" s="531" t="s">
        <v>1112</v>
      </c>
      <c r="AC55" s="531"/>
      <c r="AD55" s="531"/>
      <c r="AE55" s="531"/>
      <c r="AG55" s="578"/>
      <c r="AH55" s="578"/>
      <c r="AI55" s="578"/>
      <c r="AJ55" s="578"/>
      <c r="AK55" s="578"/>
      <c r="AL55" s="578"/>
      <c r="AM55" s="578"/>
      <c r="AN55" s="578"/>
      <c r="AO55" s="578"/>
      <c r="AP55" s="578"/>
      <c r="AQ55" s="578"/>
      <c r="AR55" s="578"/>
      <c r="AS55" s="578"/>
    </row>
    <row r="56" spans="2:45">
      <c r="B56" s="195"/>
      <c r="C56" s="195">
        <v>18</v>
      </c>
      <c r="D56" s="266">
        <f t="shared" si="1"/>
        <v>44166</v>
      </c>
      <c r="E56" s="266">
        <f t="shared" ref="E56:E119" si="3">EOMONTH(D56,0)</f>
        <v>44196</v>
      </c>
      <c r="F56" s="274"/>
      <c r="G56" s="275"/>
      <c r="H56" s="275"/>
      <c r="I56" s="275"/>
      <c r="J56" s="276"/>
      <c r="K56" s="274"/>
      <c r="L56" s="276"/>
      <c r="M56" s="275"/>
      <c r="N56" s="274"/>
      <c r="O56" s="276"/>
      <c r="P56" s="276"/>
      <c r="R56" s="196"/>
      <c r="S56" s="196"/>
      <c r="T56" s="196"/>
      <c r="U56" s="196"/>
      <c r="V56" s="196"/>
      <c r="W56" s="196"/>
      <c r="X56" s="196"/>
      <c r="Y56" s="196"/>
      <c r="Z56" s="196"/>
      <c r="AB56" s="295">
        <v>9.1</v>
      </c>
      <c r="AC56" s="340">
        <f>T38-X53</f>
        <v>163348.12114439614</v>
      </c>
      <c r="AD56" s="339">
        <f>AC39</f>
        <v>164015.2103199503</v>
      </c>
      <c r="AE56" s="295">
        <v>9.4</v>
      </c>
      <c r="AG56" s="578"/>
      <c r="AH56" s="578"/>
      <c r="AI56" s="578"/>
      <c r="AJ56" s="578"/>
      <c r="AK56" s="578"/>
      <c r="AL56" s="578"/>
      <c r="AM56" s="578"/>
      <c r="AN56" s="578"/>
      <c r="AO56" s="578"/>
      <c r="AP56" s="578"/>
      <c r="AQ56" s="578"/>
      <c r="AR56" s="578"/>
      <c r="AS56" s="578"/>
    </row>
    <row r="57" spans="2:45">
      <c r="B57" s="195">
        <f t="shared" si="2"/>
        <v>28</v>
      </c>
      <c r="C57" s="195">
        <v>19</v>
      </c>
      <c r="D57" s="266">
        <f t="shared" si="1"/>
        <v>44197</v>
      </c>
      <c r="E57" s="266">
        <f t="shared" si="3"/>
        <v>44227</v>
      </c>
      <c r="F57" s="274"/>
      <c r="G57" s="275"/>
      <c r="H57" s="275"/>
      <c r="I57" s="275"/>
      <c r="J57" s="276"/>
      <c r="K57" s="274"/>
      <c r="L57" s="276"/>
      <c r="M57" s="275"/>
      <c r="N57" s="274"/>
      <c r="O57" s="276"/>
      <c r="P57" s="276"/>
      <c r="R57" s="196"/>
      <c r="S57" s="196"/>
      <c r="T57" s="196"/>
      <c r="U57" s="196"/>
      <c r="V57" s="196"/>
      <c r="W57" s="196"/>
      <c r="X57" s="196"/>
      <c r="Y57" s="196"/>
      <c r="Z57" s="196"/>
      <c r="AB57" s="277"/>
      <c r="AC57" s="196"/>
      <c r="AD57" s="342">
        <f>X43</f>
        <v>956.7553935330435</v>
      </c>
      <c r="AE57" s="295">
        <v>9.1999999999999993</v>
      </c>
    </row>
    <row r="58" spans="2:45">
      <c r="B58" s="195">
        <f t="shared" si="2"/>
        <v>31</v>
      </c>
      <c r="C58" s="195">
        <v>20</v>
      </c>
      <c r="D58" s="266">
        <f t="shared" si="1"/>
        <v>44228</v>
      </c>
      <c r="E58" s="266">
        <f t="shared" si="3"/>
        <v>44255</v>
      </c>
      <c r="F58" s="274"/>
      <c r="G58" s="275"/>
      <c r="H58" s="275"/>
      <c r="I58" s="275"/>
      <c r="J58" s="276"/>
      <c r="K58" s="274"/>
      <c r="L58" s="276"/>
      <c r="M58" s="275"/>
      <c r="N58" s="274"/>
      <c r="O58" s="276"/>
      <c r="P58" s="276"/>
      <c r="R58" s="196"/>
      <c r="S58" s="196"/>
      <c r="T58" s="196"/>
      <c r="U58" s="196"/>
      <c r="V58" s="196"/>
      <c r="W58" s="196"/>
      <c r="X58" s="196"/>
      <c r="Y58" s="196"/>
      <c r="Z58" s="196"/>
      <c r="AB58" s="196"/>
      <c r="AC58" s="201"/>
    </row>
    <row r="59" spans="2:45" ht="24" customHeight="1" thickBot="1">
      <c r="B59" s="195">
        <f t="shared" si="2"/>
        <v>30</v>
      </c>
      <c r="C59" s="195">
        <v>21</v>
      </c>
      <c r="D59" s="266">
        <f t="shared" si="1"/>
        <v>44256</v>
      </c>
      <c r="E59" s="266">
        <f t="shared" si="3"/>
        <v>44286</v>
      </c>
      <c r="F59" s="274"/>
      <c r="G59" s="275"/>
      <c r="H59" s="275"/>
      <c r="I59" s="275"/>
      <c r="J59" s="276"/>
      <c r="K59" s="274"/>
      <c r="L59" s="276"/>
      <c r="M59" s="275"/>
      <c r="N59" s="274"/>
      <c r="O59" s="276"/>
      <c r="P59" s="276"/>
    </row>
    <row r="60" spans="2:45" ht="27" thickBot="1">
      <c r="B60" s="195">
        <f t="shared" si="2"/>
        <v>31</v>
      </c>
      <c r="C60" s="195">
        <v>22</v>
      </c>
      <c r="D60" s="266">
        <f t="shared" si="1"/>
        <v>44287</v>
      </c>
      <c r="E60" s="266">
        <f t="shared" si="3"/>
        <v>44316</v>
      </c>
      <c r="F60" s="274"/>
      <c r="G60" s="275"/>
      <c r="H60" s="275"/>
      <c r="I60" s="275"/>
      <c r="J60" s="276"/>
      <c r="K60" s="274"/>
      <c r="L60" s="276"/>
      <c r="M60" s="275"/>
      <c r="N60" s="274"/>
      <c r="O60" s="276"/>
      <c r="P60" s="276"/>
      <c r="R60" s="535" t="s">
        <v>1055</v>
      </c>
      <c r="S60" s="536"/>
      <c r="T60" s="536"/>
      <c r="U60" s="536"/>
      <c r="V60" s="536"/>
      <c r="W60" s="536"/>
      <c r="X60" s="536"/>
      <c r="Y60" s="536"/>
      <c r="Z60" s="536"/>
      <c r="AA60" s="536"/>
      <c r="AB60" s="536"/>
      <c r="AC60" s="536"/>
      <c r="AD60" s="536"/>
      <c r="AE60" s="537"/>
    </row>
    <row r="61" spans="2:45" ht="15" customHeight="1">
      <c r="B61" s="195">
        <f t="shared" si="2"/>
        <v>30</v>
      </c>
      <c r="C61" s="195">
        <v>23</v>
      </c>
      <c r="D61" s="266">
        <f t="shared" si="1"/>
        <v>44317</v>
      </c>
      <c r="E61" s="266">
        <f t="shared" si="3"/>
        <v>44347</v>
      </c>
      <c r="F61" s="274"/>
      <c r="G61" s="275"/>
      <c r="H61" s="275"/>
      <c r="I61" s="275"/>
      <c r="J61" s="276"/>
      <c r="K61" s="274"/>
      <c r="L61" s="276"/>
      <c r="M61" s="275"/>
      <c r="N61" s="274"/>
      <c r="O61" s="276"/>
      <c r="P61" s="276"/>
      <c r="R61" s="560" t="s">
        <v>1056</v>
      </c>
      <c r="S61" s="560"/>
      <c r="T61" s="560"/>
      <c r="U61" s="560"/>
      <c r="V61" s="560"/>
      <c r="W61" s="560"/>
      <c r="X61" s="560"/>
      <c r="Y61" s="560"/>
      <c r="Z61" s="560"/>
      <c r="AA61" s="560"/>
      <c r="AB61" s="560"/>
      <c r="AC61" s="560"/>
      <c r="AD61" s="560"/>
      <c r="AE61" s="560"/>
    </row>
    <row r="62" spans="2:45" ht="15.75" thickBot="1">
      <c r="B62" s="195">
        <f t="shared" si="2"/>
        <v>31</v>
      </c>
      <c r="C62" s="195">
        <v>24</v>
      </c>
      <c r="D62" s="266">
        <f t="shared" si="1"/>
        <v>44348</v>
      </c>
      <c r="E62" s="266">
        <f t="shared" si="3"/>
        <v>44377</v>
      </c>
      <c r="F62" s="274"/>
      <c r="G62" s="275"/>
      <c r="H62" s="275"/>
      <c r="I62" s="275"/>
      <c r="J62" s="276"/>
      <c r="K62" s="274"/>
      <c r="L62" s="276"/>
      <c r="M62" s="275"/>
      <c r="N62" s="274"/>
      <c r="O62" s="276"/>
      <c r="P62" s="276"/>
      <c r="R62" s="149" t="s">
        <v>995</v>
      </c>
    </row>
    <row r="63" spans="2:45" ht="15" customHeight="1">
      <c r="B63" s="195">
        <f t="shared" si="2"/>
        <v>31</v>
      </c>
      <c r="C63" s="195">
        <v>25</v>
      </c>
      <c r="D63" s="266">
        <f t="shared" si="1"/>
        <v>44378</v>
      </c>
      <c r="E63" s="266">
        <f t="shared" si="3"/>
        <v>44408</v>
      </c>
      <c r="F63" s="274"/>
      <c r="G63" s="275"/>
      <c r="H63" s="275"/>
      <c r="I63" s="275"/>
      <c r="J63" s="276"/>
      <c r="K63" s="274"/>
      <c r="L63" s="276"/>
      <c r="M63" s="275"/>
      <c r="N63" s="274"/>
      <c r="O63" s="276"/>
      <c r="P63" s="276"/>
      <c r="R63" s="149" t="s">
        <v>996</v>
      </c>
      <c r="AB63" s="207" t="s">
        <v>978</v>
      </c>
      <c r="AC63" s="208"/>
      <c r="AD63" s="538" t="s">
        <v>1104</v>
      </c>
      <c r="AE63" s="539"/>
    </row>
    <row r="64" spans="2:45">
      <c r="B64" s="195">
        <f t="shared" si="2"/>
        <v>30</v>
      </c>
      <c r="C64" s="195">
        <v>26</v>
      </c>
      <c r="D64" s="266">
        <f t="shared" si="1"/>
        <v>44409</v>
      </c>
      <c r="E64" s="266">
        <f t="shared" si="3"/>
        <v>44439</v>
      </c>
      <c r="F64" s="274"/>
      <c r="G64" s="275"/>
      <c r="H64" s="275"/>
      <c r="I64" s="275"/>
      <c r="J64" s="276"/>
      <c r="K64" s="274"/>
      <c r="L64" s="276"/>
      <c r="M64" s="275"/>
      <c r="N64" s="274"/>
      <c r="O64" s="276"/>
      <c r="P64" s="276"/>
      <c r="R64" s="205"/>
      <c r="V64" s="164"/>
      <c r="W64" s="546" t="s">
        <v>997</v>
      </c>
      <c r="X64" s="547"/>
      <c r="Y64" s="548"/>
      <c r="Z64" s="173"/>
      <c r="AA64" s="153"/>
      <c r="AB64" s="210" t="s">
        <v>980</v>
      </c>
      <c r="AC64" s="211"/>
      <c r="AD64" s="540">
        <v>103040</v>
      </c>
      <c r="AE64" s="541"/>
    </row>
    <row r="65" spans="2:45">
      <c r="B65" s="195">
        <f t="shared" si="2"/>
        <v>31</v>
      </c>
      <c r="C65" s="195">
        <v>27</v>
      </c>
      <c r="D65" s="266">
        <f t="shared" si="1"/>
        <v>44440</v>
      </c>
      <c r="E65" s="266">
        <f t="shared" si="3"/>
        <v>44469</v>
      </c>
      <c r="F65" s="274"/>
      <c r="G65" s="275"/>
      <c r="H65" s="275"/>
      <c r="I65" s="275"/>
      <c r="J65" s="276"/>
      <c r="K65" s="274"/>
      <c r="L65" s="276"/>
      <c r="M65" s="275"/>
      <c r="N65" s="274"/>
      <c r="O65" s="276"/>
      <c r="P65" s="276"/>
      <c r="R65" s="153" t="s">
        <v>998</v>
      </c>
      <c r="V65" s="164"/>
      <c r="W65" s="154" t="s">
        <v>999</v>
      </c>
      <c r="Y65" s="126"/>
      <c r="Z65" s="194"/>
      <c r="AB65" s="212" t="s">
        <v>981</v>
      </c>
      <c r="AC65" s="213"/>
      <c r="AD65" s="540" t="s">
        <v>1105</v>
      </c>
      <c r="AE65" s="541"/>
    </row>
    <row r="66" spans="2:45">
      <c r="B66" s="195">
        <f t="shared" si="2"/>
        <v>30</v>
      </c>
      <c r="C66" s="195">
        <v>28</v>
      </c>
      <c r="D66" s="266">
        <f t="shared" si="1"/>
        <v>44470</v>
      </c>
      <c r="E66" s="266">
        <f t="shared" si="3"/>
        <v>44500</v>
      </c>
      <c r="F66" s="274"/>
      <c r="G66" s="275"/>
      <c r="H66" s="275"/>
      <c r="I66" s="275"/>
      <c r="J66" s="276"/>
      <c r="K66" s="274"/>
      <c r="L66" s="276"/>
      <c r="M66" s="275"/>
      <c r="N66" s="274"/>
      <c r="O66" s="276"/>
      <c r="P66" s="276"/>
      <c r="R66" s="164" t="s">
        <v>1113</v>
      </c>
      <c r="V66" s="155">
        <v>1</v>
      </c>
      <c r="W66" s="183">
        <v>43678</v>
      </c>
      <c r="Z66" s="194"/>
      <c r="AB66" s="212" t="s">
        <v>1078</v>
      </c>
      <c r="AC66" s="213"/>
      <c r="AD66" s="540">
        <v>95101116</v>
      </c>
      <c r="AE66" s="541"/>
    </row>
    <row r="67" spans="2:45">
      <c r="B67" s="195">
        <f t="shared" si="2"/>
        <v>31</v>
      </c>
      <c r="C67" s="195">
        <v>29</v>
      </c>
      <c r="D67" s="266">
        <f t="shared" si="1"/>
        <v>44501</v>
      </c>
      <c r="E67" s="266">
        <f t="shared" si="3"/>
        <v>44530</v>
      </c>
      <c r="F67" s="274"/>
      <c r="G67" s="275"/>
      <c r="H67" s="275"/>
      <c r="I67" s="275"/>
      <c r="J67" s="276"/>
      <c r="K67" s="274"/>
      <c r="L67" s="276"/>
      <c r="M67" s="275"/>
      <c r="N67" s="274"/>
      <c r="O67" s="276"/>
      <c r="P67" s="276"/>
      <c r="R67" s="130" t="s">
        <v>1022</v>
      </c>
      <c r="V67" s="166">
        <v>2</v>
      </c>
      <c r="W67" s="183">
        <f>$D$38</f>
        <v>43647</v>
      </c>
      <c r="Z67" s="194"/>
      <c r="AB67" s="177" t="s">
        <v>989</v>
      </c>
      <c r="AC67" s="178"/>
      <c r="AD67" s="179"/>
      <c r="AE67" s="224">
        <v>4000</v>
      </c>
    </row>
    <row r="68" spans="2:45">
      <c r="B68" s="195">
        <f t="shared" si="2"/>
        <v>31</v>
      </c>
      <c r="C68" s="195">
        <v>30</v>
      </c>
      <c r="D68" s="266">
        <f t="shared" si="1"/>
        <v>44531</v>
      </c>
      <c r="E68" s="266">
        <f t="shared" si="3"/>
        <v>44561</v>
      </c>
      <c r="F68" s="274"/>
      <c r="G68" s="275"/>
      <c r="H68" s="275"/>
      <c r="I68" s="275"/>
      <c r="J68" s="276"/>
      <c r="K68" s="274"/>
      <c r="L68" s="276"/>
      <c r="M68" s="275"/>
      <c r="N68" s="274"/>
      <c r="O68" s="276"/>
      <c r="P68" s="276"/>
      <c r="R68" s="130" t="s">
        <v>1026</v>
      </c>
      <c r="T68" s="239"/>
      <c r="V68" s="166">
        <v>3</v>
      </c>
      <c r="W68" s="183">
        <f>$D$38</f>
        <v>43647</v>
      </c>
      <c r="X68" s="155"/>
      <c r="Y68" s="183"/>
      <c r="Z68" s="194"/>
      <c r="AB68" s="234" t="s">
        <v>139</v>
      </c>
      <c r="AC68" s="178"/>
      <c r="AD68" s="179"/>
      <c r="AE68" s="180" t="s">
        <v>140</v>
      </c>
    </row>
    <row r="69" spans="2:45">
      <c r="B69" s="195">
        <f t="shared" si="2"/>
        <v>28</v>
      </c>
      <c r="C69" s="195">
        <v>31</v>
      </c>
      <c r="D69" s="266">
        <f t="shared" si="1"/>
        <v>44562</v>
      </c>
      <c r="E69" s="266">
        <f t="shared" si="3"/>
        <v>44592</v>
      </c>
      <c r="F69" s="274"/>
      <c r="G69" s="275"/>
      <c r="H69" s="275"/>
      <c r="I69" s="275"/>
      <c r="J69" s="276"/>
      <c r="K69" s="274"/>
      <c r="L69" s="276"/>
      <c r="M69" s="275"/>
      <c r="N69" s="274"/>
      <c r="O69" s="276"/>
      <c r="P69" s="276"/>
      <c r="R69" s="193"/>
      <c r="S69" s="164"/>
      <c r="U69" s="239"/>
      <c r="V69" s="155"/>
      <c r="W69" s="183"/>
      <c r="X69" s="155"/>
      <c r="Y69" s="183"/>
      <c r="Z69" s="194"/>
      <c r="AB69" s="234" t="s">
        <v>141</v>
      </c>
      <c r="AC69" s="178"/>
      <c r="AD69" s="179"/>
      <c r="AE69" s="180" t="s">
        <v>142</v>
      </c>
    </row>
    <row r="70" spans="2:45">
      <c r="B70" s="195">
        <f t="shared" si="2"/>
        <v>31</v>
      </c>
      <c r="C70" s="195">
        <v>32</v>
      </c>
      <c r="D70" s="266">
        <f t="shared" si="1"/>
        <v>44593</v>
      </c>
      <c r="E70" s="266">
        <f t="shared" si="3"/>
        <v>44620</v>
      </c>
      <c r="F70" s="274"/>
      <c r="G70" s="275"/>
      <c r="H70" s="275"/>
      <c r="I70" s="275"/>
      <c r="J70" s="276"/>
      <c r="K70" s="274"/>
      <c r="L70" s="276"/>
      <c r="M70" s="275"/>
      <c r="N70" s="274"/>
      <c r="O70" s="276"/>
      <c r="P70" s="276"/>
      <c r="R70" s="193"/>
      <c r="S70" s="182"/>
      <c r="U70" s="239"/>
      <c r="V70" s="155"/>
      <c r="W70" s="183"/>
      <c r="X70" s="155"/>
      <c r="Y70" s="183"/>
      <c r="Z70" s="194"/>
      <c r="AB70" s="234" t="s">
        <v>144</v>
      </c>
      <c r="AC70" s="178"/>
      <c r="AD70" s="179"/>
      <c r="AE70" s="249">
        <v>48</v>
      </c>
    </row>
    <row r="71" spans="2:45">
      <c r="B71" s="195">
        <f t="shared" si="2"/>
        <v>30</v>
      </c>
      <c r="C71" s="195">
        <v>33</v>
      </c>
      <c r="D71" s="266">
        <f t="shared" si="1"/>
        <v>44621</v>
      </c>
      <c r="E71" s="266">
        <f t="shared" si="3"/>
        <v>44651</v>
      </c>
      <c r="F71" s="274"/>
      <c r="G71" s="275"/>
      <c r="H71" s="275"/>
      <c r="I71" s="275"/>
      <c r="J71" s="276"/>
      <c r="K71" s="274"/>
      <c r="L71" s="276"/>
      <c r="M71" s="275"/>
      <c r="N71" s="274"/>
      <c r="O71" s="276"/>
      <c r="P71" s="276"/>
      <c r="R71" s="193"/>
      <c r="Z71" s="194"/>
      <c r="AB71" s="234" t="s">
        <v>145</v>
      </c>
      <c r="AC71" s="178"/>
      <c r="AD71" s="179"/>
      <c r="AE71" s="226">
        <v>43647</v>
      </c>
    </row>
    <row r="72" spans="2:45">
      <c r="B72" s="195">
        <f t="shared" si="2"/>
        <v>31</v>
      </c>
      <c r="C72" s="195">
        <v>34</v>
      </c>
      <c r="D72" s="266">
        <f t="shared" si="1"/>
        <v>44652</v>
      </c>
      <c r="E72" s="266">
        <f t="shared" si="3"/>
        <v>44681</v>
      </c>
      <c r="F72" s="274"/>
      <c r="G72" s="275"/>
      <c r="H72" s="275"/>
      <c r="I72" s="275"/>
      <c r="J72" s="276"/>
      <c r="K72" s="274"/>
      <c r="L72" s="276"/>
      <c r="M72" s="275"/>
      <c r="N72" s="274"/>
      <c r="O72" s="276"/>
      <c r="P72" s="276"/>
      <c r="R72" s="193"/>
      <c r="Z72" s="194"/>
      <c r="AA72" s="334"/>
      <c r="AB72" s="234" t="s">
        <v>146</v>
      </c>
      <c r="AC72" s="178"/>
      <c r="AD72" s="179"/>
      <c r="AE72" s="226">
        <v>45107</v>
      </c>
      <c r="AF72" s="576"/>
      <c r="AG72" s="562"/>
      <c r="AH72" s="563"/>
      <c r="AI72" s="563"/>
      <c r="AJ72" s="563"/>
      <c r="AK72" s="563"/>
      <c r="AL72" s="563"/>
      <c r="AM72" s="563"/>
      <c r="AN72" s="563"/>
      <c r="AO72" s="563"/>
      <c r="AP72" s="563"/>
      <c r="AQ72" s="563"/>
      <c r="AR72" s="563"/>
      <c r="AS72" s="563"/>
    </row>
    <row r="73" spans="2:45" ht="15.75" thickBot="1">
      <c r="B73" s="195">
        <f t="shared" si="2"/>
        <v>30</v>
      </c>
      <c r="C73" s="195">
        <v>35</v>
      </c>
      <c r="D73" s="266">
        <f t="shared" si="1"/>
        <v>44682</v>
      </c>
      <c r="E73" s="266">
        <f t="shared" si="3"/>
        <v>44712</v>
      </c>
      <c r="F73" s="274"/>
      <c r="G73" s="275"/>
      <c r="H73" s="275"/>
      <c r="I73" s="275"/>
      <c r="J73" s="276"/>
      <c r="K73" s="274"/>
      <c r="L73" s="276"/>
      <c r="M73" s="275"/>
      <c r="N73" s="274"/>
      <c r="O73" s="276"/>
      <c r="P73" s="276"/>
      <c r="R73" s="256"/>
      <c r="S73" s="164"/>
      <c r="U73" s="239"/>
      <c r="V73" s="155"/>
      <c r="W73" s="183"/>
      <c r="Z73" s="194"/>
      <c r="AB73" s="257" t="s">
        <v>990</v>
      </c>
      <c r="AC73" s="190"/>
      <c r="AD73" s="191"/>
      <c r="AE73" s="258">
        <v>-168015.2103199503</v>
      </c>
      <c r="AF73" s="576"/>
      <c r="AG73" s="563"/>
      <c r="AH73" s="563"/>
      <c r="AI73" s="563"/>
      <c r="AJ73" s="563"/>
      <c r="AK73" s="563"/>
      <c r="AL73" s="563"/>
      <c r="AM73" s="563"/>
      <c r="AN73" s="563"/>
      <c r="AO73" s="563"/>
      <c r="AP73" s="563"/>
      <c r="AQ73" s="563"/>
      <c r="AR73" s="563"/>
      <c r="AS73" s="563"/>
    </row>
    <row r="74" spans="2:45">
      <c r="B74" s="195">
        <f t="shared" si="2"/>
        <v>31</v>
      </c>
      <c r="C74" s="195">
        <v>36</v>
      </c>
      <c r="D74" s="266">
        <f t="shared" si="1"/>
        <v>44713</v>
      </c>
      <c r="E74" s="266">
        <f t="shared" si="3"/>
        <v>44742</v>
      </c>
      <c r="F74" s="274"/>
      <c r="G74" s="275"/>
      <c r="H74" s="275"/>
      <c r="I74" s="275"/>
      <c r="J74" s="276"/>
      <c r="K74" s="274"/>
      <c r="L74" s="276"/>
      <c r="M74" s="275"/>
      <c r="N74" s="274"/>
      <c r="O74" s="276"/>
      <c r="P74" s="276"/>
      <c r="R74" s="256"/>
      <c r="S74" s="182"/>
      <c r="U74" s="239"/>
      <c r="Z74" s="194"/>
      <c r="AF74" s="576"/>
      <c r="AG74" s="563"/>
      <c r="AH74" s="563"/>
      <c r="AI74" s="563"/>
      <c r="AJ74" s="563"/>
      <c r="AK74" s="563"/>
      <c r="AL74" s="563"/>
      <c r="AM74" s="563"/>
      <c r="AN74" s="563"/>
      <c r="AO74" s="563"/>
      <c r="AP74" s="563"/>
      <c r="AQ74" s="563"/>
      <c r="AR74" s="563"/>
      <c r="AS74" s="563"/>
    </row>
    <row r="75" spans="2:45">
      <c r="B75" s="195">
        <f t="shared" si="2"/>
        <v>31</v>
      </c>
      <c r="C75" s="195">
        <v>37</v>
      </c>
      <c r="D75" s="266">
        <f t="shared" si="1"/>
        <v>44743</v>
      </c>
      <c r="E75" s="266">
        <f t="shared" si="3"/>
        <v>44773</v>
      </c>
      <c r="F75" s="274"/>
      <c r="G75" s="275"/>
      <c r="H75" s="275"/>
      <c r="I75" s="275"/>
      <c r="J75" s="276"/>
      <c r="K75" s="274"/>
      <c r="L75" s="276"/>
      <c r="M75" s="275"/>
      <c r="N75" s="274"/>
      <c r="O75" s="276"/>
      <c r="P75" s="276"/>
      <c r="AG75" s="563"/>
      <c r="AH75" s="563"/>
      <c r="AI75" s="563"/>
      <c r="AJ75" s="563"/>
      <c r="AK75" s="563"/>
      <c r="AL75" s="563"/>
      <c r="AM75" s="563"/>
      <c r="AN75" s="563"/>
      <c r="AO75" s="563"/>
      <c r="AP75" s="563"/>
      <c r="AQ75" s="563"/>
      <c r="AR75" s="563"/>
      <c r="AS75" s="563"/>
    </row>
    <row r="76" spans="2:45">
      <c r="B76" s="195">
        <f t="shared" si="2"/>
        <v>30</v>
      </c>
      <c r="C76" s="195">
        <v>38</v>
      </c>
      <c r="D76" s="266">
        <f t="shared" si="1"/>
        <v>44774</v>
      </c>
      <c r="E76" s="266">
        <f t="shared" si="3"/>
        <v>44804</v>
      </c>
      <c r="F76" s="274"/>
      <c r="G76" s="275"/>
      <c r="H76" s="275"/>
      <c r="I76" s="275"/>
      <c r="J76" s="276"/>
      <c r="K76" s="274"/>
      <c r="L76" s="276"/>
      <c r="M76" s="275"/>
      <c r="N76" s="274"/>
      <c r="O76" s="276"/>
      <c r="P76" s="276"/>
    </row>
    <row r="77" spans="2:45" ht="15" customHeight="1">
      <c r="B77" s="195">
        <f t="shared" si="2"/>
        <v>31</v>
      </c>
      <c r="C77" s="195">
        <v>39</v>
      </c>
      <c r="D77" s="266">
        <f t="shared" si="1"/>
        <v>44805</v>
      </c>
      <c r="E77" s="266">
        <f t="shared" si="3"/>
        <v>44834</v>
      </c>
      <c r="F77" s="274"/>
      <c r="G77" s="275"/>
      <c r="H77" s="275"/>
      <c r="I77" s="275"/>
      <c r="J77" s="276"/>
      <c r="K77" s="274"/>
      <c r="L77" s="276"/>
      <c r="M77" s="275"/>
      <c r="N77" s="274"/>
      <c r="O77" s="276"/>
      <c r="P77" s="276"/>
      <c r="AG77" s="562"/>
      <c r="AH77" s="562"/>
      <c r="AI77" s="562"/>
      <c r="AJ77" s="562"/>
      <c r="AK77" s="562"/>
      <c r="AL77" s="562"/>
      <c r="AM77" s="562"/>
      <c r="AN77" s="562"/>
      <c r="AO77" s="562"/>
      <c r="AP77" s="562"/>
      <c r="AQ77" s="562"/>
      <c r="AR77" s="562"/>
      <c r="AS77" s="562"/>
    </row>
    <row r="78" spans="2:45">
      <c r="B78" s="195">
        <f t="shared" si="2"/>
        <v>30</v>
      </c>
      <c r="C78" s="195">
        <v>40</v>
      </c>
      <c r="D78" s="266">
        <f t="shared" si="1"/>
        <v>44835</v>
      </c>
      <c r="E78" s="266">
        <f t="shared" si="3"/>
        <v>44865</v>
      </c>
      <c r="F78" s="274"/>
      <c r="G78" s="275"/>
      <c r="H78" s="275"/>
      <c r="I78" s="275"/>
      <c r="J78" s="276"/>
      <c r="K78" s="274"/>
      <c r="L78" s="276"/>
      <c r="M78" s="275"/>
      <c r="N78" s="274"/>
      <c r="O78" s="276"/>
      <c r="P78" s="276"/>
      <c r="R78" s="531" t="s">
        <v>1049</v>
      </c>
      <c r="S78" s="531"/>
      <c r="T78" s="531"/>
      <c r="U78" s="531"/>
      <c r="V78" s="162"/>
      <c r="W78" s="531" t="s">
        <v>1050</v>
      </c>
      <c r="X78" s="531"/>
      <c r="Y78" s="531"/>
      <c r="Z78" s="531"/>
      <c r="AA78" s="124"/>
      <c r="AB78" s="531" t="s">
        <v>1051</v>
      </c>
      <c r="AC78" s="531"/>
      <c r="AD78" s="531"/>
      <c r="AE78" s="531"/>
      <c r="AG78" s="562"/>
      <c r="AH78" s="562"/>
      <c r="AI78" s="562"/>
      <c r="AJ78" s="562"/>
      <c r="AK78" s="562"/>
      <c r="AL78" s="562"/>
      <c r="AM78" s="562"/>
      <c r="AN78" s="562"/>
      <c r="AO78" s="562"/>
      <c r="AP78" s="562"/>
      <c r="AQ78" s="562"/>
      <c r="AR78" s="562"/>
      <c r="AS78" s="562"/>
    </row>
    <row r="79" spans="2:45">
      <c r="B79" s="195">
        <f t="shared" si="2"/>
        <v>31</v>
      </c>
      <c r="C79" s="195">
        <v>41</v>
      </c>
      <c r="D79" s="266">
        <f t="shared" si="1"/>
        <v>44866</v>
      </c>
      <c r="E79" s="266">
        <f t="shared" si="3"/>
        <v>44895</v>
      </c>
      <c r="F79" s="274"/>
      <c r="G79" s="275"/>
      <c r="H79" s="275"/>
      <c r="I79" s="275"/>
      <c r="J79" s="276"/>
      <c r="K79" s="274"/>
      <c r="L79" s="276"/>
      <c r="M79" s="275"/>
      <c r="N79" s="274"/>
      <c r="O79" s="276"/>
      <c r="P79" s="276"/>
      <c r="R79" s="188">
        <v>3</v>
      </c>
      <c r="S79" s="202">
        <f>G38</f>
        <v>4000</v>
      </c>
      <c r="T79" s="198">
        <f>G38</f>
        <v>4000</v>
      </c>
      <c r="U79" s="188">
        <v>1</v>
      </c>
      <c r="V79" s="200"/>
      <c r="W79" s="188">
        <v>2</v>
      </c>
      <c r="X79" s="202">
        <f>AD79-AC84</f>
        <v>4000</v>
      </c>
      <c r="Y79" s="198">
        <f>S79</f>
        <v>4000</v>
      </c>
      <c r="Z79" s="188">
        <v>3</v>
      </c>
      <c r="AA79" s="196"/>
      <c r="AB79" s="202"/>
      <c r="AC79" s="197"/>
      <c r="AD79" s="198">
        <v>4800</v>
      </c>
      <c r="AE79" s="188">
        <v>2</v>
      </c>
      <c r="AG79" s="562"/>
      <c r="AH79" s="562"/>
      <c r="AI79" s="562"/>
      <c r="AJ79" s="562"/>
      <c r="AK79" s="562"/>
      <c r="AL79" s="562"/>
      <c r="AM79" s="562"/>
      <c r="AN79" s="562"/>
      <c r="AO79" s="562"/>
      <c r="AP79" s="562"/>
      <c r="AQ79" s="562"/>
      <c r="AR79" s="562"/>
      <c r="AS79" s="562"/>
    </row>
    <row r="80" spans="2:45">
      <c r="B80" s="195">
        <f t="shared" si="2"/>
        <v>31</v>
      </c>
      <c r="C80" s="195">
        <v>42</v>
      </c>
      <c r="D80" s="266">
        <f t="shared" si="1"/>
        <v>44896</v>
      </c>
      <c r="E80" s="266">
        <f t="shared" si="3"/>
        <v>44926</v>
      </c>
      <c r="F80" s="274"/>
      <c r="G80" s="275"/>
      <c r="H80" s="275"/>
      <c r="I80" s="275"/>
      <c r="J80" s="276"/>
      <c r="K80" s="274"/>
      <c r="L80" s="276"/>
      <c r="M80" s="275"/>
      <c r="N80" s="274"/>
      <c r="O80" s="276"/>
      <c r="P80" s="276"/>
      <c r="R80" s="152"/>
      <c r="S80" s="196"/>
      <c r="T80" s="199"/>
      <c r="U80" s="152"/>
      <c r="V80" s="200"/>
      <c r="W80" s="152"/>
      <c r="X80" s="196"/>
      <c r="Y80" s="199"/>
      <c r="Z80" s="152"/>
      <c r="AA80" s="196"/>
      <c r="AB80" s="196"/>
      <c r="AC80" s="196"/>
      <c r="AD80" s="199"/>
      <c r="AE80" s="152"/>
      <c r="AG80" s="562"/>
      <c r="AH80" s="562"/>
      <c r="AI80" s="562"/>
      <c r="AJ80" s="562"/>
      <c r="AK80" s="562"/>
      <c r="AL80" s="562"/>
      <c r="AM80" s="562"/>
      <c r="AN80" s="562"/>
      <c r="AO80" s="562"/>
      <c r="AP80" s="562"/>
      <c r="AQ80" s="562"/>
      <c r="AR80" s="562"/>
      <c r="AS80" s="562"/>
    </row>
    <row r="81" spans="2:45">
      <c r="B81" s="195">
        <f t="shared" si="2"/>
        <v>28</v>
      </c>
      <c r="C81" s="195">
        <v>43</v>
      </c>
      <c r="D81" s="266">
        <f t="shared" si="1"/>
        <v>44927</v>
      </c>
      <c r="E81" s="266">
        <f t="shared" si="3"/>
        <v>44957</v>
      </c>
      <c r="F81" s="274"/>
      <c r="G81" s="275"/>
      <c r="H81" s="275"/>
      <c r="I81" s="275"/>
      <c r="J81" s="276"/>
      <c r="K81" s="274"/>
      <c r="L81" s="276"/>
      <c r="M81" s="275"/>
      <c r="N81" s="274"/>
      <c r="O81" s="276"/>
      <c r="P81" s="276"/>
      <c r="R81" s="196"/>
      <c r="S81" s="196"/>
      <c r="T81" s="199"/>
      <c r="U81" s="196"/>
      <c r="V81" s="196"/>
      <c r="W81" s="196"/>
      <c r="X81" s="196"/>
      <c r="Y81" s="199"/>
      <c r="Z81" s="196"/>
      <c r="AA81" s="196"/>
      <c r="AB81" s="196"/>
      <c r="AC81" s="196"/>
      <c r="AD81" s="199"/>
      <c r="AE81" s="196"/>
      <c r="AG81" s="562"/>
      <c r="AH81" s="562"/>
      <c r="AI81" s="562"/>
      <c r="AJ81" s="562"/>
      <c r="AK81" s="562"/>
      <c r="AL81" s="562"/>
      <c r="AM81" s="562"/>
      <c r="AN81" s="562"/>
      <c r="AO81" s="562"/>
      <c r="AP81" s="562"/>
      <c r="AQ81" s="562"/>
      <c r="AR81" s="562"/>
      <c r="AS81" s="562"/>
    </row>
    <row r="82" spans="2:45">
      <c r="B82" s="195">
        <f t="shared" si="2"/>
        <v>31</v>
      </c>
      <c r="C82" s="195">
        <v>44</v>
      </c>
      <c r="D82" s="266">
        <f t="shared" si="1"/>
        <v>44958</v>
      </c>
      <c r="E82" s="266">
        <f t="shared" si="3"/>
        <v>44985</v>
      </c>
      <c r="F82" s="274"/>
      <c r="G82" s="275"/>
      <c r="H82" s="275"/>
      <c r="I82" s="275"/>
      <c r="J82" s="276"/>
      <c r="K82" s="274"/>
      <c r="L82" s="276"/>
      <c r="M82" s="275"/>
      <c r="N82" s="274"/>
      <c r="O82" s="276"/>
      <c r="P82" s="276"/>
      <c r="AB82" s="443"/>
      <c r="AC82" s="443"/>
      <c r="AD82" s="443"/>
      <c r="AE82" s="443"/>
      <c r="AG82" s="562"/>
      <c r="AH82" s="562"/>
      <c r="AI82" s="562"/>
      <c r="AJ82" s="562"/>
      <c r="AK82" s="562"/>
      <c r="AL82" s="562"/>
      <c r="AM82" s="562"/>
      <c r="AN82" s="562"/>
      <c r="AO82" s="562"/>
      <c r="AP82" s="562"/>
      <c r="AQ82" s="562"/>
      <c r="AR82" s="562"/>
      <c r="AS82" s="562"/>
    </row>
    <row r="83" spans="2:45">
      <c r="B83" s="195">
        <f t="shared" si="2"/>
        <v>30</v>
      </c>
      <c r="C83" s="195">
        <v>45</v>
      </c>
      <c r="D83" s="266">
        <f t="shared" si="1"/>
        <v>44986</v>
      </c>
      <c r="E83" s="266">
        <f t="shared" si="3"/>
        <v>45016</v>
      </c>
      <c r="F83" s="274"/>
      <c r="G83" s="275"/>
      <c r="H83" s="275"/>
      <c r="I83" s="275"/>
      <c r="J83" s="276"/>
      <c r="K83" s="274"/>
      <c r="L83" s="276"/>
      <c r="M83" s="275"/>
      <c r="N83" s="274"/>
      <c r="O83" s="276"/>
      <c r="P83" s="276"/>
      <c r="AB83" s="531" t="s">
        <v>1054</v>
      </c>
      <c r="AC83" s="531"/>
      <c r="AD83" s="531"/>
      <c r="AE83" s="531"/>
      <c r="AG83" s="562"/>
      <c r="AH83" s="562"/>
      <c r="AI83" s="562"/>
      <c r="AJ83" s="562"/>
      <c r="AK83" s="562"/>
      <c r="AL83" s="562"/>
      <c r="AM83" s="562"/>
      <c r="AN83" s="562"/>
      <c r="AO83" s="562"/>
      <c r="AP83" s="562"/>
      <c r="AQ83" s="562"/>
      <c r="AR83" s="562"/>
      <c r="AS83" s="562"/>
    </row>
    <row r="84" spans="2:45">
      <c r="B84" s="195">
        <f t="shared" si="2"/>
        <v>31</v>
      </c>
      <c r="C84" s="195">
        <v>46</v>
      </c>
      <c r="D84" s="266">
        <f t="shared" si="1"/>
        <v>45017</v>
      </c>
      <c r="E84" s="266">
        <f t="shared" si="3"/>
        <v>45046</v>
      </c>
      <c r="F84" s="274"/>
      <c r="G84" s="275"/>
      <c r="H84" s="275"/>
      <c r="I84" s="275"/>
      <c r="J84" s="276"/>
      <c r="K84" s="274"/>
      <c r="L84" s="276"/>
      <c r="M84" s="275"/>
      <c r="N84" s="274"/>
      <c r="O84" s="276"/>
      <c r="P84" s="276"/>
      <c r="R84" s="564" t="s">
        <v>1114</v>
      </c>
      <c r="S84" s="564"/>
      <c r="T84" s="564"/>
      <c r="U84" s="564"/>
      <c r="AB84" s="188">
        <v>2</v>
      </c>
      <c r="AC84" s="202">
        <v>800</v>
      </c>
      <c r="AD84" s="198"/>
      <c r="AG84" s="562"/>
      <c r="AH84" s="562"/>
      <c r="AI84" s="562"/>
      <c r="AJ84" s="562"/>
      <c r="AK84" s="562"/>
      <c r="AL84" s="562"/>
      <c r="AM84" s="562"/>
      <c r="AN84" s="562"/>
      <c r="AO84" s="562"/>
      <c r="AP84" s="562"/>
      <c r="AQ84" s="562"/>
      <c r="AR84" s="562"/>
      <c r="AS84" s="562"/>
    </row>
    <row r="85" spans="2:45">
      <c r="B85" s="195">
        <f t="shared" si="2"/>
        <v>30</v>
      </c>
      <c r="C85" s="195">
        <v>47</v>
      </c>
      <c r="D85" s="266">
        <f t="shared" si="1"/>
        <v>45047</v>
      </c>
      <c r="E85" s="266">
        <f t="shared" si="3"/>
        <v>45077</v>
      </c>
      <c r="F85" s="274"/>
      <c r="G85" s="275"/>
      <c r="H85" s="275"/>
      <c r="I85" s="275"/>
      <c r="J85" s="276"/>
      <c r="K85" s="274"/>
      <c r="L85" s="276"/>
      <c r="M85" s="275"/>
      <c r="N85" s="274"/>
      <c r="O85" s="276"/>
      <c r="P85" s="276"/>
      <c r="R85" s="188">
        <v>1</v>
      </c>
      <c r="S85" s="202">
        <f>T79</f>
        <v>4000</v>
      </c>
      <c r="T85" s="198"/>
      <c r="U85" s="202"/>
      <c r="AB85" s="196"/>
      <c r="AC85" s="196"/>
      <c r="AD85" s="199"/>
      <c r="AE85" s="152"/>
      <c r="AG85" s="562"/>
      <c r="AH85" s="562"/>
      <c r="AI85" s="562"/>
      <c r="AJ85" s="562"/>
      <c r="AK85" s="562"/>
      <c r="AL85" s="562"/>
      <c r="AM85" s="562"/>
      <c r="AN85" s="562"/>
      <c r="AO85" s="562"/>
      <c r="AP85" s="562"/>
      <c r="AQ85" s="562"/>
      <c r="AR85" s="562"/>
      <c r="AS85" s="562"/>
    </row>
    <row r="86" spans="2:45">
      <c r="B86" s="195">
        <f t="shared" si="2"/>
        <v>31</v>
      </c>
      <c r="C86" s="195">
        <v>48</v>
      </c>
      <c r="D86" s="266">
        <f t="shared" si="1"/>
        <v>45078</v>
      </c>
      <c r="E86" s="266">
        <f t="shared" si="3"/>
        <v>45107</v>
      </c>
      <c r="F86" s="274"/>
      <c r="G86" s="275"/>
      <c r="H86" s="275"/>
      <c r="I86" s="275"/>
      <c r="J86" s="276"/>
      <c r="K86" s="274"/>
      <c r="L86" s="276"/>
      <c r="M86" s="275"/>
      <c r="N86" s="274"/>
      <c r="O86" s="276"/>
      <c r="P86" s="276"/>
      <c r="R86" s="152"/>
      <c r="S86" s="196"/>
      <c r="T86" s="199"/>
      <c r="U86" s="200"/>
      <c r="AB86" s="196"/>
      <c r="AC86" s="196"/>
      <c r="AD86" s="199"/>
      <c r="AE86" s="196"/>
      <c r="AG86" s="562"/>
      <c r="AH86" s="562"/>
      <c r="AI86" s="562"/>
      <c r="AJ86" s="562"/>
      <c r="AK86" s="562"/>
      <c r="AL86" s="562"/>
      <c r="AM86" s="562"/>
      <c r="AN86" s="562"/>
      <c r="AO86" s="562"/>
      <c r="AP86" s="562"/>
      <c r="AQ86" s="562"/>
      <c r="AR86" s="562"/>
      <c r="AS86" s="562"/>
    </row>
    <row r="87" spans="2:45">
      <c r="B87" s="195">
        <f t="shared" si="2"/>
        <v>31</v>
      </c>
      <c r="C87" s="195">
        <v>49</v>
      </c>
      <c r="D87" s="266">
        <f t="shared" si="1"/>
        <v>45108</v>
      </c>
      <c r="E87" s="266">
        <f t="shared" si="3"/>
        <v>45138</v>
      </c>
      <c r="F87" s="274"/>
      <c r="G87" s="275"/>
      <c r="H87" s="275"/>
      <c r="I87" s="275"/>
      <c r="J87" s="276"/>
      <c r="K87" s="274"/>
      <c r="L87" s="276"/>
      <c r="M87" s="275"/>
      <c r="N87" s="274"/>
      <c r="O87" s="276"/>
      <c r="P87" s="276"/>
      <c r="R87" s="196"/>
      <c r="S87" s="196"/>
      <c r="T87" s="199"/>
      <c r="U87" s="196"/>
    </row>
    <row r="88" spans="2:45">
      <c r="B88" s="195">
        <f t="shared" si="2"/>
        <v>30</v>
      </c>
      <c r="C88" s="195">
        <v>50</v>
      </c>
      <c r="D88" s="266">
        <f t="shared" si="1"/>
        <v>45139</v>
      </c>
      <c r="E88" s="266">
        <f t="shared" si="3"/>
        <v>45169</v>
      </c>
      <c r="F88" s="274"/>
      <c r="G88" s="275"/>
      <c r="H88" s="275"/>
      <c r="I88" s="275"/>
      <c r="J88" s="276"/>
      <c r="K88" s="274"/>
      <c r="L88" s="276"/>
      <c r="M88" s="275"/>
      <c r="N88" s="274"/>
      <c r="O88" s="276"/>
      <c r="P88" s="276"/>
    </row>
    <row r="89" spans="2:45">
      <c r="B89" s="195">
        <f t="shared" si="2"/>
        <v>31</v>
      </c>
      <c r="C89" s="195">
        <v>51</v>
      </c>
      <c r="D89" s="266">
        <f t="shared" si="1"/>
        <v>45170</v>
      </c>
      <c r="E89" s="266">
        <f t="shared" si="3"/>
        <v>45199</v>
      </c>
      <c r="F89" s="274"/>
      <c r="G89" s="275"/>
      <c r="H89" s="275"/>
      <c r="I89" s="275"/>
      <c r="J89" s="276"/>
      <c r="K89" s="274"/>
      <c r="L89" s="276"/>
      <c r="M89" s="275"/>
      <c r="N89" s="274"/>
      <c r="O89" s="276"/>
      <c r="P89" s="276"/>
    </row>
    <row r="90" spans="2:45" ht="15.75" thickBot="1">
      <c r="B90" s="195">
        <f t="shared" si="2"/>
        <v>30</v>
      </c>
      <c r="C90" s="195">
        <v>52</v>
      </c>
      <c r="D90" s="266">
        <f t="shared" si="1"/>
        <v>45200</v>
      </c>
      <c r="E90" s="266">
        <f t="shared" si="3"/>
        <v>45230</v>
      </c>
      <c r="F90" s="274"/>
      <c r="G90" s="275"/>
      <c r="H90" s="275"/>
      <c r="I90" s="275"/>
      <c r="J90" s="276"/>
      <c r="K90" s="274"/>
      <c r="L90" s="276"/>
      <c r="M90" s="275"/>
      <c r="N90" s="274"/>
      <c r="O90" s="276"/>
      <c r="P90" s="276"/>
    </row>
    <row r="91" spans="2:45" ht="27" thickBot="1">
      <c r="B91" s="195">
        <f t="shared" si="2"/>
        <v>31</v>
      </c>
      <c r="C91" s="195">
        <v>53</v>
      </c>
      <c r="D91" s="266">
        <f t="shared" si="1"/>
        <v>45231</v>
      </c>
      <c r="E91" s="266">
        <f t="shared" si="3"/>
        <v>45260</v>
      </c>
      <c r="F91" s="274"/>
      <c r="G91" s="275"/>
      <c r="H91" s="275"/>
      <c r="I91" s="275"/>
      <c r="J91" s="276"/>
      <c r="K91" s="274"/>
      <c r="L91" s="276"/>
      <c r="M91" s="275"/>
      <c r="N91" s="274"/>
      <c r="O91" s="276"/>
      <c r="P91" s="276"/>
      <c r="R91" s="535" t="s">
        <v>1059</v>
      </c>
      <c r="S91" s="536"/>
      <c r="T91" s="536"/>
      <c r="U91" s="536"/>
      <c r="V91" s="536"/>
      <c r="W91" s="536"/>
      <c r="X91" s="536"/>
      <c r="Y91" s="536"/>
      <c r="Z91" s="536"/>
      <c r="AA91" s="536"/>
      <c r="AB91" s="536"/>
      <c r="AC91" s="536"/>
      <c r="AD91" s="536"/>
      <c r="AE91" s="537"/>
    </row>
    <row r="92" spans="2:45" ht="15.75">
      <c r="B92" s="195">
        <f t="shared" si="2"/>
        <v>31</v>
      </c>
      <c r="C92" s="195">
        <v>54</v>
      </c>
      <c r="D92" s="266">
        <f t="shared" si="1"/>
        <v>45261</v>
      </c>
      <c r="E92" s="266">
        <f t="shared" si="3"/>
        <v>45291</v>
      </c>
      <c r="F92" s="274"/>
      <c r="G92" s="275"/>
      <c r="H92" s="275"/>
      <c r="I92" s="275"/>
      <c r="J92" s="276"/>
      <c r="K92" s="274"/>
      <c r="L92" s="276"/>
      <c r="M92" s="275"/>
      <c r="N92" s="274"/>
      <c r="O92" s="276"/>
      <c r="P92" s="276"/>
      <c r="R92" s="560" t="s">
        <v>1060</v>
      </c>
      <c r="S92" s="560"/>
      <c r="T92" s="560"/>
      <c r="U92" s="560"/>
      <c r="V92" s="560"/>
      <c r="W92" s="560"/>
      <c r="X92" s="560"/>
      <c r="Y92" s="560"/>
      <c r="Z92" s="560"/>
      <c r="AA92" s="560"/>
      <c r="AB92" s="560"/>
      <c r="AC92" s="560"/>
      <c r="AD92" s="560"/>
      <c r="AE92" s="560"/>
    </row>
    <row r="93" spans="2:45" ht="15.75" thickBot="1">
      <c r="B93" s="195">
        <f t="shared" si="2"/>
        <v>29</v>
      </c>
      <c r="C93" s="195">
        <v>55</v>
      </c>
      <c r="D93" s="266">
        <f t="shared" si="1"/>
        <v>45292</v>
      </c>
      <c r="E93" s="266">
        <f t="shared" si="3"/>
        <v>45322</v>
      </c>
      <c r="F93" s="274"/>
      <c r="G93" s="275"/>
      <c r="H93" s="275"/>
      <c r="I93" s="275"/>
      <c r="J93" s="276"/>
      <c r="K93" s="274"/>
      <c r="L93" s="276"/>
      <c r="M93" s="275"/>
      <c r="N93" s="274"/>
      <c r="O93" s="276"/>
      <c r="P93" s="276"/>
      <c r="R93" s="149" t="s">
        <v>995</v>
      </c>
    </row>
    <row r="94" spans="2:45" ht="15" customHeight="1">
      <c r="B94" s="195">
        <f t="shared" si="2"/>
        <v>31</v>
      </c>
      <c r="C94" s="195">
        <v>56</v>
      </c>
      <c r="D94" s="266">
        <f t="shared" si="1"/>
        <v>45323</v>
      </c>
      <c r="E94" s="266">
        <f t="shared" si="3"/>
        <v>45351</v>
      </c>
      <c r="F94" s="274"/>
      <c r="G94" s="275"/>
      <c r="H94" s="275"/>
      <c r="I94" s="275"/>
      <c r="J94" s="276"/>
      <c r="K94" s="274"/>
      <c r="L94" s="276"/>
      <c r="M94" s="275"/>
      <c r="N94" s="274"/>
      <c r="O94" s="276"/>
      <c r="P94" s="276"/>
      <c r="R94" s="149" t="s">
        <v>996</v>
      </c>
      <c r="AB94" s="207" t="s">
        <v>978</v>
      </c>
      <c r="AC94" s="208"/>
      <c r="AD94" s="538" t="s">
        <v>1104</v>
      </c>
      <c r="AE94" s="539"/>
    </row>
    <row r="95" spans="2:45">
      <c r="B95" s="195">
        <f t="shared" si="2"/>
        <v>30</v>
      </c>
      <c r="C95" s="195">
        <v>57</v>
      </c>
      <c r="D95" s="266">
        <f t="shared" si="1"/>
        <v>45352</v>
      </c>
      <c r="E95" s="266">
        <f t="shared" si="3"/>
        <v>45382</v>
      </c>
      <c r="F95" s="274"/>
      <c r="G95" s="275"/>
      <c r="H95" s="275"/>
      <c r="I95" s="275"/>
      <c r="J95" s="276"/>
      <c r="K95" s="274"/>
      <c r="L95" s="276"/>
      <c r="M95" s="275"/>
      <c r="N95" s="274"/>
      <c r="O95" s="276"/>
      <c r="P95" s="276"/>
      <c r="W95" s="546" t="s">
        <v>997</v>
      </c>
      <c r="X95" s="547"/>
      <c r="Y95" s="548"/>
      <c r="Z95" s="402"/>
      <c r="AB95" s="210" t="s">
        <v>980</v>
      </c>
      <c r="AC95" s="211"/>
      <c r="AD95" s="540">
        <v>103040</v>
      </c>
      <c r="AE95" s="541"/>
    </row>
    <row r="96" spans="2:45">
      <c r="B96" s="195">
        <f t="shared" si="2"/>
        <v>31</v>
      </c>
      <c r="C96" s="195">
        <v>58</v>
      </c>
      <c r="D96" s="266">
        <f t="shared" si="1"/>
        <v>45383</v>
      </c>
      <c r="E96" s="266">
        <f t="shared" si="3"/>
        <v>45412</v>
      </c>
      <c r="F96" s="274"/>
      <c r="G96" s="275"/>
      <c r="H96" s="275"/>
      <c r="I96" s="275"/>
      <c r="J96" s="276"/>
      <c r="K96" s="274"/>
      <c r="L96" s="276"/>
      <c r="M96" s="275"/>
      <c r="N96" s="274"/>
      <c r="O96" s="276"/>
      <c r="P96" s="276"/>
      <c r="R96" s="173" t="s">
        <v>998</v>
      </c>
      <c r="S96" s="182"/>
      <c r="W96" s="173" t="s">
        <v>999</v>
      </c>
      <c r="X96" s="173"/>
      <c r="Y96" s="173"/>
      <c r="Z96" s="173"/>
      <c r="AB96" s="212" t="s">
        <v>981</v>
      </c>
      <c r="AC96" s="213"/>
      <c r="AD96" s="540" t="s">
        <v>1105</v>
      </c>
      <c r="AE96" s="541"/>
    </row>
    <row r="97" spans="2:45">
      <c r="B97" s="195">
        <f t="shared" si="2"/>
        <v>30</v>
      </c>
      <c r="C97" s="195">
        <v>59</v>
      </c>
      <c r="D97" s="266">
        <f t="shared" si="1"/>
        <v>45413</v>
      </c>
      <c r="E97" s="266">
        <f t="shared" si="3"/>
        <v>45443</v>
      </c>
      <c r="F97" s="274"/>
      <c r="G97" s="275"/>
      <c r="H97" s="275"/>
      <c r="I97" s="275"/>
      <c r="J97" s="276"/>
      <c r="K97" s="274"/>
      <c r="L97" s="276"/>
      <c r="M97" s="275"/>
      <c r="N97" s="274"/>
      <c r="O97" s="276"/>
      <c r="P97" s="276"/>
      <c r="R97" s="130" t="s">
        <v>1022</v>
      </c>
      <c r="S97" s="182"/>
      <c r="V97" s="155">
        <v>1</v>
      </c>
      <c r="W97" s="183">
        <f>$D$38</f>
        <v>43647</v>
      </c>
      <c r="X97" s="151"/>
      <c r="Y97" s="351"/>
      <c r="Z97" s="351"/>
      <c r="AB97" s="212" t="s">
        <v>1078</v>
      </c>
      <c r="AC97" s="213"/>
      <c r="AD97" s="540">
        <v>95101116</v>
      </c>
      <c r="AE97" s="541"/>
    </row>
    <row r="98" spans="2:45">
      <c r="B98" s="195">
        <f t="shared" si="2"/>
        <v>31</v>
      </c>
      <c r="C98" s="195">
        <v>60</v>
      </c>
      <c r="D98" s="266">
        <f t="shared" si="1"/>
        <v>45444</v>
      </c>
      <c r="E98" s="266">
        <f t="shared" si="3"/>
        <v>45473</v>
      </c>
      <c r="F98" s="274"/>
      <c r="G98" s="275"/>
      <c r="H98" s="275"/>
      <c r="I98" s="275"/>
      <c r="J98" s="276"/>
      <c r="K98" s="274"/>
      <c r="L98" s="276"/>
      <c r="M98" s="275"/>
      <c r="N98" s="274"/>
      <c r="O98" s="276"/>
      <c r="P98" s="276"/>
      <c r="R98" s="130" t="s">
        <v>1061</v>
      </c>
      <c r="V98" s="155">
        <v>2</v>
      </c>
      <c r="W98" s="183">
        <f>$D$38</f>
        <v>43647</v>
      </c>
      <c r="X98" s="151"/>
      <c r="Y98" s="351"/>
      <c r="Z98" s="351"/>
      <c r="AB98" s="177" t="s">
        <v>989</v>
      </c>
      <c r="AC98" s="178"/>
      <c r="AD98" s="179"/>
      <c r="AE98" s="224">
        <v>4000</v>
      </c>
    </row>
    <row r="99" spans="2:45">
      <c r="B99" s="195">
        <f t="shared" si="2"/>
        <v>31</v>
      </c>
      <c r="C99" s="195">
        <v>61</v>
      </c>
      <c r="D99" s="266">
        <f t="shared" si="1"/>
        <v>45474</v>
      </c>
      <c r="E99" s="266">
        <f t="shared" si="3"/>
        <v>45504</v>
      </c>
      <c r="F99" s="274"/>
      <c r="G99" s="275"/>
      <c r="H99" s="275"/>
      <c r="I99" s="275"/>
      <c r="J99" s="276"/>
      <c r="K99" s="274"/>
      <c r="L99" s="276"/>
      <c r="M99" s="275"/>
      <c r="N99" s="274"/>
      <c r="O99" s="276"/>
      <c r="P99" s="276"/>
      <c r="S99" s="182"/>
      <c r="AB99" s="234" t="s">
        <v>139</v>
      </c>
      <c r="AC99" s="178"/>
      <c r="AD99" s="179"/>
      <c r="AE99" s="180" t="s">
        <v>140</v>
      </c>
    </row>
    <row r="100" spans="2:45">
      <c r="B100" s="195">
        <f t="shared" si="2"/>
        <v>30</v>
      </c>
      <c r="C100" s="195">
        <v>62</v>
      </c>
      <c r="D100" s="266">
        <f t="shared" si="1"/>
        <v>45505</v>
      </c>
      <c r="E100" s="266">
        <f t="shared" si="3"/>
        <v>45535</v>
      </c>
      <c r="F100" s="274"/>
      <c r="G100" s="275"/>
      <c r="H100" s="275"/>
      <c r="I100" s="275"/>
      <c r="J100" s="276"/>
      <c r="K100" s="274"/>
      <c r="L100" s="276"/>
      <c r="M100" s="275"/>
      <c r="N100" s="274"/>
      <c r="O100" s="276"/>
      <c r="P100" s="276"/>
      <c r="AB100" s="234" t="s">
        <v>141</v>
      </c>
      <c r="AC100" s="178"/>
      <c r="AD100" s="179"/>
      <c r="AE100" s="180" t="s">
        <v>142</v>
      </c>
    </row>
    <row r="101" spans="2:45">
      <c r="B101" s="195">
        <f t="shared" si="2"/>
        <v>31</v>
      </c>
      <c r="C101" s="195">
        <v>63</v>
      </c>
      <c r="D101" s="266">
        <f t="shared" si="1"/>
        <v>45536</v>
      </c>
      <c r="E101" s="266">
        <f t="shared" si="3"/>
        <v>45565</v>
      </c>
      <c r="F101" s="274"/>
      <c r="G101" s="275"/>
      <c r="H101" s="275"/>
      <c r="I101" s="275"/>
      <c r="J101" s="276"/>
      <c r="K101" s="274"/>
      <c r="L101" s="276"/>
      <c r="M101" s="275"/>
      <c r="N101" s="274"/>
      <c r="O101" s="276"/>
      <c r="P101" s="276"/>
      <c r="S101" s="182"/>
      <c r="W101" s="183"/>
      <c r="AB101" s="234" t="s">
        <v>144</v>
      </c>
      <c r="AC101" s="178"/>
      <c r="AD101" s="179"/>
      <c r="AE101" s="249">
        <v>48</v>
      </c>
    </row>
    <row r="102" spans="2:45">
      <c r="B102" s="195">
        <f t="shared" si="2"/>
        <v>30</v>
      </c>
      <c r="C102" s="195">
        <v>64</v>
      </c>
      <c r="D102" s="266">
        <f t="shared" si="1"/>
        <v>45566</v>
      </c>
      <c r="E102" s="266">
        <f t="shared" si="3"/>
        <v>45596</v>
      </c>
      <c r="F102" s="274"/>
      <c r="G102" s="275"/>
      <c r="H102" s="275"/>
      <c r="I102" s="275"/>
      <c r="J102" s="276"/>
      <c r="K102" s="274"/>
      <c r="L102" s="276"/>
      <c r="M102" s="275"/>
      <c r="N102" s="274"/>
      <c r="O102" s="276"/>
      <c r="P102" s="276"/>
      <c r="S102" s="182"/>
      <c r="W102" s="183"/>
      <c r="AB102" s="234" t="s">
        <v>145</v>
      </c>
      <c r="AC102" s="178"/>
      <c r="AD102" s="179"/>
      <c r="AE102" s="226">
        <v>43647</v>
      </c>
    </row>
    <row r="103" spans="2:45">
      <c r="B103" s="195">
        <f t="shared" si="2"/>
        <v>31</v>
      </c>
      <c r="C103" s="195">
        <v>65</v>
      </c>
      <c r="D103" s="266">
        <f t="shared" si="1"/>
        <v>45597</v>
      </c>
      <c r="E103" s="266">
        <f t="shared" si="3"/>
        <v>45626</v>
      </c>
      <c r="F103" s="274"/>
      <c r="G103" s="275"/>
      <c r="H103" s="275"/>
      <c r="I103" s="275"/>
      <c r="J103" s="276"/>
      <c r="K103" s="274"/>
      <c r="L103" s="276"/>
      <c r="M103" s="275"/>
      <c r="N103" s="274"/>
      <c r="O103" s="276"/>
      <c r="P103" s="276"/>
      <c r="S103" s="182"/>
      <c r="W103" s="183"/>
      <c r="AB103" s="234" t="s">
        <v>146</v>
      </c>
      <c r="AC103" s="178"/>
      <c r="AD103" s="179"/>
      <c r="AE103" s="226">
        <v>45107</v>
      </c>
    </row>
    <row r="104" spans="2:45" ht="15.75" thickBot="1">
      <c r="B104" s="195">
        <f t="shared" si="2"/>
        <v>31</v>
      </c>
      <c r="C104" s="195">
        <v>66</v>
      </c>
      <c r="D104" s="266">
        <f t="shared" si="1"/>
        <v>45627</v>
      </c>
      <c r="E104" s="266">
        <f t="shared" si="3"/>
        <v>45657</v>
      </c>
      <c r="F104" s="274"/>
      <c r="G104" s="275"/>
      <c r="H104" s="275"/>
      <c r="I104" s="275"/>
      <c r="J104" s="276"/>
      <c r="K104" s="274"/>
      <c r="L104" s="276"/>
      <c r="M104" s="275"/>
      <c r="N104" s="274"/>
      <c r="O104" s="276"/>
      <c r="P104" s="276"/>
      <c r="S104" s="182"/>
      <c r="W104" s="183"/>
      <c r="AB104" s="257" t="s">
        <v>990</v>
      </c>
      <c r="AC104" s="190"/>
      <c r="AD104" s="191"/>
      <c r="AE104" s="258">
        <v>-168015.2103199503</v>
      </c>
      <c r="AG104" s="562"/>
      <c r="AH104" s="563"/>
      <c r="AI104" s="563"/>
      <c r="AJ104" s="563"/>
      <c r="AK104" s="563"/>
      <c r="AL104" s="563"/>
      <c r="AM104" s="563"/>
      <c r="AN104" s="563"/>
      <c r="AO104" s="563"/>
      <c r="AP104" s="563"/>
      <c r="AQ104" s="563"/>
      <c r="AR104" s="563"/>
      <c r="AS104" s="563"/>
    </row>
    <row r="105" spans="2:45">
      <c r="B105" s="195">
        <f t="shared" si="2"/>
        <v>28</v>
      </c>
      <c r="C105" s="195">
        <v>67</v>
      </c>
      <c r="D105" s="266">
        <f t="shared" ref="D105:D158" si="4">EDATE(D104,1)</f>
        <v>45658</v>
      </c>
      <c r="E105" s="266">
        <f t="shared" si="3"/>
        <v>45688</v>
      </c>
      <c r="F105" s="274"/>
      <c r="G105" s="275"/>
      <c r="H105" s="275"/>
      <c r="I105" s="275"/>
      <c r="J105" s="276"/>
      <c r="K105" s="274"/>
      <c r="L105" s="276"/>
      <c r="M105" s="275"/>
      <c r="N105" s="274"/>
      <c r="O105" s="276"/>
      <c r="P105" s="276"/>
      <c r="S105" s="182"/>
      <c r="W105" s="183"/>
      <c r="AG105" s="563"/>
      <c r="AH105" s="563"/>
      <c r="AI105" s="563"/>
      <c r="AJ105" s="563"/>
      <c r="AK105" s="563"/>
      <c r="AL105" s="563"/>
      <c r="AM105" s="563"/>
      <c r="AN105" s="563"/>
      <c r="AO105" s="563"/>
      <c r="AP105" s="563"/>
      <c r="AQ105" s="563"/>
      <c r="AR105" s="563"/>
      <c r="AS105" s="563"/>
    </row>
    <row r="106" spans="2:45">
      <c r="B106" s="195">
        <f t="shared" ref="B106:B157" si="5">E107-D107+1</f>
        <v>31</v>
      </c>
      <c r="C106" s="195">
        <v>68</v>
      </c>
      <c r="D106" s="266">
        <f t="shared" si="4"/>
        <v>45689</v>
      </c>
      <c r="E106" s="266">
        <f t="shared" si="3"/>
        <v>45716</v>
      </c>
      <c r="F106" s="274"/>
      <c r="G106" s="275"/>
      <c r="H106" s="275"/>
      <c r="I106" s="275"/>
      <c r="J106" s="276"/>
      <c r="K106" s="274"/>
      <c r="L106" s="276"/>
      <c r="M106" s="275"/>
      <c r="N106" s="274"/>
      <c r="O106" s="276"/>
      <c r="P106" s="276"/>
      <c r="R106" s="564" t="s">
        <v>1114</v>
      </c>
      <c r="S106" s="564"/>
      <c r="T106" s="564"/>
      <c r="U106" s="564"/>
      <c r="V106" s="124"/>
      <c r="W106" s="531" t="s">
        <v>1050</v>
      </c>
      <c r="X106" s="531"/>
      <c r="Y106" s="531"/>
      <c r="Z106" s="531"/>
      <c r="AA106" s="124"/>
      <c r="AB106" s="531" t="s">
        <v>1051</v>
      </c>
      <c r="AC106" s="531"/>
      <c r="AD106" s="531"/>
      <c r="AE106" s="531"/>
      <c r="AG106" s="563"/>
      <c r="AH106" s="563"/>
      <c r="AI106" s="563"/>
      <c r="AJ106" s="563"/>
      <c r="AK106" s="563"/>
      <c r="AL106" s="563"/>
      <c r="AM106" s="563"/>
      <c r="AN106" s="563"/>
      <c r="AO106" s="563"/>
      <c r="AP106" s="563"/>
      <c r="AQ106" s="563"/>
      <c r="AR106" s="563"/>
      <c r="AS106" s="563"/>
    </row>
    <row r="107" spans="2:45" ht="14.45" customHeight="1">
      <c r="B107" s="195">
        <f t="shared" si="5"/>
        <v>30</v>
      </c>
      <c r="C107" s="195">
        <v>69</v>
      </c>
      <c r="D107" s="266">
        <f t="shared" si="4"/>
        <v>45717</v>
      </c>
      <c r="E107" s="266">
        <f t="shared" si="3"/>
        <v>45747</v>
      </c>
      <c r="F107" s="274"/>
      <c r="G107" s="275"/>
      <c r="H107" s="275"/>
      <c r="I107" s="275"/>
      <c r="J107" s="276"/>
      <c r="K107" s="274"/>
      <c r="L107" s="276"/>
      <c r="M107" s="275"/>
      <c r="N107" s="274"/>
      <c r="O107" s="276"/>
      <c r="P107" s="276"/>
      <c r="R107" s="188">
        <v>2</v>
      </c>
      <c r="S107" s="202">
        <f>Y107</f>
        <v>4000</v>
      </c>
      <c r="T107" s="198"/>
      <c r="U107" s="202"/>
      <c r="V107" s="196"/>
      <c r="W107" s="188">
        <v>1</v>
      </c>
      <c r="X107" s="202">
        <f>AD107-AC112</f>
        <v>4000</v>
      </c>
      <c r="Y107" s="198">
        <f>X107</f>
        <v>4000</v>
      </c>
      <c r="Z107" s="188">
        <v>2</v>
      </c>
      <c r="AA107" s="196"/>
      <c r="AB107" s="202"/>
      <c r="AC107" s="197"/>
      <c r="AD107" s="198">
        <v>4800</v>
      </c>
      <c r="AE107" s="188">
        <v>1</v>
      </c>
      <c r="AG107" s="563"/>
      <c r="AH107" s="563"/>
      <c r="AI107" s="563"/>
      <c r="AJ107" s="563"/>
      <c r="AK107" s="563"/>
      <c r="AL107" s="563"/>
      <c r="AM107" s="563"/>
      <c r="AN107" s="563"/>
      <c r="AO107" s="563"/>
      <c r="AP107" s="563"/>
      <c r="AQ107" s="563"/>
      <c r="AR107" s="563"/>
      <c r="AS107" s="563"/>
    </row>
    <row r="108" spans="2:45">
      <c r="B108" s="195">
        <f t="shared" si="5"/>
        <v>31</v>
      </c>
      <c r="C108" s="195">
        <v>70</v>
      </c>
      <c r="D108" s="266">
        <f t="shared" si="4"/>
        <v>45748</v>
      </c>
      <c r="E108" s="266">
        <f t="shared" si="3"/>
        <v>45777</v>
      </c>
      <c r="F108" s="274"/>
      <c r="G108" s="275"/>
      <c r="H108" s="275"/>
      <c r="I108" s="275"/>
      <c r="J108" s="276"/>
      <c r="K108" s="274"/>
      <c r="L108" s="276"/>
      <c r="M108" s="275"/>
      <c r="N108" s="274"/>
      <c r="O108" s="276"/>
      <c r="P108" s="276"/>
      <c r="R108" s="152"/>
      <c r="S108" s="200"/>
      <c r="T108" s="199"/>
      <c r="U108" s="200"/>
      <c r="V108" s="196"/>
      <c r="W108" s="152"/>
      <c r="X108" s="200"/>
      <c r="Y108" s="199"/>
      <c r="Z108" s="152"/>
      <c r="AA108" s="196"/>
      <c r="AB108" s="196"/>
      <c r="AC108" s="196"/>
      <c r="AD108" s="199"/>
      <c r="AE108" s="152"/>
      <c r="AG108" s="563"/>
      <c r="AH108" s="563"/>
      <c r="AI108" s="563"/>
      <c r="AJ108" s="563"/>
      <c r="AK108" s="563"/>
      <c r="AL108" s="563"/>
      <c r="AM108" s="563"/>
      <c r="AN108" s="563"/>
      <c r="AO108" s="563"/>
      <c r="AP108" s="563"/>
      <c r="AQ108" s="563"/>
      <c r="AR108" s="563"/>
      <c r="AS108" s="563"/>
    </row>
    <row r="109" spans="2:45">
      <c r="B109" s="195">
        <f t="shared" si="5"/>
        <v>30</v>
      </c>
      <c r="C109" s="195">
        <v>71</v>
      </c>
      <c r="D109" s="266">
        <f t="shared" si="4"/>
        <v>45778</v>
      </c>
      <c r="E109" s="266">
        <f t="shared" si="3"/>
        <v>45808</v>
      </c>
      <c r="F109" s="274"/>
      <c r="G109" s="275"/>
      <c r="H109" s="275"/>
      <c r="I109" s="275"/>
      <c r="J109" s="276"/>
      <c r="K109" s="274"/>
      <c r="L109" s="276"/>
      <c r="M109" s="275"/>
      <c r="N109" s="274"/>
      <c r="O109" s="276"/>
      <c r="P109" s="276"/>
      <c r="R109" s="196"/>
      <c r="S109" s="196"/>
      <c r="T109" s="199"/>
      <c r="U109" s="196"/>
      <c r="V109" s="196"/>
      <c r="W109" s="196"/>
      <c r="X109" s="196"/>
      <c r="Y109" s="199"/>
      <c r="Z109" s="196"/>
      <c r="AA109" s="196"/>
      <c r="AB109" s="196"/>
      <c r="AC109" s="196"/>
      <c r="AD109" s="199"/>
      <c r="AE109" s="196"/>
      <c r="AG109" s="563"/>
      <c r="AH109" s="563"/>
      <c r="AI109" s="563"/>
      <c r="AJ109" s="563"/>
      <c r="AK109" s="563"/>
      <c r="AL109" s="563"/>
      <c r="AM109" s="563"/>
      <c r="AN109" s="563"/>
      <c r="AO109" s="563"/>
      <c r="AP109" s="563"/>
      <c r="AQ109" s="563"/>
      <c r="AR109" s="563"/>
      <c r="AS109" s="563"/>
    </row>
    <row r="110" spans="2:45">
      <c r="B110" s="195">
        <f t="shared" si="5"/>
        <v>31</v>
      </c>
      <c r="C110" s="195">
        <v>72</v>
      </c>
      <c r="D110" s="266">
        <f t="shared" si="4"/>
        <v>45809</v>
      </c>
      <c r="E110" s="266">
        <f t="shared" si="3"/>
        <v>45838</v>
      </c>
      <c r="F110" s="274"/>
      <c r="G110" s="275"/>
      <c r="H110" s="275"/>
      <c r="I110" s="275"/>
      <c r="J110" s="276"/>
      <c r="K110" s="274"/>
      <c r="L110" s="276"/>
      <c r="M110" s="275"/>
      <c r="N110" s="274"/>
      <c r="O110" s="276"/>
      <c r="P110" s="276"/>
      <c r="AB110" s="443"/>
      <c r="AC110" s="443"/>
      <c r="AD110" s="443"/>
      <c r="AE110" s="443"/>
      <c r="AG110" s="563"/>
      <c r="AH110" s="563"/>
      <c r="AI110" s="563"/>
      <c r="AJ110" s="563"/>
      <c r="AK110" s="563"/>
      <c r="AL110" s="563"/>
      <c r="AM110" s="563"/>
      <c r="AN110" s="563"/>
      <c r="AO110" s="563"/>
      <c r="AP110" s="563"/>
      <c r="AQ110" s="563"/>
      <c r="AR110" s="563"/>
      <c r="AS110" s="563"/>
    </row>
    <row r="111" spans="2:45">
      <c r="B111" s="195">
        <f t="shared" si="5"/>
        <v>31</v>
      </c>
      <c r="C111" s="195">
        <v>73</v>
      </c>
      <c r="D111" s="266">
        <f t="shared" si="4"/>
        <v>45839</v>
      </c>
      <c r="E111" s="266">
        <f t="shared" si="3"/>
        <v>45869</v>
      </c>
      <c r="F111" s="274"/>
      <c r="G111" s="275"/>
      <c r="H111" s="275"/>
      <c r="I111" s="275"/>
      <c r="J111" s="276"/>
      <c r="K111" s="274"/>
      <c r="L111" s="276"/>
      <c r="M111" s="275"/>
      <c r="N111" s="274"/>
      <c r="O111" s="276"/>
      <c r="P111" s="276"/>
      <c r="AB111" s="531" t="s">
        <v>1054</v>
      </c>
      <c r="AC111" s="531"/>
      <c r="AD111" s="531"/>
      <c r="AE111" s="531"/>
    </row>
    <row r="112" spans="2:45">
      <c r="B112" s="195">
        <f t="shared" si="5"/>
        <v>30</v>
      </c>
      <c r="C112" s="195">
        <v>74</v>
      </c>
      <c r="D112" s="266">
        <f t="shared" si="4"/>
        <v>45870</v>
      </c>
      <c r="E112" s="266">
        <f t="shared" si="3"/>
        <v>45900</v>
      </c>
      <c r="F112" s="274"/>
      <c r="G112" s="275"/>
      <c r="H112" s="275"/>
      <c r="I112" s="275"/>
      <c r="J112" s="276"/>
      <c r="K112" s="274"/>
      <c r="L112" s="276"/>
      <c r="M112" s="275"/>
      <c r="N112" s="274"/>
      <c r="O112" s="276"/>
      <c r="P112" s="276"/>
      <c r="AB112" s="188">
        <v>1</v>
      </c>
      <c r="AC112" s="449">
        <v>800</v>
      </c>
      <c r="AD112" s="198"/>
    </row>
    <row r="113" spans="2:31">
      <c r="B113" s="195">
        <f t="shared" si="5"/>
        <v>31</v>
      </c>
      <c r="C113" s="195">
        <v>75</v>
      </c>
      <c r="D113" s="266">
        <f t="shared" si="4"/>
        <v>45901</v>
      </c>
      <c r="E113" s="266">
        <f t="shared" si="3"/>
        <v>45930</v>
      </c>
      <c r="F113" s="274"/>
      <c r="G113" s="275"/>
      <c r="H113" s="275"/>
      <c r="I113" s="275"/>
      <c r="J113" s="276"/>
      <c r="K113" s="274"/>
      <c r="L113" s="276"/>
      <c r="M113" s="275"/>
      <c r="N113" s="274"/>
      <c r="O113" s="276"/>
      <c r="P113" s="276"/>
      <c r="AB113" s="196"/>
      <c r="AC113" s="196"/>
      <c r="AD113" s="199"/>
      <c r="AE113" s="152"/>
    </row>
    <row r="114" spans="2:31">
      <c r="B114" s="195">
        <f t="shared" si="5"/>
        <v>30</v>
      </c>
      <c r="C114" s="195">
        <v>76</v>
      </c>
      <c r="D114" s="266">
        <f t="shared" si="4"/>
        <v>45931</v>
      </c>
      <c r="E114" s="266">
        <f t="shared" si="3"/>
        <v>45961</v>
      </c>
      <c r="F114" s="274"/>
      <c r="G114" s="275"/>
      <c r="H114" s="275"/>
      <c r="I114" s="275"/>
      <c r="J114" s="276"/>
      <c r="K114" s="274"/>
      <c r="L114" s="276"/>
      <c r="M114" s="275"/>
      <c r="N114" s="274"/>
      <c r="O114" s="276"/>
      <c r="P114" s="276"/>
      <c r="AB114" s="196"/>
      <c r="AC114" s="196"/>
      <c r="AD114" s="199"/>
      <c r="AE114" s="196"/>
    </row>
    <row r="115" spans="2:31">
      <c r="B115" s="195">
        <f t="shared" si="5"/>
        <v>31</v>
      </c>
      <c r="C115" s="195">
        <v>77</v>
      </c>
      <c r="D115" s="266">
        <f t="shared" si="4"/>
        <v>45962</v>
      </c>
      <c r="E115" s="266">
        <f t="shared" si="3"/>
        <v>45991</v>
      </c>
      <c r="F115" s="274"/>
      <c r="G115" s="275"/>
      <c r="H115" s="275"/>
      <c r="I115" s="275"/>
      <c r="J115" s="276"/>
      <c r="K115" s="274"/>
      <c r="L115" s="276"/>
      <c r="M115" s="275"/>
      <c r="N115" s="274"/>
      <c r="O115" s="276"/>
      <c r="P115" s="276"/>
    </row>
    <row r="116" spans="2:31">
      <c r="B116" s="195">
        <f t="shared" si="5"/>
        <v>31</v>
      </c>
      <c r="C116" s="195">
        <v>78</v>
      </c>
      <c r="D116" s="266">
        <f t="shared" si="4"/>
        <v>45992</v>
      </c>
      <c r="E116" s="266">
        <f t="shared" si="3"/>
        <v>46022</v>
      </c>
      <c r="F116" s="274"/>
      <c r="G116" s="275"/>
      <c r="H116" s="275"/>
      <c r="I116" s="275"/>
      <c r="J116" s="276"/>
      <c r="K116" s="274"/>
      <c r="L116" s="276"/>
      <c r="M116" s="275"/>
      <c r="N116" s="274"/>
      <c r="O116" s="276"/>
      <c r="P116" s="276"/>
    </row>
    <row r="117" spans="2:31">
      <c r="B117" s="195">
        <f t="shared" si="5"/>
        <v>28</v>
      </c>
      <c r="C117" s="195">
        <v>79</v>
      </c>
      <c r="D117" s="266">
        <f t="shared" si="4"/>
        <v>46023</v>
      </c>
      <c r="E117" s="266">
        <f t="shared" si="3"/>
        <v>46053</v>
      </c>
      <c r="F117" s="274"/>
      <c r="G117" s="275"/>
      <c r="H117" s="275"/>
      <c r="I117" s="275"/>
      <c r="J117" s="276"/>
      <c r="K117" s="274"/>
      <c r="L117" s="276"/>
      <c r="M117" s="275"/>
      <c r="N117" s="274"/>
      <c r="O117" s="276"/>
      <c r="P117" s="276"/>
    </row>
    <row r="118" spans="2:31">
      <c r="B118" s="195">
        <f t="shared" si="5"/>
        <v>31</v>
      </c>
      <c r="C118" s="195">
        <v>80</v>
      </c>
      <c r="D118" s="266">
        <f t="shared" si="4"/>
        <v>46054</v>
      </c>
      <c r="E118" s="266">
        <f t="shared" si="3"/>
        <v>46081</v>
      </c>
      <c r="F118" s="274"/>
      <c r="G118" s="275"/>
      <c r="H118" s="275"/>
      <c r="I118" s="275"/>
      <c r="J118" s="276"/>
      <c r="K118" s="274"/>
      <c r="L118" s="276"/>
      <c r="M118" s="275"/>
      <c r="N118" s="274"/>
      <c r="O118" s="276"/>
      <c r="P118" s="276"/>
    </row>
    <row r="119" spans="2:31">
      <c r="B119" s="195">
        <f t="shared" si="5"/>
        <v>30</v>
      </c>
      <c r="C119" s="195">
        <v>81</v>
      </c>
      <c r="D119" s="266">
        <f t="shared" si="4"/>
        <v>46082</v>
      </c>
      <c r="E119" s="266">
        <f t="shared" si="3"/>
        <v>46112</v>
      </c>
      <c r="F119" s="274"/>
      <c r="G119" s="275"/>
      <c r="H119" s="275"/>
      <c r="I119" s="275"/>
      <c r="J119" s="276"/>
      <c r="K119" s="274"/>
      <c r="L119" s="276"/>
      <c r="M119" s="275"/>
      <c r="N119" s="274"/>
      <c r="O119" s="276"/>
      <c r="P119" s="276"/>
    </row>
    <row r="120" spans="2:31">
      <c r="B120" s="195">
        <f t="shared" si="5"/>
        <v>31</v>
      </c>
      <c r="C120" s="195">
        <v>82</v>
      </c>
      <c r="D120" s="266">
        <f t="shared" si="4"/>
        <v>46113</v>
      </c>
      <c r="E120" s="266">
        <f t="shared" ref="E120:E158" si="6">EOMONTH(D120,0)</f>
        <v>46142</v>
      </c>
      <c r="F120" s="274"/>
      <c r="G120" s="275"/>
      <c r="H120" s="275"/>
      <c r="I120" s="275"/>
      <c r="J120" s="276"/>
      <c r="K120" s="274"/>
      <c r="L120" s="276"/>
      <c r="M120" s="275"/>
      <c r="N120" s="274"/>
      <c r="O120" s="276"/>
      <c r="P120" s="276"/>
    </row>
    <row r="121" spans="2:31">
      <c r="B121" s="195">
        <f t="shared" si="5"/>
        <v>30</v>
      </c>
      <c r="C121" s="195">
        <v>83</v>
      </c>
      <c r="D121" s="266">
        <f t="shared" si="4"/>
        <v>46143</v>
      </c>
      <c r="E121" s="266">
        <f t="shared" si="6"/>
        <v>46173</v>
      </c>
      <c r="F121" s="274"/>
      <c r="G121" s="275"/>
      <c r="H121" s="275"/>
      <c r="I121" s="275"/>
      <c r="J121" s="276"/>
      <c r="K121" s="274"/>
      <c r="L121" s="276"/>
      <c r="M121" s="275"/>
      <c r="N121" s="274"/>
      <c r="O121" s="276"/>
      <c r="P121" s="276"/>
    </row>
    <row r="122" spans="2:31">
      <c r="B122" s="195">
        <f t="shared" si="5"/>
        <v>31</v>
      </c>
      <c r="C122" s="195">
        <v>84</v>
      </c>
      <c r="D122" s="266">
        <f t="shared" si="4"/>
        <v>46174</v>
      </c>
      <c r="E122" s="266">
        <f t="shared" si="6"/>
        <v>46203</v>
      </c>
      <c r="F122" s="274"/>
      <c r="G122" s="275"/>
      <c r="H122" s="275"/>
      <c r="I122" s="275"/>
      <c r="J122" s="276"/>
      <c r="K122" s="274"/>
      <c r="L122" s="276"/>
      <c r="M122" s="275"/>
      <c r="N122" s="274"/>
      <c r="O122" s="276"/>
      <c r="P122" s="276"/>
    </row>
    <row r="123" spans="2:31">
      <c r="B123" s="195">
        <f t="shared" si="5"/>
        <v>31</v>
      </c>
      <c r="C123" s="195">
        <v>85</v>
      </c>
      <c r="D123" s="266">
        <f t="shared" si="4"/>
        <v>46204</v>
      </c>
      <c r="E123" s="266">
        <f t="shared" si="6"/>
        <v>46234</v>
      </c>
      <c r="F123" s="274"/>
      <c r="G123" s="275"/>
      <c r="H123" s="275"/>
      <c r="I123" s="275"/>
      <c r="J123" s="276"/>
      <c r="K123" s="274"/>
      <c r="L123" s="276"/>
      <c r="M123" s="275"/>
      <c r="N123" s="274"/>
      <c r="O123" s="276"/>
      <c r="P123" s="276"/>
    </row>
    <row r="124" spans="2:31">
      <c r="B124" s="195">
        <f t="shared" si="5"/>
        <v>30</v>
      </c>
      <c r="C124" s="195">
        <v>86</v>
      </c>
      <c r="D124" s="266">
        <f t="shared" si="4"/>
        <v>46235</v>
      </c>
      <c r="E124" s="266">
        <f t="shared" si="6"/>
        <v>46265</v>
      </c>
      <c r="F124" s="274"/>
      <c r="G124" s="275"/>
      <c r="H124" s="275"/>
      <c r="I124" s="275"/>
      <c r="J124" s="276"/>
      <c r="K124" s="274"/>
      <c r="L124" s="276"/>
      <c r="M124" s="275"/>
      <c r="N124" s="274"/>
      <c r="O124" s="276"/>
      <c r="P124" s="276"/>
    </row>
    <row r="125" spans="2:31">
      <c r="B125" s="195">
        <f t="shared" si="5"/>
        <v>31</v>
      </c>
      <c r="C125" s="195">
        <v>87</v>
      </c>
      <c r="D125" s="266">
        <f t="shared" si="4"/>
        <v>46266</v>
      </c>
      <c r="E125" s="266">
        <f t="shared" si="6"/>
        <v>46295</v>
      </c>
      <c r="F125" s="274"/>
      <c r="G125" s="275"/>
      <c r="H125" s="275"/>
      <c r="I125" s="275"/>
      <c r="J125" s="276"/>
      <c r="K125" s="274"/>
      <c r="L125" s="276"/>
      <c r="M125" s="275"/>
      <c r="N125" s="274"/>
      <c r="O125" s="276"/>
      <c r="P125" s="276"/>
    </row>
    <row r="126" spans="2:31">
      <c r="B126" s="195">
        <f t="shared" si="5"/>
        <v>30</v>
      </c>
      <c r="C126" s="195">
        <v>88</v>
      </c>
      <c r="D126" s="266">
        <f t="shared" si="4"/>
        <v>46296</v>
      </c>
      <c r="E126" s="266">
        <f t="shared" si="6"/>
        <v>46326</v>
      </c>
      <c r="F126" s="274"/>
      <c r="G126" s="275"/>
      <c r="H126" s="275"/>
      <c r="I126" s="275"/>
      <c r="J126" s="276"/>
      <c r="K126" s="274"/>
      <c r="L126" s="276"/>
      <c r="M126" s="275"/>
      <c r="N126" s="274"/>
      <c r="O126" s="276"/>
      <c r="P126" s="276"/>
    </row>
    <row r="127" spans="2:31">
      <c r="B127" s="195">
        <f t="shared" si="5"/>
        <v>31</v>
      </c>
      <c r="C127" s="195">
        <v>89</v>
      </c>
      <c r="D127" s="266">
        <f t="shared" si="4"/>
        <v>46327</v>
      </c>
      <c r="E127" s="266">
        <f t="shared" si="6"/>
        <v>46356</v>
      </c>
      <c r="F127" s="274"/>
      <c r="G127" s="275"/>
      <c r="H127" s="275"/>
      <c r="I127" s="275"/>
      <c r="J127" s="276"/>
      <c r="K127" s="274"/>
      <c r="L127" s="276"/>
      <c r="M127" s="275"/>
      <c r="N127" s="274"/>
      <c r="O127" s="276"/>
      <c r="P127" s="276"/>
    </row>
    <row r="128" spans="2:31">
      <c r="B128" s="195">
        <f t="shared" si="5"/>
        <v>31</v>
      </c>
      <c r="C128" s="195">
        <v>90</v>
      </c>
      <c r="D128" s="266">
        <f t="shared" si="4"/>
        <v>46357</v>
      </c>
      <c r="E128" s="266">
        <f t="shared" si="6"/>
        <v>46387</v>
      </c>
      <c r="F128" s="274"/>
      <c r="G128" s="275"/>
      <c r="H128" s="275"/>
      <c r="I128" s="275"/>
      <c r="J128" s="276"/>
      <c r="K128" s="274"/>
      <c r="L128" s="276"/>
      <c r="M128" s="275"/>
      <c r="N128" s="274"/>
      <c r="O128" s="276"/>
      <c r="P128" s="276"/>
    </row>
    <row r="129" spans="2:16">
      <c r="B129" s="195">
        <f t="shared" si="5"/>
        <v>28</v>
      </c>
      <c r="C129" s="195">
        <v>91</v>
      </c>
      <c r="D129" s="266">
        <f t="shared" si="4"/>
        <v>46388</v>
      </c>
      <c r="E129" s="266">
        <f t="shared" si="6"/>
        <v>46418</v>
      </c>
      <c r="F129" s="274"/>
      <c r="G129" s="275"/>
      <c r="H129" s="275"/>
      <c r="I129" s="275"/>
      <c r="J129" s="276"/>
      <c r="K129" s="274"/>
      <c r="L129" s="276"/>
      <c r="M129" s="275"/>
      <c r="N129" s="274"/>
      <c r="O129" s="276"/>
      <c r="P129" s="276"/>
    </row>
    <row r="130" spans="2:16">
      <c r="B130" s="195">
        <f t="shared" si="5"/>
        <v>31</v>
      </c>
      <c r="C130" s="195">
        <v>92</v>
      </c>
      <c r="D130" s="266">
        <f t="shared" si="4"/>
        <v>46419</v>
      </c>
      <c r="E130" s="266">
        <f t="shared" si="6"/>
        <v>46446</v>
      </c>
      <c r="F130" s="274"/>
      <c r="G130" s="275"/>
      <c r="H130" s="275"/>
      <c r="I130" s="275"/>
      <c r="J130" s="276"/>
      <c r="K130" s="274"/>
      <c r="L130" s="276"/>
      <c r="M130" s="275"/>
      <c r="N130" s="274"/>
      <c r="O130" s="276"/>
      <c r="P130" s="276"/>
    </row>
    <row r="131" spans="2:16">
      <c r="B131" s="195">
        <f t="shared" si="5"/>
        <v>30</v>
      </c>
      <c r="C131" s="195">
        <v>93</v>
      </c>
      <c r="D131" s="266">
        <f t="shared" si="4"/>
        <v>46447</v>
      </c>
      <c r="E131" s="266">
        <f t="shared" si="6"/>
        <v>46477</v>
      </c>
      <c r="F131" s="274"/>
      <c r="G131" s="275"/>
      <c r="H131" s="275"/>
      <c r="I131" s="275"/>
      <c r="J131" s="276"/>
      <c r="K131" s="274"/>
      <c r="L131" s="276"/>
      <c r="M131" s="275"/>
      <c r="N131" s="274"/>
      <c r="O131" s="276"/>
      <c r="P131" s="276"/>
    </row>
    <row r="132" spans="2:16">
      <c r="B132" s="195">
        <f t="shared" si="5"/>
        <v>31</v>
      </c>
      <c r="C132" s="195">
        <v>94</v>
      </c>
      <c r="D132" s="266">
        <f t="shared" si="4"/>
        <v>46478</v>
      </c>
      <c r="E132" s="266">
        <f t="shared" si="6"/>
        <v>46507</v>
      </c>
      <c r="F132" s="274"/>
      <c r="G132" s="275"/>
      <c r="H132" s="275"/>
      <c r="I132" s="275"/>
      <c r="J132" s="276"/>
      <c r="K132" s="274"/>
      <c r="L132" s="276"/>
      <c r="M132" s="275"/>
      <c r="N132" s="274"/>
      <c r="O132" s="276"/>
      <c r="P132" s="276"/>
    </row>
    <row r="133" spans="2:16">
      <c r="B133" s="195">
        <f t="shared" si="5"/>
        <v>30</v>
      </c>
      <c r="C133" s="195">
        <v>95</v>
      </c>
      <c r="D133" s="266">
        <f t="shared" si="4"/>
        <v>46508</v>
      </c>
      <c r="E133" s="266">
        <f t="shared" si="6"/>
        <v>46538</v>
      </c>
      <c r="F133" s="274"/>
      <c r="G133" s="275"/>
      <c r="H133" s="275"/>
      <c r="I133" s="275"/>
      <c r="J133" s="276"/>
      <c r="K133" s="274"/>
      <c r="L133" s="276"/>
      <c r="M133" s="275"/>
      <c r="N133" s="274"/>
      <c r="O133" s="276"/>
      <c r="P133" s="276"/>
    </row>
    <row r="134" spans="2:16">
      <c r="B134" s="195">
        <f t="shared" si="5"/>
        <v>31</v>
      </c>
      <c r="C134" s="195">
        <v>96</v>
      </c>
      <c r="D134" s="266">
        <f t="shared" si="4"/>
        <v>46539</v>
      </c>
      <c r="E134" s="266">
        <f t="shared" si="6"/>
        <v>46568</v>
      </c>
      <c r="F134" s="274"/>
      <c r="G134" s="275"/>
      <c r="H134" s="275"/>
      <c r="I134" s="275"/>
      <c r="J134" s="276"/>
      <c r="K134" s="274"/>
      <c r="L134" s="276"/>
      <c r="M134" s="275"/>
      <c r="N134" s="274"/>
      <c r="O134" s="276"/>
      <c r="P134" s="276"/>
    </row>
    <row r="135" spans="2:16">
      <c r="B135" s="195">
        <f t="shared" si="5"/>
        <v>31</v>
      </c>
      <c r="C135" s="195">
        <v>97</v>
      </c>
      <c r="D135" s="266">
        <f t="shared" si="4"/>
        <v>46569</v>
      </c>
      <c r="E135" s="266">
        <f t="shared" si="6"/>
        <v>46599</v>
      </c>
      <c r="F135" s="274"/>
      <c r="G135" s="275"/>
      <c r="H135" s="275"/>
      <c r="I135" s="275"/>
      <c r="J135" s="276"/>
      <c r="K135" s="274"/>
      <c r="L135" s="276"/>
      <c r="M135" s="275"/>
      <c r="N135" s="274"/>
      <c r="O135" s="276"/>
      <c r="P135" s="276"/>
    </row>
    <row r="136" spans="2:16">
      <c r="B136" s="195">
        <f t="shared" si="5"/>
        <v>30</v>
      </c>
      <c r="C136" s="195">
        <v>98</v>
      </c>
      <c r="D136" s="266">
        <f t="shared" si="4"/>
        <v>46600</v>
      </c>
      <c r="E136" s="266">
        <f t="shared" si="6"/>
        <v>46630</v>
      </c>
      <c r="F136" s="274"/>
      <c r="G136" s="275"/>
      <c r="H136" s="275"/>
      <c r="I136" s="275"/>
      <c r="J136" s="276"/>
      <c r="K136" s="274"/>
      <c r="L136" s="276"/>
      <c r="M136" s="275"/>
      <c r="N136" s="274"/>
      <c r="O136" s="276"/>
      <c r="P136" s="276"/>
    </row>
    <row r="137" spans="2:16">
      <c r="B137" s="195">
        <f t="shared" si="5"/>
        <v>31</v>
      </c>
      <c r="C137" s="195">
        <v>99</v>
      </c>
      <c r="D137" s="266">
        <f t="shared" si="4"/>
        <v>46631</v>
      </c>
      <c r="E137" s="266">
        <f t="shared" si="6"/>
        <v>46660</v>
      </c>
      <c r="F137" s="274"/>
      <c r="G137" s="275"/>
      <c r="H137" s="275"/>
      <c r="I137" s="275"/>
      <c r="J137" s="276"/>
      <c r="K137" s="274"/>
      <c r="L137" s="276"/>
      <c r="M137" s="275"/>
      <c r="N137" s="274"/>
      <c r="O137" s="276"/>
      <c r="P137" s="276"/>
    </row>
    <row r="138" spans="2:16">
      <c r="B138" s="195">
        <f t="shared" si="5"/>
        <v>30</v>
      </c>
      <c r="C138" s="195">
        <v>100</v>
      </c>
      <c r="D138" s="266">
        <f t="shared" si="4"/>
        <v>46661</v>
      </c>
      <c r="E138" s="266">
        <f t="shared" si="6"/>
        <v>46691</v>
      </c>
      <c r="F138" s="274"/>
      <c r="G138" s="275"/>
      <c r="H138" s="275"/>
      <c r="I138" s="275"/>
      <c r="J138" s="276"/>
      <c r="K138" s="274"/>
      <c r="L138" s="276"/>
      <c r="M138" s="275"/>
      <c r="N138" s="274"/>
      <c r="O138" s="276"/>
      <c r="P138" s="276"/>
    </row>
    <row r="139" spans="2:16">
      <c r="B139" s="195">
        <f t="shared" si="5"/>
        <v>31</v>
      </c>
      <c r="C139" s="195">
        <v>101</v>
      </c>
      <c r="D139" s="266">
        <f t="shared" si="4"/>
        <v>46692</v>
      </c>
      <c r="E139" s="266">
        <f t="shared" si="6"/>
        <v>46721</v>
      </c>
      <c r="F139" s="274"/>
      <c r="G139" s="275"/>
      <c r="H139" s="275"/>
      <c r="I139" s="275"/>
      <c r="J139" s="276"/>
      <c r="K139" s="274"/>
      <c r="L139" s="276"/>
      <c r="M139" s="275"/>
      <c r="N139" s="274"/>
      <c r="O139" s="276"/>
      <c r="P139" s="276"/>
    </row>
    <row r="140" spans="2:16">
      <c r="B140" s="195">
        <f t="shared" si="5"/>
        <v>31</v>
      </c>
      <c r="C140" s="195">
        <v>102</v>
      </c>
      <c r="D140" s="266">
        <f t="shared" si="4"/>
        <v>46722</v>
      </c>
      <c r="E140" s="266">
        <f t="shared" si="6"/>
        <v>46752</v>
      </c>
      <c r="F140" s="274"/>
      <c r="G140" s="275"/>
      <c r="H140" s="275"/>
      <c r="I140" s="275"/>
      <c r="J140" s="276"/>
      <c r="K140" s="274"/>
      <c r="L140" s="276"/>
      <c r="M140" s="275"/>
      <c r="N140" s="274"/>
      <c r="O140" s="276"/>
      <c r="P140" s="276"/>
    </row>
    <row r="141" spans="2:16">
      <c r="B141" s="195">
        <f t="shared" si="5"/>
        <v>29</v>
      </c>
      <c r="C141" s="195">
        <v>103</v>
      </c>
      <c r="D141" s="266">
        <f t="shared" si="4"/>
        <v>46753</v>
      </c>
      <c r="E141" s="266">
        <f t="shared" si="6"/>
        <v>46783</v>
      </c>
      <c r="F141" s="274"/>
      <c r="G141" s="275"/>
      <c r="H141" s="275"/>
      <c r="I141" s="275"/>
      <c r="J141" s="276"/>
      <c r="K141" s="274"/>
      <c r="L141" s="276"/>
      <c r="M141" s="275"/>
      <c r="N141" s="274"/>
      <c r="O141" s="276"/>
      <c r="P141" s="276"/>
    </row>
    <row r="142" spans="2:16">
      <c r="B142" s="195">
        <f t="shared" si="5"/>
        <v>31</v>
      </c>
      <c r="C142" s="195">
        <v>104</v>
      </c>
      <c r="D142" s="266">
        <f t="shared" si="4"/>
        <v>46784</v>
      </c>
      <c r="E142" s="266">
        <f t="shared" si="6"/>
        <v>46812</v>
      </c>
      <c r="F142" s="274"/>
      <c r="G142" s="275"/>
      <c r="H142" s="275"/>
      <c r="I142" s="275"/>
      <c r="J142" s="276"/>
      <c r="K142" s="274"/>
      <c r="L142" s="276"/>
      <c r="M142" s="275"/>
      <c r="N142" s="274"/>
      <c r="O142" s="276"/>
      <c r="P142" s="276"/>
    </row>
    <row r="143" spans="2:16">
      <c r="B143" s="195">
        <f t="shared" si="5"/>
        <v>30</v>
      </c>
      <c r="C143" s="195">
        <v>105</v>
      </c>
      <c r="D143" s="266">
        <f t="shared" si="4"/>
        <v>46813</v>
      </c>
      <c r="E143" s="266">
        <f t="shared" si="6"/>
        <v>46843</v>
      </c>
      <c r="F143" s="274"/>
      <c r="G143" s="275"/>
      <c r="H143" s="275"/>
      <c r="I143" s="275"/>
      <c r="J143" s="276"/>
      <c r="K143" s="274"/>
      <c r="L143" s="276"/>
      <c r="M143" s="275"/>
      <c r="N143" s="274"/>
      <c r="O143" s="276"/>
      <c r="P143" s="276"/>
    </row>
    <row r="144" spans="2:16">
      <c r="B144" s="195">
        <f t="shared" si="5"/>
        <v>31</v>
      </c>
      <c r="C144" s="195">
        <v>106</v>
      </c>
      <c r="D144" s="266">
        <f t="shared" si="4"/>
        <v>46844</v>
      </c>
      <c r="E144" s="266">
        <f t="shared" si="6"/>
        <v>46873</v>
      </c>
      <c r="F144" s="274"/>
      <c r="G144" s="275"/>
      <c r="H144" s="275"/>
      <c r="I144" s="275"/>
      <c r="J144" s="276"/>
      <c r="K144" s="274"/>
      <c r="L144" s="276"/>
      <c r="M144" s="275"/>
      <c r="N144" s="274"/>
      <c r="O144" s="276"/>
      <c r="P144" s="276"/>
    </row>
    <row r="145" spans="2:16">
      <c r="B145" s="195">
        <f t="shared" si="5"/>
        <v>30</v>
      </c>
      <c r="C145" s="195">
        <v>107</v>
      </c>
      <c r="D145" s="266">
        <f t="shared" si="4"/>
        <v>46874</v>
      </c>
      <c r="E145" s="266">
        <f t="shared" si="6"/>
        <v>46904</v>
      </c>
      <c r="F145" s="274"/>
      <c r="G145" s="275"/>
      <c r="H145" s="275"/>
      <c r="I145" s="275"/>
      <c r="J145" s="276"/>
      <c r="K145" s="274"/>
      <c r="L145" s="276"/>
      <c r="M145" s="275"/>
      <c r="N145" s="274"/>
      <c r="O145" s="276"/>
      <c r="P145" s="276"/>
    </row>
    <row r="146" spans="2:16">
      <c r="B146" s="195">
        <f t="shared" si="5"/>
        <v>31</v>
      </c>
      <c r="C146" s="195">
        <v>108</v>
      </c>
      <c r="D146" s="266">
        <f t="shared" si="4"/>
        <v>46905</v>
      </c>
      <c r="E146" s="266">
        <f t="shared" si="6"/>
        <v>46934</v>
      </c>
      <c r="F146" s="274"/>
      <c r="G146" s="275"/>
      <c r="H146" s="275"/>
      <c r="I146" s="275"/>
      <c r="J146" s="276"/>
      <c r="K146" s="274"/>
      <c r="L146" s="276"/>
      <c r="M146" s="275"/>
      <c r="N146" s="274"/>
      <c r="O146" s="276"/>
      <c r="P146" s="276"/>
    </row>
    <row r="147" spans="2:16">
      <c r="B147" s="195">
        <f t="shared" si="5"/>
        <v>31</v>
      </c>
      <c r="C147" s="195">
        <v>109</v>
      </c>
      <c r="D147" s="266">
        <f t="shared" si="4"/>
        <v>46935</v>
      </c>
      <c r="E147" s="266">
        <f t="shared" si="6"/>
        <v>46965</v>
      </c>
      <c r="F147" s="274"/>
      <c r="G147" s="275"/>
      <c r="H147" s="275"/>
      <c r="I147" s="275"/>
      <c r="J147" s="276"/>
      <c r="K147" s="274"/>
      <c r="L147" s="276"/>
      <c r="M147" s="275"/>
      <c r="N147" s="274"/>
      <c r="O147" s="276"/>
      <c r="P147" s="276"/>
    </row>
    <row r="148" spans="2:16">
      <c r="B148" s="195">
        <f t="shared" si="5"/>
        <v>30</v>
      </c>
      <c r="C148" s="195">
        <v>110</v>
      </c>
      <c r="D148" s="266">
        <f t="shared" si="4"/>
        <v>46966</v>
      </c>
      <c r="E148" s="266">
        <f t="shared" si="6"/>
        <v>46996</v>
      </c>
      <c r="F148" s="274"/>
      <c r="G148" s="275"/>
      <c r="H148" s="275"/>
      <c r="I148" s="275"/>
      <c r="J148" s="276"/>
      <c r="K148" s="274"/>
      <c r="L148" s="276"/>
      <c r="M148" s="275"/>
      <c r="N148" s="274"/>
      <c r="O148" s="276"/>
      <c r="P148" s="276"/>
    </row>
    <row r="149" spans="2:16">
      <c r="B149" s="195">
        <f t="shared" si="5"/>
        <v>31</v>
      </c>
      <c r="C149" s="195">
        <v>111</v>
      </c>
      <c r="D149" s="266">
        <f t="shared" si="4"/>
        <v>46997</v>
      </c>
      <c r="E149" s="266">
        <f t="shared" si="6"/>
        <v>47026</v>
      </c>
      <c r="F149" s="274"/>
      <c r="G149" s="275"/>
      <c r="H149" s="275"/>
      <c r="I149" s="275"/>
      <c r="J149" s="276"/>
      <c r="K149" s="274"/>
      <c r="L149" s="276"/>
      <c r="M149" s="275"/>
      <c r="N149" s="274"/>
      <c r="O149" s="276"/>
      <c r="P149" s="276"/>
    </row>
    <row r="150" spans="2:16">
      <c r="B150" s="195">
        <f t="shared" si="5"/>
        <v>30</v>
      </c>
      <c r="C150" s="195">
        <v>112</v>
      </c>
      <c r="D150" s="266">
        <f t="shared" si="4"/>
        <v>47027</v>
      </c>
      <c r="E150" s="266">
        <f t="shared" si="6"/>
        <v>47057</v>
      </c>
      <c r="F150" s="274"/>
      <c r="G150" s="275"/>
      <c r="H150" s="275"/>
      <c r="I150" s="275"/>
      <c r="J150" s="276"/>
      <c r="K150" s="274"/>
      <c r="L150" s="276"/>
      <c r="M150" s="275"/>
      <c r="N150" s="274"/>
      <c r="O150" s="276"/>
      <c r="P150" s="276"/>
    </row>
    <row r="151" spans="2:16">
      <c r="B151" s="195">
        <f t="shared" si="5"/>
        <v>31</v>
      </c>
      <c r="C151" s="195">
        <v>113</v>
      </c>
      <c r="D151" s="266">
        <f t="shared" si="4"/>
        <v>47058</v>
      </c>
      <c r="E151" s="266">
        <f t="shared" si="6"/>
        <v>47087</v>
      </c>
      <c r="F151" s="274"/>
      <c r="G151" s="275"/>
      <c r="H151" s="275"/>
      <c r="I151" s="275"/>
      <c r="J151" s="276"/>
      <c r="K151" s="274"/>
      <c r="L151" s="276"/>
      <c r="M151" s="275"/>
      <c r="N151" s="274">
        <f t="shared" ref="N151:N158" si="7">IF(C151&gt;$F$23,0,-$F$38)</f>
        <v>0</v>
      </c>
      <c r="O151" s="276">
        <f t="shared" ref="O151:O158" si="8">IF(N151=0,0,O150-P151)</f>
        <v>0</v>
      </c>
      <c r="P151" s="276">
        <f t="shared" ref="P151:P158" si="9">N151/$F$23</f>
        <v>0</v>
      </c>
    </row>
    <row r="152" spans="2:16">
      <c r="B152" s="195">
        <f t="shared" si="5"/>
        <v>31</v>
      </c>
      <c r="C152" s="195">
        <v>114</v>
      </c>
      <c r="D152" s="266">
        <f t="shared" si="4"/>
        <v>47088</v>
      </c>
      <c r="E152" s="266">
        <f t="shared" si="6"/>
        <v>47118</v>
      </c>
      <c r="F152" s="274"/>
      <c r="G152" s="275"/>
      <c r="H152" s="275"/>
      <c r="I152" s="275"/>
      <c r="J152" s="276"/>
      <c r="K152" s="274"/>
      <c r="L152" s="276"/>
      <c r="M152" s="275"/>
      <c r="N152" s="274">
        <f t="shared" si="7"/>
        <v>0</v>
      </c>
      <c r="O152" s="276">
        <f t="shared" si="8"/>
        <v>0</v>
      </c>
      <c r="P152" s="276">
        <f t="shared" si="9"/>
        <v>0</v>
      </c>
    </row>
    <row r="153" spans="2:16">
      <c r="B153" s="195">
        <f t="shared" si="5"/>
        <v>28</v>
      </c>
      <c r="C153" s="195">
        <v>115</v>
      </c>
      <c r="D153" s="266">
        <f t="shared" si="4"/>
        <v>47119</v>
      </c>
      <c r="E153" s="266">
        <f t="shared" si="6"/>
        <v>47149</v>
      </c>
      <c r="F153" s="274"/>
      <c r="G153" s="275"/>
      <c r="H153" s="275"/>
      <c r="I153" s="275"/>
      <c r="J153" s="276"/>
      <c r="K153" s="274"/>
      <c r="L153" s="276"/>
      <c r="M153" s="275"/>
      <c r="N153" s="274">
        <f t="shared" si="7"/>
        <v>0</v>
      </c>
      <c r="O153" s="276">
        <f t="shared" si="8"/>
        <v>0</v>
      </c>
      <c r="P153" s="276">
        <f t="shared" si="9"/>
        <v>0</v>
      </c>
    </row>
    <row r="154" spans="2:16">
      <c r="B154" s="195">
        <f t="shared" si="5"/>
        <v>31</v>
      </c>
      <c r="C154" s="195">
        <v>116</v>
      </c>
      <c r="D154" s="266">
        <f t="shared" si="4"/>
        <v>47150</v>
      </c>
      <c r="E154" s="266">
        <f t="shared" si="6"/>
        <v>47177</v>
      </c>
      <c r="F154" s="274"/>
      <c r="G154" s="275"/>
      <c r="H154" s="275"/>
      <c r="I154" s="275"/>
      <c r="J154" s="276"/>
      <c r="K154" s="274"/>
      <c r="L154" s="276"/>
      <c r="M154" s="275"/>
      <c r="N154" s="274">
        <f t="shared" si="7"/>
        <v>0</v>
      </c>
      <c r="O154" s="276">
        <f t="shared" si="8"/>
        <v>0</v>
      </c>
      <c r="P154" s="276">
        <f t="shared" si="9"/>
        <v>0</v>
      </c>
    </row>
    <row r="155" spans="2:16">
      <c r="B155" s="195">
        <f t="shared" si="5"/>
        <v>30</v>
      </c>
      <c r="C155" s="195">
        <v>117</v>
      </c>
      <c r="D155" s="266">
        <f t="shared" si="4"/>
        <v>47178</v>
      </c>
      <c r="E155" s="266">
        <f t="shared" si="6"/>
        <v>47208</v>
      </c>
      <c r="F155" s="274"/>
      <c r="G155" s="275"/>
      <c r="H155" s="275"/>
      <c r="I155" s="275"/>
      <c r="J155" s="276"/>
      <c r="K155" s="274"/>
      <c r="L155" s="276"/>
      <c r="M155" s="275"/>
      <c r="N155" s="274">
        <f t="shared" si="7"/>
        <v>0</v>
      </c>
      <c r="O155" s="276">
        <f t="shared" si="8"/>
        <v>0</v>
      </c>
      <c r="P155" s="276">
        <f t="shared" si="9"/>
        <v>0</v>
      </c>
    </row>
    <row r="156" spans="2:16">
      <c r="B156" s="195">
        <f t="shared" si="5"/>
        <v>31</v>
      </c>
      <c r="C156" s="195">
        <v>118</v>
      </c>
      <c r="D156" s="266">
        <f t="shared" si="4"/>
        <v>47209</v>
      </c>
      <c r="E156" s="266">
        <f t="shared" si="6"/>
        <v>47238</v>
      </c>
      <c r="F156" s="274"/>
      <c r="G156" s="275"/>
      <c r="H156" s="275"/>
      <c r="I156" s="275"/>
      <c r="J156" s="276"/>
      <c r="K156" s="274"/>
      <c r="L156" s="276"/>
      <c r="M156" s="275"/>
      <c r="N156" s="274">
        <f t="shared" si="7"/>
        <v>0</v>
      </c>
      <c r="O156" s="276">
        <f t="shared" si="8"/>
        <v>0</v>
      </c>
      <c r="P156" s="276">
        <f t="shared" si="9"/>
        <v>0</v>
      </c>
    </row>
    <row r="157" spans="2:16">
      <c r="B157" s="195">
        <f t="shared" si="5"/>
        <v>30</v>
      </c>
      <c r="C157" s="195">
        <v>119</v>
      </c>
      <c r="D157" s="266">
        <f t="shared" si="4"/>
        <v>47239</v>
      </c>
      <c r="E157" s="266">
        <f t="shared" si="6"/>
        <v>47269</v>
      </c>
      <c r="F157" s="274"/>
      <c r="G157" s="275"/>
      <c r="H157" s="275"/>
      <c r="I157" s="275"/>
      <c r="J157" s="276"/>
      <c r="K157" s="274"/>
      <c r="L157" s="276"/>
      <c r="M157" s="275"/>
      <c r="N157" s="274">
        <f t="shared" si="7"/>
        <v>0</v>
      </c>
      <c r="O157" s="276">
        <f t="shared" si="8"/>
        <v>0</v>
      </c>
      <c r="P157" s="276">
        <f t="shared" si="9"/>
        <v>0</v>
      </c>
    </row>
    <row r="158" spans="2:16" ht="15.75" thickBot="1">
      <c r="C158" s="195">
        <v>120</v>
      </c>
      <c r="D158" s="266">
        <f t="shared" si="4"/>
        <v>47270</v>
      </c>
      <c r="E158" s="266">
        <f t="shared" si="6"/>
        <v>47299</v>
      </c>
      <c r="F158" s="279"/>
      <c r="G158" s="280"/>
      <c r="H158" s="280"/>
      <c r="I158" s="280"/>
      <c r="J158" s="281"/>
      <c r="K158" s="279"/>
      <c r="L158" s="281"/>
      <c r="M158" s="275"/>
      <c r="N158" s="279">
        <f t="shared" si="7"/>
        <v>0</v>
      </c>
      <c r="O158" s="281">
        <f t="shared" si="8"/>
        <v>0</v>
      </c>
      <c r="P158" s="282">
        <f t="shared" si="9"/>
        <v>0</v>
      </c>
    </row>
    <row r="161" spans="3:3">
      <c r="C161" s="126"/>
    </row>
  </sheetData>
  <mergeCells count="60">
    <mergeCell ref="I28:L28"/>
    <mergeCell ref="N28:P28"/>
    <mergeCell ref="R20:AE20"/>
    <mergeCell ref="AD22:AE22"/>
    <mergeCell ref="AD23:AE23"/>
    <mergeCell ref="AD24:AE24"/>
    <mergeCell ref="AD25:AE25"/>
    <mergeCell ref="W23:Y23"/>
    <mergeCell ref="H29:H30"/>
    <mergeCell ref="E3:F3"/>
    <mergeCell ref="E4:F4"/>
    <mergeCell ref="E5:F5"/>
    <mergeCell ref="E6:F6"/>
    <mergeCell ref="R42:U42"/>
    <mergeCell ref="W42:Z42"/>
    <mergeCell ref="AB42:AE42"/>
    <mergeCell ref="R47:U47"/>
    <mergeCell ref="W47:Z47"/>
    <mergeCell ref="AB47:AE47"/>
    <mergeCell ref="H31:H32"/>
    <mergeCell ref="H33:H34"/>
    <mergeCell ref="R37:U37"/>
    <mergeCell ref="W37:Z37"/>
    <mergeCell ref="AB37:AE37"/>
    <mergeCell ref="R52:U52"/>
    <mergeCell ref="W52:Z52"/>
    <mergeCell ref="R84:U84"/>
    <mergeCell ref="AD63:AE63"/>
    <mergeCell ref="AD64:AE64"/>
    <mergeCell ref="AD65:AE65"/>
    <mergeCell ref="AD66:AE66"/>
    <mergeCell ref="R78:U78"/>
    <mergeCell ref="W78:Z78"/>
    <mergeCell ref="AB78:AE78"/>
    <mergeCell ref="W64:Y64"/>
    <mergeCell ref="R61:AE61"/>
    <mergeCell ref="R60:AE60"/>
    <mergeCell ref="AB55:AE55"/>
    <mergeCell ref="R106:U106"/>
    <mergeCell ref="W106:Z106"/>
    <mergeCell ref="AB106:AE106"/>
    <mergeCell ref="R91:AE91"/>
    <mergeCell ref="R92:AE92"/>
    <mergeCell ref="AD94:AE94"/>
    <mergeCell ref="AD95:AE95"/>
    <mergeCell ref="AD96:AE96"/>
    <mergeCell ref="W95:Y95"/>
    <mergeCell ref="AG32:AS45"/>
    <mergeCell ref="AG51:AS56"/>
    <mergeCell ref="AG29:AS31"/>
    <mergeCell ref="AF29:AF31"/>
    <mergeCell ref="AD97:AE97"/>
    <mergeCell ref="AF47:AJ49"/>
    <mergeCell ref="AB51:AE51"/>
    <mergeCell ref="AB83:AE83"/>
    <mergeCell ref="AB111:AE111"/>
    <mergeCell ref="AG77:AS86"/>
    <mergeCell ref="AG72:AS75"/>
    <mergeCell ref="AF72:AF74"/>
    <mergeCell ref="AG104:AS1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29945-2420-44CB-829F-8F30FD549B56}">
  <sheetPr>
    <tabColor rgb="FFFFC000"/>
  </sheetPr>
  <dimension ref="A1:AZ155"/>
  <sheetViews>
    <sheetView showGridLines="0" zoomScale="70" zoomScaleNormal="70" workbookViewId="0">
      <selection activeCell="R16" sqref="R16:AE16"/>
    </sheetView>
  </sheetViews>
  <sheetFormatPr defaultColWidth="9.140625" defaultRowHeight="15" outlineLevelRow="1" outlineLevelCol="1"/>
  <cols>
    <col min="1" max="1" width="2.5703125" style="32" customWidth="1"/>
    <col min="2" max="2" width="9.140625" style="32" hidden="1" customWidth="1" outlineLevel="1"/>
    <col min="3" max="3" width="13.28515625" style="32" customWidth="1" collapsed="1"/>
    <col min="4" max="4" width="13.28515625" style="32" customWidth="1"/>
    <col min="5" max="6" width="17.42578125" style="32" customWidth="1"/>
    <col min="7" max="8" width="13.140625" style="32" customWidth="1"/>
    <col min="9" max="9" width="16.5703125" style="32" customWidth="1"/>
    <col min="10" max="12" width="13.140625" style="32" customWidth="1"/>
    <col min="13" max="13" width="2.42578125" style="32" customWidth="1"/>
    <col min="14" max="16" width="18.28515625" style="32" customWidth="1"/>
    <col min="18" max="21" width="11" style="32" customWidth="1"/>
    <col min="22" max="22" width="9.140625" style="32"/>
    <col min="23" max="23" width="10.85546875" style="32" bestFit="1" customWidth="1"/>
    <col min="24" max="24" width="13.85546875" style="32" customWidth="1"/>
    <col min="25" max="25" width="11.140625" style="32" customWidth="1"/>
    <col min="26" max="26" width="12.42578125" style="32" customWidth="1"/>
    <col min="27" max="27" width="9.140625" style="32"/>
    <col min="28" max="31" width="10.5703125" style="32" customWidth="1"/>
    <col min="32" max="16384" width="9.140625" style="32"/>
  </cols>
  <sheetData>
    <row r="1" spans="3:52" ht="15.75">
      <c r="C1" s="1" t="s">
        <v>155</v>
      </c>
      <c r="AZ1" s="33" t="s">
        <v>142</v>
      </c>
    </row>
    <row r="2" spans="3:52" ht="15.75" thickBot="1">
      <c r="C2" s="34"/>
      <c r="E2" s="35"/>
      <c r="F2" s="35"/>
      <c r="AZ2" s="36" t="s">
        <v>151</v>
      </c>
    </row>
    <row r="3" spans="3:52">
      <c r="C3" s="37" t="s">
        <v>978</v>
      </c>
      <c r="D3" s="38"/>
      <c r="E3" s="582" t="s">
        <v>1115</v>
      </c>
      <c r="F3" s="583"/>
      <c r="AZ3" s="36"/>
    </row>
    <row r="4" spans="3:52">
      <c r="C4" s="39" t="s">
        <v>980</v>
      </c>
      <c r="D4" s="40"/>
      <c r="E4" s="584">
        <v>103060</v>
      </c>
      <c r="F4" s="585"/>
      <c r="I4" s="28"/>
      <c r="J4" s="407"/>
      <c r="AZ4" s="36"/>
    </row>
    <row r="5" spans="3:52">
      <c r="C5" s="41" t="s">
        <v>981</v>
      </c>
      <c r="D5" s="42"/>
      <c r="E5" s="540" t="str">
        <f>VLOOKUP(E6,'Material Groups'!$B:$C,2,0)</f>
        <v>LeaseEquip FixedCost</v>
      </c>
      <c r="F5" s="541" t="e">
        <f>VLOOKUP(F6,'Material Groups'!$B:$C,2,0)</f>
        <v>#N/A</v>
      </c>
      <c r="I5" s="28"/>
      <c r="J5" s="400"/>
      <c r="AZ5" s="36"/>
    </row>
    <row r="6" spans="3:52">
      <c r="C6" s="41" t="s">
        <v>1078</v>
      </c>
      <c r="D6" s="42"/>
      <c r="E6" s="584">
        <v>95101114</v>
      </c>
      <c r="F6" s="585"/>
      <c r="I6" s="28"/>
      <c r="J6" s="28"/>
      <c r="AZ6" s="36"/>
    </row>
    <row r="7" spans="3:52">
      <c r="C7" s="30" t="s">
        <v>136</v>
      </c>
      <c r="D7" s="43"/>
      <c r="E7" s="44"/>
      <c r="F7" s="45">
        <v>0.125</v>
      </c>
      <c r="G7" s="46"/>
      <c r="H7" s="47"/>
      <c r="I7" s="28"/>
      <c r="J7" s="28"/>
      <c r="O7" s="48"/>
      <c r="P7" s="48"/>
      <c r="R7" s="48"/>
      <c r="S7" s="48"/>
      <c r="T7" s="48"/>
      <c r="V7" s="48"/>
      <c r="W7" s="48"/>
      <c r="X7" s="48"/>
      <c r="Y7" s="48"/>
    </row>
    <row r="8" spans="3:52" outlineLevel="1">
      <c r="C8" s="30" t="s">
        <v>988</v>
      </c>
      <c r="D8" s="43"/>
      <c r="E8" s="44"/>
      <c r="F8" s="49">
        <f>(1+F7)^(1/12)-1</f>
        <v>9.8635805532114595E-3</v>
      </c>
      <c r="G8" s="46"/>
      <c r="H8" s="47"/>
      <c r="I8" s="28"/>
      <c r="J8" s="29"/>
      <c r="O8" s="48"/>
      <c r="P8" s="48"/>
      <c r="R8" s="48"/>
      <c r="S8" s="48"/>
      <c r="T8" s="48"/>
      <c r="V8" s="48"/>
      <c r="W8" s="48"/>
      <c r="X8" s="48"/>
      <c r="Y8" s="48"/>
    </row>
    <row r="9" spans="3:52">
      <c r="C9" s="450" t="s">
        <v>989</v>
      </c>
      <c r="D9" s="43"/>
      <c r="E9" s="44"/>
      <c r="F9" s="49">
        <v>1000</v>
      </c>
      <c r="G9" s="46"/>
      <c r="H9" s="47"/>
      <c r="I9" s="28"/>
      <c r="J9" s="28"/>
      <c r="O9" s="48"/>
      <c r="P9" s="48"/>
      <c r="R9" s="48"/>
      <c r="S9" s="48"/>
      <c r="T9" s="48"/>
      <c r="V9" s="48"/>
      <c r="W9" s="48"/>
      <c r="X9" s="48"/>
      <c r="Y9" s="48"/>
    </row>
    <row r="10" spans="3:52">
      <c r="C10" s="30" t="s">
        <v>139</v>
      </c>
      <c r="D10" s="43"/>
      <c r="E10" s="44"/>
      <c r="F10" s="50" t="s">
        <v>140</v>
      </c>
      <c r="G10" s="46"/>
      <c r="H10" s="47"/>
      <c r="I10" s="28"/>
      <c r="J10" s="29"/>
      <c r="O10" s="48"/>
      <c r="P10" s="48"/>
      <c r="R10" s="48"/>
      <c r="S10" s="48"/>
      <c r="T10" s="48"/>
      <c r="V10" s="48"/>
      <c r="W10" s="48"/>
      <c r="X10" s="48"/>
      <c r="Y10" s="48"/>
    </row>
    <row r="11" spans="3:52">
      <c r="C11" s="30" t="s">
        <v>141</v>
      </c>
      <c r="D11" s="43"/>
      <c r="E11" s="44"/>
      <c r="F11" s="50" t="s">
        <v>151</v>
      </c>
      <c r="G11" s="46"/>
      <c r="H11" s="47"/>
      <c r="I11" s="28"/>
      <c r="J11" s="29"/>
      <c r="O11" s="48"/>
      <c r="P11" s="48"/>
      <c r="R11" s="48"/>
      <c r="S11" s="48"/>
      <c r="T11" s="48"/>
      <c r="V11" s="48"/>
      <c r="W11" s="48"/>
      <c r="X11" s="48"/>
      <c r="Y11" s="48"/>
    </row>
    <row r="12" spans="3:52">
      <c r="C12" s="31" t="s">
        <v>143</v>
      </c>
      <c r="D12" s="44"/>
      <c r="E12" s="44"/>
      <c r="F12" s="51">
        <v>43677</v>
      </c>
      <c r="G12" s="46"/>
      <c r="H12" s="46"/>
      <c r="O12" s="52"/>
      <c r="P12" s="52"/>
      <c r="R12" s="596" t="s">
        <v>1116</v>
      </c>
      <c r="S12" s="596"/>
      <c r="T12" s="596"/>
      <c r="U12" s="596"/>
      <c r="V12" s="596"/>
      <c r="W12" s="596"/>
      <c r="X12" s="596"/>
      <c r="Y12" s="596"/>
      <c r="Z12" s="596"/>
      <c r="AA12" s="596"/>
      <c r="AB12" s="596"/>
      <c r="AC12" s="596"/>
      <c r="AD12" s="596"/>
      <c r="AE12" s="596"/>
    </row>
    <row r="13" spans="3:52">
      <c r="C13" s="30" t="s">
        <v>144</v>
      </c>
      <c r="D13" s="43"/>
      <c r="E13" s="44"/>
      <c r="F13" s="54">
        <v>15</v>
      </c>
      <c r="G13" s="47"/>
      <c r="H13" s="47"/>
      <c r="O13" s="52"/>
      <c r="P13" s="52"/>
      <c r="R13" s="596"/>
      <c r="S13" s="596"/>
      <c r="T13" s="596"/>
      <c r="U13" s="596"/>
      <c r="V13" s="596"/>
      <c r="W13" s="596"/>
      <c r="X13" s="596"/>
      <c r="Y13" s="596"/>
      <c r="Z13" s="596"/>
      <c r="AA13" s="596"/>
      <c r="AB13" s="596"/>
      <c r="AC13" s="596"/>
      <c r="AD13" s="596"/>
      <c r="AE13" s="596"/>
    </row>
    <row r="14" spans="3:52">
      <c r="C14" s="30" t="s">
        <v>145</v>
      </c>
      <c r="D14" s="43"/>
      <c r="E14" s="44"/>
      <c r="F14" s="51">
        <v>43647</v>
      </c>
      <c r="G14" s="56"/>
      <c r="H14" s="56"/>
      <c r="N14" s="57"/>
    </row>
    <row r="15" spans="3:52" ht="15.75" thickBot="1">
      <c r="C15" s="30" t="s">
        <v>146</v>
      </c>
      <c r="D15" s="43"/>
      <c r="E15" s="44"/>
      <c r="F15" s="55">
        <v>44104</v>
      </c>
      <c r="G15" s="58"/>
      <c r="H15" s="58"/>
      <c r="N15" s="57"/>
    </row>
    <row r="16" spans="3:52" ht="34.5" thickBot="1">
      <c r="C16" s="30" t="s">
        <v>990</v>
      </c>
      <c r="D16" s="43"/>
      <c r="E16" s="44"/>
      <c r="F16" s="59">
        <v>-13820.458359366807</v>
      </c>
      <c r="G16" s="60"/>
      <c r="H16" s="60"/>
      <c r="R16" s="589" t="s">
        <v>992</v>
      </c>
      <c r="S16" s="590"/>
      <c r="T16" s="590"/>
      <c r="U16" s="590"/>
      <c r="V16" s="590"/>
      <c r="W16" s="590"/>
      <c r="X16" s="590"/>
      <c r="Y16" s="590"/>
      <c r="Z16" s="590"/>
      <c r="AA16" s="590"/>
      <c r="AB16" s="590"/>
      <c r="AC16" s="590"/>
      <c r="AD16" s="590"/>
      <c r="AE16" s="591"/>
    </row>
    <row r="17" spans="1:45" ht="15.75" thickBot="1">
      <c r="C17" s="177" t="s">
        <v>991</v>
      </c>
      <c r="D17" s="43"/>
      <c r="E17" s="44"/>
      <c r="F17" s="54">
        <v>20</v>
      </c>
      <c r="G17" s="61"/>
      <c r="H17" s="61"/>
      <c r="I17" s="62"/>
      <c r="R17" s="149" t="s">
        <v>995</v>
      </c>
    </row>
    <row r="18" spans="1:45" ht="15" customHeight="1" thickBot="1">
      <c r="C18" s="189" t="s">
        <v>993</v>
      </c>
      <c r="D18" s="63"/>
      <c r="E18" s="64"/>
      <c r="F18" s="65">
        <f>IF(F13&lt;(F17*12),F13,F17*12)</f>
        <v>15</v>
      </c>
      <c r="G18" s="406" t="s">
        <v>994</v>
      </c>
      <c r="H18" s="61"/>
      <c r="I18" s="62"/>
      <c r="R18" s="149" t="s">
        <v>1117</v>
      </c>
      <c r="AB18" s="37" t="s">
        <v>978</v>
      </c>
      <c r="AC18" s="38"/>
      <c r="AD18" s="582" t="s">
        <v>1115</v>
      </c>
      <c r="AE18" s="583"/>
    </row>
    <row r="19" spans="1:45">
      <c r="G19" s="61"/>
      <c r="H19" s="61"/>
      <c r="I19" s="62"/>
      <c r="R19" s="66"/>
      <c r="S19" s="67"/>
      <c r="T19" s="67"/>
      <c r="V19" s="68"/>
      <c r="X19" s="546" t="s">
        <v>997</v>
      </c>
      <c r="Y19" s="547"/>
      <c r="Z19" s="548"/>
      <c r="AB19" s="39" t="s">
        <v>980</v>
      </c>
      <c r="AC19" s="40"/>
      <c r="AD19" s="584">
        <v>103060</v>
      </c>
      <c r="AE19" s="585"/>
    </row>
    <row r="20" spans="1:45" ht="14.45" customHeight="1">
      <c r="F20" s="114"/>
      <c r="I20" s="62"/>
      <c r="R20" s="173" t="s">
        <v>998</v>
      </c>
      <c r="T20" s="68"/>
      <c r="V20" s="68"/>
      <c r="X20" s="154" t="s">
        <v>999</v>
      </c>
      <c r="Y20" s="164"/>
      <c r="Z20" s="154" t="s">
        <v>1000</v>
      </c>
      <c r="AA20" s="69"/>
      <c r="AB20" s="41" t="s">
        <v>981</v>
      </c>
      <c r="AC20" s="42"/>
      <c r="AD20" s="584" t="s">
        <v>1118</v>
      </c>
      <c r="AE20" s="585" t="e">
        <v>#N/A</v>
      </c>
    </row>
    <row r="21" spans="1:45">
      <c r="G21" s="70"/>
      <c r="H21" s="70"/>
      <c r="R21" s="182" t="s">
        <v>1002</v>
      </c>
      <c r="W21" s="155">
        <v>1</v>
      </c>
      <c r="X21" s="351">
        <v>43647</v>
      </c>
      <c r="Y21" s="290"/>
      <c r="Z21" s="52"/>
      <c r="AB21" s="41" t="s">
        <v>982</v>
      </c>
      <c r="AC21" s="42"/>
      <c r="AD21" s="584">
        <v>95101114</v>
      </c>
      <c r="AE21" s="585"/>
    </row>
    <row r="22" spans="1:45" ht="15.75" thickBot="1">
      <c r="C22" s="72"/>
      <c r="D22" s="72"/>
      <c r="F22" s="70"/>
      <c r="G22" s="70"/>
      <c r="H22" s="70"/>
      <c r="J22" s="73"/>
      <c r="R22" s="182" t="s">
        <v>1006</v>
      </c>
      <c r="W22" s="155">
        <v>2</v>
      </c>
      <c r="X22" s="351">
        <v>43647</v>
      </c>
      <c r="Y22" s="290"/>
      <c r="Z22" s="52"/>
      <c r="AB22" s="450" t="s">
        <v>989</v>
      </c>
      <c r="AC22" s="43"/>
      <c r="AD22" s="44"/>
      <c r="AE22" s="49">
        <v>1000</v>
      </c>
    </row>
    <row r="23" spans="1:45" ht="15.75" thickBot="1">
      <c r="I23" s="592" t="s">
        <v>1004</v>
      </c>
      <c r="J23" s="593"/>
      <c r="K23" s="593"/>
      <c r="L23" s="594"/>
      <c r="M23" s="75"/>
      <c r="N23" s="592" t="s">
        <v>1005</v>
      </c>
      <c r="O23" s="593"/>
      <c r="P23" s="594"/>
      <c r="R23" s="182" t="s">
        <v>1010</v>
      </c>
      <c r="W23" s="155">
        <v>3</v>
      </c>
      <c r="X23" s="351">
        <v>43677</v>
      </c>
      <c r="Y23" s="151">
        <v>9</v>
      </c>
      <c r="Z23" s="351">
        <v>43708</v>
      </c>
      <c r="AB23" s="146" t="s">
        <v>139</v>
      </c>
      <c r="AC23" s="43"/>
      <c r="AD23" s="44"/>
      <c r="AE23" s="50" t="s">
        <v>140</v>
      </c>
    </row>
    <row r="24" spans="1:45">
      <c r="G24" s="76"/>
      <c r="H24" s="595" t="s">
        <v>1007</v>
      </c>
      <c r="I24" s="77"/>
      <c r="J24" s="77"/>
      <c r="K24" s="78"/>
      <c r="L24" s="79" t="s">
        <v>1008</v>
      </c>
      <c r="M24" s="80"/>
      <c r="N24" s="81" t="s">
        <v>1119</v>
      </c>
      <c r="O24" s="82"/>
      <c r="P24" s="77"/>
      <c r="R24" s="182" t="s">
        <v>1013</v>
      </c>
      <c r="W24" s="155">
        <v>4</v>
      </c>
      <c r="X24" s="351">
        <v>43677</v>
      </c>
      <c r="Y24" s="151">
        <v>10</v>
      </c>
      <c r="Z24" s="351">
        <v>43708</v>
      </c>
      <c r="AB24" s="146" t="s">
        <v>141</v>
      </c>
      <c r="AC24" s="43"/>
      <c r="AD24" s="44"/>
      <c r="AE24" s="50" t="s">
        <v>151</v>
      </c>
    </row>
    <row r="25" spans="1:45">
      <c r="G25" s="76"/>
      <c r="H25" s="587"/>
      <c r="I25" s="84"/>
      <c r="J25" s="84"/>
      <c r="K25" s="85"/>
      <c r="L25" s="86" t="s">
        <v>1011</v>
      </c>
      <c r="M25" s="80"/>
      <c r="N25" s="87" t="s">
        <v>1012</v>
      </c>
      <c r="O25" s="86"/>
      <c r="P25" s="84"/>
      <c r="R25" s="182" t="s">
        <v>1018</v>
      </c>
      <c r="W25" s="155">
        <v>5</v>
      </c>
      <c r="X25" s="351">
        <v>43677</v>
      </c>
      <c r="Y25" s="151">
        <v>11</v>
      </c>
      <c r="Z25" s="351">
        <v>43708</v>
      </c>
      <c r="AB25" s="146" t="s">
        <v>144</v>
      </c>
      <c r="AC25" s="43"/>
      <c r="AD25" s="44"/>
      <c r="AE25" s="54">
        <v>15</v>
      </c>
    </row>
    <row r="26" spans="1:45">
      <c r="C26" s="88"/>
      <c r="D26" s="88"/>
      <c r="E26" s="89"/>
      <c r="G26" s="76"/>
      <c r="H26" s="586" t="s">
        <v>1014</v>
      </c>
      <c r="I26" s="79" t="s">
        <v>1015</v>
      </c>
      <c r="J26" s="90"/>
      <c r="K26" s="91" t="s">
        <v>1016</v>
      </c>
      <c r="L26" s="79" t="s">
        <v>1016</v>
      </c>
      <c r="M26" s="80"/>
      <c r="N26" s="91"/>
      <c r="O26" s="79" t="s">
        <v>1017</v>
      </c>
      <c r="P26" s="79" t="s">
        <v>1017</v>
      </c>
      <c r="R26" s="182" t="s">
        <v>1022</v>
      </c>
      <c r="W26" s="155">
        <v>6</v>
      </c>
      <c r="X26" s="351">
        <v>43661</v>
      </c>
      <c r="Y26" s="151">
        <v>12</v>
      </c>
      <c r="Z26" s="351">
        <v>43708</v>
      </c>
      <c r="AB26" s="146" t="s">
        <v>145</v>
      </c>
      <c r="AC26" s="43"/>
      <c r="AD26" s="44"/>
      <c r="AE26" s="55">
        <v>43647</v>
      </c>
    </row>
    <row r="27" spans="1:45">
      <c r="G27" s="76"/>
      <c r="H27" s="587"/>
      <c r="I27" s="86" t="s">
        <v>1019</v>
      </c>
      <c r="J27" s="84"/>
      <c r="K27" s="87" t="s">
        <v>1020</v>
      </c>
      <c r="L27" s="86" t="s">
        <v>1020</v>
      </c>
      <c r="M27" s="92"/>
      <c r="N27" s="87"/>
      <c r="O27" s="93" t="s">
        <v>1120</v>
      </c>
      <c r="P27" s="93" t="s">
        <v>1120</v>
      </c>
      <c r="R27" s="182" t="s">
        <v>1026</v>
      </c>
      <c r="W27" s="155">
        <v>7</v>
      </c>
      <c r="X27" s="351">
        <v>43661</v>
      </c>
      <c r="Y27" s="151">
        <v>13</v>
      </c>
      <c r="Z27" s="351">
        <v>43708</v>
      </c>
      <c r="AB27" s="146" t="s">
        <v>146</v>
      </c>
      <c r="AC27" s="43"/>
      <c r="AD27" s="44"/>
      <c r="AE27" s="55">
        <v>44104</v>
      </c>
    </row>
    <row r="28" spans="1:45" ht="15.75" thickBot="1">
      <c r="G28" s="76"/>
      <c r="H28" s="586" t="s">
        <v>1023</v>
      </c>
      <c r="I28" s="79" t="s">
        <v>1024</v>
      </c>
      <c r="J28" s="94"/>
      <c r="K28" s="91" t="s">
        <v>1025</v>
      </c>
      <c r="L28" s="79"/>
      <c r="M28" s="80"/>
      <c r="N28" s="91"/>
      <c r="O28" s="79"/>
      <c r="P28" s="94"/>
      <c r="R28" s="182" t="s">
        <v>1028</v>
      </c>
      <c r="W28" s="155">
        <v>8</v>
      </c>
      <c r="X28" s="351">
        <v>43677</v>
      </c>
      <c r="Y28" s="151">
        <v>14</v>
      </c>
      <c r="Z28" s="351">
        <v>43708</v>
      </c>
      <c r="AA28" s="95"/>
      <c r="AB28" s="147" t="s">
        <v>990</v>
      </c>
      <c r="AC28" s="63"/>
      <c r="AD28" s="64"/>
      <c r="AE28" s="148">
        <v>-13820.458359366807</v>
      </c>
      <c r="AF28" s="576"/>
      <c r="AG28" s="565"/>
      <c r="AH28" s="581"/>
      <c r="AI28" s="581"/>
      <c r="AJ28" s="581"/>
      <c r="AK28" s="581"/>
      <c r="AL28" s="581"/>
      <c r="AM28" s="581"/>
      <c r="AN28" s="581"/>
      <c r="AO28" s="581"/>
      <c r="AP28" s="581"/>
      <c r="AQ28" s="581"/>
      <c r="AR28" s="581"/>
      <c r="AS28" s="581"/>
    </row>
    <row r="29" spans="1:45" ht="15.75" thickBot="1">
      <c r="G29" s="76"/>
      <c r="H29" s="588"/>
      <c r="I29" s="96" t="s">
        <v>1027</v>
      </c>
      <c r="J29" s="97"/>
      <c r="K29" s="98" t="s">
        <v>1027</v>
      </c>
      <c r="L29" s="96"/>
      <c r="M29" s="80"/>
      <c r="N29" s="98"/>
      <c r="O29" s="96"/>
      <c r="P29" s="97"/>
      <c r="R29" s="83"/>
      <c r="Z29" s="71"/>
      <c r="AF29" s="576"/>
      <c r="AG29" s="581"/>
      <c r="AH29" s="581"/>
      <c r="AI29" s="581"/>
      <c r="AJ29" s="581"/>
      <c r="AK29" s="581"/>
      <c r="AL29" s="581"/>
      <c r="AM29" s="581"/>
      <c r="AN29" s="581"/>
      <c r="AO29" s="581"/>
      <c r="AP29" s="581"/>
      <c r="AQ29" s="581"/>
      <c r="AR29" s="581"/>
      <c r="AS29" s="581"/>
    </row>
    <row r="30" spans="1:45" ht="15.75" thickBot="1">
      <c r="F30" s="99"/>
      <c r="G30" s="99"/>
      <c r="H30" s="99"/>
      <c r="J30" s="100"/>
      <c r="R30" s="80"/>
      <c r="Z30" s="71"/>
      <c r="AF30" s="576"/>
      <c r="AG30" s="581"/>
      <c r="AH30" s="581"/>
      <c r="AI30" s="581"/>
      <c r="AJ30" s="581"/>
      <c r="AK30" s="581"/>
      <c r="AL30" s="581"/>
      <c r="AM30" s="581"/>
      <c r="AN30" s="581"/>
      <c r="AO30" s="581"/>
      <c r="AP30" s="581"/>
      <c r="AQ30" s="581"/>
      <c r="AR30" s="581"/>
      <c r="AS30" s="581"/>
    </row>
    <row r="31" spans="1:45" ht="39" thickBot="1">
      <c r="A31" s="35"/>
      <c r="B31" s="101" t="s">
        <v>1029</v>
      </c>
      <c r="C31" s="101" t="s">
        <v>1030</v>
      </c>
      <c r="D31" s="101" t="s">
        <v>1031</v>
      </c>
      <c r="E31" s="101" t="s">
        <v>1032</v>
      </c>
      <c r="F31" s="102" t="s">
        <v>1033</v>
      </c>
      <c r="G31" s="102" t="s">
        <v>1034</v>
      </c>
      <c r="H31" s="102" t="s">
        <v>1035</v>
      </c>
      <c r="I31" s="132" t="s">
        <v>1036</v>
      </c>
      <c r="J31" s="102" t="s">
        <v>1037</v>
      </c>
      <c r="K31" s="133" t="s">
        <v>1038</v>
      </c>
      <c r="L31" s="134" t="s">
        <v>1039</v>
      </c>
      <c r="M31" s="35"/>
      <c r="N31" s="135" t="s">
        <v>1040</v>
      </c>
      <c r="O31" s="136" t="s">
        <v>1041</v>
      </c>
      <c r="P31" s="136" t="s">
        <v>1042</v>
      </c>
      <c r="AF31" s="576"/>
      <c r="AG31" s="581"/>
      <c r="AH31" s="581"/>
      <c r="AI31" s="581"/>
      <c r="AJ31" s="581"/>
      <c r="AK31" s="581"/>
      <c r="AL31" s="581"/>
      <c r="AM31" s="581"/>
      <c r="AN31" s="581"/>
      <c r="AO31" s="581"/>
      <c r="AP31" s="581"/>
      <c r="AQ31" s="581"/>
      <c r="AR31" s="581"/>
      <c r="AS31" s="581"/>
    </row>
    <row r="32" spans="1:45">
      <c r="B32" s="103"/>
      <c r="C32" s="103"/>
      <c r="D32" s="104"/>
      <c r="E32" s="104"/>
      <c r="F32" s="105"/>
      <c r="G32" s="106"/>
      <c r="H32" s="107"/>
      <c r="I32" s="107"/>
      <c r="J32" s="108"/>
      <c r="K32" s="109"/>
      <c r="L32" s="110"/>
      <c r="N32" s="109"/>
      <c r="O32" s="111"/>
      <c r="P32" s="110"/>
      <c r="R32" s="553" t="s">
        <v>1121</v>
      </c>
      <c r="S32" s="553"/>
      <c r="T32" s="553"/>
      <c r="U32" s="553"/>
      <c r="V32" s="112"/>
      <c r="W32" s="554" t="s">
        <v>1044</v>
      </c>
      <c r="X32" s="554"/>
      <c r="Y32" s="554"/>
      <c r="Z32" s="554"/>
      <c r="AA32" s="112"/>
      <c r="AB32" s="555" t="s">
        <v>1045</v>
      </c>
      <c r="AC32" s="555"/>
      <c r="AD32" s="555"/>
      <c r="AE32" s="555"/>
      <c r="AG32" s="567"/>
      <c r="AH32" s="567"/>
      <c r="AI32" s="567"/>
      <c r="AJ32" s="567"/>
      <c r="AK32" s="567"/>
      <c r="AL32" s="567"/>
      <c r="AM32" s="567"/>
      <c r="AN32" s="567"/>
      <c r="AO32" s="567"/>
      <c r="AP32" s="567"/>
      <c r="AQ32" s="567"/>
      <c r="AR32" s="567"/>
      <c r="AS32" s="567"/>
    </row>
    <row r="33" spans="2:45">
      <c r="B33" s="103">
        <f>E33-D33+1</f>
        <v>31</v>
      </c>
      <c r="C33" s="103">
        <v>1</v>
      </c>
      <c r="D33" s="104">
        <f>F14</f>
        <v>43647</v>
      </c>
      <c r="E33" s="104">
        <f>EOMONTH(D33,0)</f>
        <v>43677</v>
      </c>
      <c r="F33" s="113">
        <f>F16</f>
        <v>-13820.458359366807</v>
      </c>
      <c r="G33" s="114">
        <f t="shared" ref="G33:G47" si="0">$F$9</f>
        <v>1000</v>
      </c>
      <c r="H33" s="114">
        <f>G33+I33</f>
        <v>856.0368920899291</v>
      </c>
      <c r="I33" s="114">
        <f>(F33)*$F$7/12</f>
        <v>-143.9631079100709</v>
      </c>
      <c r="J33" s="115">
        <f>SUM(F33,H33)</f>
        <v>-12964.421467276878</v>
      </c>
      <c r="K33" s="113">
        <f>J33-J45</f>
        <v>-10995.243021108312</v>
      </c>
      <c r="L33" s="115">
        <f>J33-K33</f>
        <v>-1969.1784461685656</v>
      </c>
      <c r="M33" s="114"/>
      <c r="N33" s="113">
        <f>IF(C33&gt;$F$18,0,-$F$33)</f>
        <v>13820.458359366807</v>
      </c>
      <c r="O33" s="115">
        <f>-P33</f>
        <v>-921.3638906244538</v>
      </c>
      <c r="P33" s="115">
        <f>N33/$F$18</f>
        <v>921.3638906244538</v>
      </c>
      <c r="R33" s="158">
        <v>1</v>
      </c>
      <c r="S33" s="289">
        <f>N33</f>
        <v>13820.458359366807</v>
      </c>
      <c r="T33" s="118"/>
      <c r="U33" s="119"/>
      <c r="V33" s="120"/>
      <c r="W33" s="158">
        <v>2</v>
      </c>
      <c r="X33" s="289">
        <f>AD33</f>
        <v>13820.458359366807</v>
      </c>
      <c r="Y33" s="121">
        <f>S33</f>
        <v>13820.458359366807</v>
      </c>
      <c r="Z33" s="158">
        <v>1</v>
      </c>
      <c r="AA33" s="120"/>
      <c r="AB33" s="131">
        <v>4</v>
      </c>
      <c r="AC33" s="289">
        <f>SUM(H33:H45)</f>
        <v>11851.279913198243</v>
      </c>
      <c r="AD33" s="122">
        <f>-F33</f>
        <v>13820.458359366807</v>
      </c>
      <c r="AE33" s="158">
        <v>2</v>
      </c>
      <c r="AG33" s="567"/>
      <c r="AH33" s="567"/>
      <c r="AI33" s="567"/>
      <c r="AJ33" s="567"/>
      <c r="AK33" s="567"/>
      <c r="AL33" s="567"/>
      <c r="AM33" s="567"/>
      <c r="AN33" s="567"/>
      <c r="AO33" s="567"/>
      <c r="AP33" s="567"/>
      <c r="AQ33" s="567"/>
      <c r="AR33" s="567"/>
      <c r="AS33" s="567"/>
    </row>
    <row r="34" spans="2:45">
      <c r="B34" s="103">
        <f>E34-D34+1</f>
        <v>31</v>
      </c>
      <c r="C34" s="103">
        <v>2</v>
      </c>
      <c r="D34" s="104">
        <f>EDATE(D33,1)</f>
        <v>43678</v>
      </c>
      <c r="E34" s="104">
        <f t="shared" ref="E34:E97" si="1">EOMONTH(D34,0)</f>
        <v>43708</v>
      </c>
      <c r="F34" s="113">
        <f t="shared" ref="F34:F47" si="2">J33</f>
        <v>-12964.421467276878</v>
      </c>
      <c r="G34" s="114">
        <f t="shared" si="0"/>
        <v>1000</v>
      </c>
      <c r="H34" s="114">
        <f t="shared" ref="H34:H47" si="3">G34+I34</f>
        <v>864.95394304919921</v>
      </c>
      <c r="I34" s="114">
        <f>(F34)*$F$7/12</f>
        <v>-135.04605695080082</v>
      </c>
      <c r="J34" s="115">
        <f t="shared" ref="J34:J47" si="4">SUM(F34,H34)</f>
        <v>-12099.467524227679</v>
      </c>
      <c r="K34" s="113">
        <f t="shared" ref="K34:K47" si="5">J34-J46</f>
        <v>-11109.776802578192</v>
      </c>
      <c r="L34" s="115">
        <f t="shared" ref="L34:L47" si="6">J34-K34</f>
        <v>-989.69072164948739</v>
      </c>
      <c r="M34" s="114"/>
      <c r="N34" s="113">
        <f t="shared" ref="N34:N97" si="7">IF(C34&gt;$F$18,0,-$F$33)</f>
        <v>13820.458359366807</v>
      </c>
      <c r="O34" s="115">
        <f>IF(N34=0,0,O33-P34)</f>
        <v>-1842.7277812489076</v>
      </c>
      <c r="P34" s="115">
        <f t="shared" ref="P34:P97" si="8">N34/$F$18</f>
        <v>921.3638906244538</v>
      </c>
      <c r="R34" s="120"/>
      <c r="S34" s="120"/>
      <c r="T34" s="123"/>
      <c r="U34" s="120"/>
      <c r="V34" s="120"/>
      <c r="W34" s="120"/>
      <c r="X34" s="120"/>
      <c r="Y34" s="123"/>
      <c r="Z34" s="120"/>
      <c r="AA34" s="120"/>
      <c r="AB34" s="157">
        <v>10</v>
      </c>
      <c r="AC34" s="53">
        <f>AD39</f>
        <v>979.48772451907746</v>
      </c>
      <c r="AD34" s="123"/>
      <c r="AE34" s="53"/>
      <c r="AG34" s="567"/>
      <c r="AH34" s="567"/>
      <c r="AI34" s="567"/>
      <c r="AJ34" s="567"/>
      <c r="AK34" s="567"/>
      <c r="AL34" s="567"/>
      <c r="AM34" s="567"/>
      <c r="AN34" s="567"/>
      <c r="AO34" s="567"/>
      <c r="AP34" s="567"/>
      <c r="AQ34" s="567"/>
      <c r="AR34" s="567"/>
      <c r="AS34" s="567"/>
    </row>
    <row r="35" spans="2:45">
      <c r="B35" s="103">
        <f>E35-D35+1</f>
        <v>30</v>
      </c>
      <c r="C35" s="103">
        <v>3</v>
      </c>
      <c r="D35" s="104">
        <f t="shared" ref="D35:D98" si="9">EDATE(D34,1)</f>
        <v>43709</v>
      </c>
      <c r="E35" s="104">
        <f t="shared" si="1"/>
        <v>43738</v>
      </c>
      <c r="F35" s="113">
        <f t="shared" si="2"/>
        <v>-12099.467524227679</v>
      </c>
      <c r="G35" s="114">
        <f t="shared" si="0"/>
        <v>1000</v>
      </c>
      <c r="H35" s="114">
        <f t="shared" si="3"/>
        <v>873.96387995596172</v>
      </c>
      <c r="I35" s="114">
        <f t="shared" ref="I35:I47" si="10">(F35)*$F$7/12</f>
        <v>-126.03612004403833</v>
      </c>
      <c r="J35" s="115">
        <f t="shared" si="4"/>
        <v>-11225.503644271717</v>
      </c>
      <c r="K35" s="113">
        <f t="shared" si="5"/>
        <v>-11225.503644271714</v>
      </c>
      <c r="L35" s="115">
        <f t="shared" si="6"/>
        <v>0</v>
      </c>
      <c r="M35" s="114"/>
      <c r="N35" s="113">
        <f t="shared" si="7"/>
        <v>13820.458359366807</v>
      </c>
      <c r="O35" s="115">
        <f t="shared" ref="O35:O98" si="11">IF(N35=0,0,O34-P35)</f>
        <v>-2764.0916718733615</v>
      </c>
      <c r="P35" s="115">
        <f t="shared" si="8"/>
        <v>921.3638906244538</v>
      </c>
      <c r="R35" s="120"/>
      <c r="S35" s="120"/>
      <c r="T35" s="123"/>
      <c r="U35" s="120"/>
      <c r="V35" s="120"/>
      <c r="W35" s="120"/>
      <c r="X35" s="120"/>
      <c r="Y35" s="123"/>
      <c r="Z35" s="120"/>
      <c r="AA35" s="120"/>
      <c r="AB35" s="120"/>
      <c r="AC35" s="120"/>
      <c r="AD35" s="123"/>
      <c r="AE35" s="120"/>
      <c r="AG35" s="567"/>
      <c r="AH35" s="567"/>
      <c r="AI35" s="567"/>
      <c r="AJ35" s="567"/>
      <c r="AK35" s="567"/>
      <c r="AL35" s="567"/>
      <c r="AM35" s="567"/>
      <c r="AN35" s="567"/>
      <c r="AO35" s="567"/>
      <c r="AP35" s="567"/>
      <c r="AQ35" s="567"/>
      <c r="AR35" s="567"/>
      <c r="AS35" s="567"/>
    </row>
    <row r="36" spans="2:45">
      <c r="B36" s="103">
        <f>E36-D36+1</f>
        <v>31</v>
      </c>
      <c r="C36" s="103">
        <v>4</v>
      </c>
      <c r="D36" s="104">
        <f t="shared" si="9"/>
        <v>43739</v>
      </c>
      <c r="E36" s="104">
        <f t="shared" si="1"/>
        <v>43769</v>
      </c>
      <c r="F36" s="113">
        <f t="shared" si="2"/>
        <v>-11225.503644271717</v>
      </c>
      <c r="G36" s="114">
        <f t="shared" si="0"/>
        <v>1000</v>
      </c>
      <c r="H36" s="114">
        <f t="shared" si="3"/>
        <v>883.06767037216957</v>
      </c>
      <c r="I36" s="114">
        <f t="shared" si="10"/>
        <v>-116.93232962783038</v>
      </c>
      <c r="J36" s="115">
        <f t="shared" si="4"/>
        <v>-10342.435973899548</v>
      </c>
      <c r="K36" s="113">
        <f t="shared" si="5"/>
        <v>-10342.435973899548</v>
      </c>
      <c r="L36" s="115">
        <f t="shared" si="6"/>
        <v>0</v>
      </c>
      <c r="M36" s="114"/>
      <c r="N36" s="113">
        <f t="shared" si="7"/>
        <v>13820.458359366807</v>
      </c>
      <c r="O36" s="115">
        <f t="shared" si="11"/>
        <v>-3685.4555624978152</v>
      </c>
      <c r="P36" s="115">
        <f t="shared" si="8"/>
        <v>921.3638906244538</v>
      </c>
      <c r="R36" s="120"/>
      <c r="S36" s="120"/>
      <c r="T36" s="120"/>
      <c r="U36" s="120"/>
      <c r="V36" s="120"/>
      <c r="W36" s="120"/>
      <c r="X36" s="120"/>
      <c r="Y36" s="120"/>
      <c r="Z36" s="120"/>
      <c r="AA36" s="120"/>
      <c r="AB36" s="120"/>
      <c r="AC36" s="120"/>
      <c r="AD36" s="120"/>
      <c r="AE36" s="120"/>
      <c r="AG36" s="567"/>
      <c r="AH36" s="567"/>
      <c r="AI36" s="567"/>
      <c r="AJ36" s="567"/>
      <c r="AK36" s="567"/>
      <c r="AL36" s="567"/>
      <c r="AM36" s="567"/>
      <c r="AN36" s="567"/>
      <c r="AO36" s="567"/>
      <c r="AP36" s="567"/>
      <c r="AQ36" s="567"/>
      <c r="AR36" s="567"/>
      <c r="AS36" s="567"/>
    </row>
    <row r="37" spans="2:45">
      <c r="B37" s="103">
        <f t="shared" ref="B37:B100" si="12">E37-D37+1</f>
        <v>30</v>
      </c>
      <c r="C37" s="103">
        <v>5</v>
      </c>
      <c r="D37" s="104">
        <f t="shared" si="9"/>
        <v>43770</v>
      </c>
      <c r="E37" s="104">
        <f t="shared" si="1"/>
        <v>43799</v>
      </c>
      <c r="F37" s="113">
        <f t="shared" si="2"/>
        <v>-10342.435973899548</v>
      </c>
      <c r="G37" s="114">
        <f t="shared" si="0"/>
        <v>1000</v>
      </c>
      <c r="H37" s="114">
        <f t="shared" si="3"/>
        <v>892.26629193854637</v>
      </c>
      <c r="I37" s="114">
        <f t="shared" si="10"/>
        <v>-107.73370806145363</v>
      </c>
      <c r="J37" s="115">
        <f t="shared" si="4"/>
        <v>-9450.1696819610024</v>
      </c>
      <c r="K37" s="113">
        <f t="shared" si="5"/>
        <v>-9450.1696819610024</v>
      </c>
      <c r="L37" s="115">
        <f t="shared" si="6"/>
        <v>0</v>
      </c>
      <c r="M37" s="114"/>
      <c r="N37" s="113">
        <f t="shared" si="7"/>
        <v>13820.458359366807</v>
      </c>
      <c r="O37" s="115">
        <f t="shared" si="11"/>
        <v>-4606.8194531222689</v>
      </c>
      <c r="P37" s="115">
        <f t="shared" si="8"/>
        <v>921.3638906244538</v>
      </c>
      <c r="R37" s="556" t="s">
        <v>1046</v>
      </c>
      <c r="S37" s="556"/>
      <c r="T37" s="556"/>
      <c r="U37" s="556"/>
      <c r="V37" s="124"/>
      <c r="W37" s="556" t="s">
        <v>1047</v>
      </c>
      <c r="X37" s="556"/>
      <c r="Y37" s="556"/>
      <c r="Z37" s="556"/>
      <c r="AA37" s="124"/>
      <c r="AB37" s="557" t="s">
        <v>1048</v>
      </c>
      <c r="AC37" s="557"/>
      <c r="AD37" s="557"/>
      <c r="AE37" s="557"/>
      <c r="AG37" s="567"/>
      <c r="AH37" s="567"/>
      <c r="AI37" s="567"/>
      <c r="AJ37" s="567"/>
      <c r="AK37" s="567"/>
      <c r="AL37" s="567"/>
      <c r="AM37" s="567"/>
      <c r="AN37" s="567"/>
      <c r="AO37" s="567"/>
      <c r="AP37" s="567"/>
      <c r="AQ37" s="567"/>
      <c r="AR37" s="567"/>
      <c r="AS37" s="567"/>
    </row>
    <row r="38" spans="2:45">
      <c r="B38" s="103">
        <f t="shared" si="12"/>
        <v>31</v>
      </c>
      <c r="C38" s="103">
        <v>6</v>
      </c>
      <c r="D38" s="104">
        <f t="shared" si="9"/>
        <v>43800</v>
      </c>
      <c r="E38" s="104">
        <f t="shared" si="1"/>
        <v>43830</v>
      </c>
      <c r="F38" s="113">
        <f t="shared" si="2"/>
        <v>-9450.1696819610024</v>
      </c>
      <c r="G38" s="114">
        <f t="shared" si="0"/>
        <v>1000</v>
      </c>
      <c r="H38" s="114">
        <f t="shared" si="3"/>
        <v>901.56073247957283</v>
      </c>
      <c r="I38" s="114">
        <f t="shared" si="10"/>
        <v>-98.439267520427109</v>
      </c>
      <c r="J38" s="115">
        <f t="shared" si="4"/>
        <v>-8548.6089494814296</v>
      </c>
      <c r="K38" s="113">
        <f t="shared" si="5"/>
        <v>-8548.6089494814296</v>
      </c>
      <c r="L38" s="115">
        <f t="shared" si="6"/>
        <v>0</v>
      </c>
      <c r="M38" s="114"/>
      <c r="N38" s="113">
        <f t="shared" si="7"/>
        <v>13820.458359366807</v>
      </c>
      <c r="O38" s="115">
        <f t="shared" si="11"/>
        <v>-5528.183343746723</v>
      </c>
      <c r="P38" s="115">
        <f t="shared" si="8"/>
        <v>921.3638906244538</v>
      </c>
      <c r="R38" s="131">
        <v>5</v>
      </c>
      <c r="S38" s="116">
        <f>-I33</f>
        <v>143.9631079100709</v>
      </c>
      <c r="T38" s="118"/>
      <c r="U38" s="119"/>
      <c r="V38" s="120"/>
      <c r="W38" s="131">
        <v>3</v>
      </c>
      <c r="X38" s="116">
        <f>Y38</f>
        <v>143.9631079100709</v>
      </c>
      <c r="Y38" s="118">
        <f>S38</f>
        <v>143.9631079100709</v>
      </c>
      <c r="Z38" s="160">
        <v>5</v>
      </c>
      <c r="AA38" s="120"/>
      <c r="AB38" s="131">
        <v>3</v>
      </c>
      <c r="AC38" s="116">
        <f>H33</f>
        <v>856.0368920899291</v>
      </c>
      <c r="AD38" s="121">
        <f>AC33</f>
        <v>11851.279913198243</v>
      </c>
      <c r="AE38" s="131">
        <v>4</v>
      </c>
      <c r="AG38" s="567"/>
      <c r="AH38" s="567"/>
      <c r="AI38" s="567"/>
      <c r="AJ38" s="567"/>
      <c r="AK38" s="567"/>
      <c r="AL38" s="567"/>
      <c r="AM38" s="567"/>
      <c r="AN38" s="567"/>
      <c r="AO38" s="567"/>
      <c r="AP38" s="567"/>
      <c r="AQ38" s="567"/>
      <c r="AR38" s="567"/>
      <c r="AS38" s="567"/>
    </row>
    <row r="39" spans="2:45">
      <c r="B39" s="103">
        <f t="shared" si="12"/>
        <v>31</v>
      </c>
      <c r="C39" s="103">
        <v>7</v>
      </c>
      <c r="D39" s="104">
        <f t="shared" si="9"/>
        <v>43831</v>
      </c>
      <c r="E39" s="104">
        <f t="shared" si="1"/>
        <v>43861</v>
      </c>
      <c r="F39" s="113">
        <f t="shared" si="2"/>
        <v>-8548.6089494814296</v>
      </c>
      <c r="G39" s="114">
        <f t="shared" si="0"/>
        <v>1000</v>
      </c>
      <c r="H39" s="114">
        <f t="shared" si="3"/>
        <v>910.95199010956844</v>
      </c>
      <c r="I39" s="114">
        <f t="shared" si="10"/>
        <v>-89.048009890431558</v>
      </c>
      <c r="J39" s="115">
        <f t="shared" si="4"/>
        <v>-7637.6569593718614</v>
      </c>
      <c r="K39" s="113">
        <f t="shared" si="5"/>
        <v>-7637.6569593718614</v>
      </c>
      <c r="L39" s="115">
        <f t="shared" si="6"/>
        <v>0</v>
      </c>
      <c r="M39" s="114"/>
      <c r="N39" s="113">
        <f t="shared" si="7"/>
        <v>13820.458359366807</v>
      </c>
      <c r="O39" s="115">
        <f t="shared" si="11"/>
        <v>-6449.5472343711772</v>
      </c>
      <c r="P39" s="115">
        <f t="shared" si="8"/>
        <v>921.3638906244538</v>
      </c>
      <c r="R39" s="157">
        <v>11</v>
      </c>
      <c r="S39" s="408">
        <f>-I34</f>
        <v>135.04605695080082</v>
      </c>
      <c r="T39" s="120"/>
      <c r="U39" s="120"/>
      <c r="V39" s="120"/>
      <c r="W39" s="157">
        <v>9</v>
      </c>
      <c r="X39" s="408">
        <f>Y39</f>
        <v>135.04605695080082</v>
      </c>
      <c r="Y39" s="120">
        <f>S39</f>
        <v>135.04605695080082</v>
      </c>
      <c r="Z39" s="161">
        <v>11</v>
      </c>
      <c r="AA39" s="120"/>
      <c r="AB39" s="157">
        <v>9</v>
      </c>
      <c r="AC39" s="408">
        <f>H34</f>
        <v>864.95394304919921</v>
      </c>
      <c r="AD39" s="123">
        <f>H46</f>
        <v>979.48772451907746</v>
      </c>
      <c r="AE39" s="157">
        <v>10</v>
      </c>
      <c r="AG39" s="567"/>
      <c r="AH39" s="567"/>
      <c r="AI39" s="567"/>
      <c r="AJ39" s="567"/>
      <c r="AK39" s="567"/>
      <c r="AL39" s="567"/>
      <c r="AM39" s="567"/>
      <c r="AN39" s="567"/>
      <c r="AO39" s="567"/>
      <c r="AP39" s="567"/>
      <c r="AQ39" s="567"/>
      <c r="AR39" s="567"/>
      <c r="AS39" s="567"/>
    </row>
    <row r="40" spans="2:45">
      <c r="B40" s="103">
        <f t="shared" si="12"/>
        <v>29</v>
      </c>
      <c r="C40" s="103">
        <v>8</v>
      </c>
      <c r="D40" s="104">
        <f t="shared" si="9"/>
        <v>43862</v>
      </c>
      <c r="E40" s="104">
        <f t="shared" si="1"/>
        <v>43890</v>
      </c>
      <c r="F40" s="113">
        <f t="shared" si="2"/>
        <v>-7637.6569593718614</v>
      </c>
      <c r="G40" s="114">
        <f t="shared" si="0"/>
        <v>1000</v>
      </c>
      <c r="H40" s="114">
        <f t="shared" si="3"/>
        <v>920.44107333987643</v>
      </c>
      <c r="I40" s="114">
        <f t="shared" si="10"/>
        <v>-79.558926660123561</v>
      </c>
      <c r="J40" s="115">
        <f t="shared" si="4"/>
        <v>-6717.2158860319851</v>
      </c>
      <c r="K40" s="113">
        <f t="shared" si="5"/>
        <v>-6717.2158860319851</v>
      </c>
      <c r="L40" s="115">
        <f t="shared" si="6"/>
        <v>0</v>
      </c>
      <c r="M40" s="114"/>
      <c r="N40" s="113">
        <f t="shared" si="7"/>
        <v>13820.458359366807</v>
      </c>
      <c r="O40" s="115">
        <f t="shared" si="11"/>
        <v>-7370.9111249956313</v>
      </c>
      <c r="P40" s="115">
        <f t="shared" si="8"/>
        <v>921.3638906244538</v>
      </c>
      <c r="R40" s="120"/>
      <c r="S40" s="120"/>
      <c r="T40" s="123"/>
      <c r="U40" s="120"/>
      <c r="V40" s="120"/>
      <c r="W40" s="120"/>
      <c r="X40" s="120"/>
      <c r="Y40" s="123"/>
      <c r="Z40" s="120"/>
      <c r="AA40" s="120"/>
      <c r="AB40" s="120"/>
      <c r="AC40" s="120"/>
      <c r="AD40" s="123"/>
      <c r="AE40" s="120"/>
      <c r="AG40" s="567"/>
      <c r="AH40" s="567"/>
      <c r="AI40" s="567"/>
      <c r="AJ40" s="567"/>
      <c r="AK40" s="567"/>
      <c r="AL40" s="567"/>
      <c r="AM40" s="567"/>
      <c r="AN40" s="567"/>
      <c r="AO40" s="567"/>
      <c r="AP40" s="567"/>
      <c r="AQ40" s="567"/>
      <c r="AR40" s="567"/>
      <c r="AS40" s="567"/>
    </row>
    <row r="41" spans="2:45">
      <c r="B41" s="103">
        <f t="shared" si="12"/>
        <v>31</v>
      </c>
      <c r="C41" s="103">
        <v>9</v>
      </c>
      <c r="D41" s="104">
        <f t="shared" si="9"/>
        <v>43891</v>
      </c>
      <c r="E41" s="104">
        <f t="shared" si="1"/>
        <v>43921</v>
      </c>
      <c r="F41" s="113">
        <f t="shared" si="2"/>
        <v>-6717.2158860319851</v>
      </c>
      <c r="G41" s="114">
        <f t="shared" si="0"/>
        <v>1000</v>
      </c>
      <c r="H41" s="114">
        <f t="shared" si="3"/>
        <v>930.02900118716684</v>
      </c>
      <c r="I41" s="114">
        <f t="shared" si="10"/>
        <v>-69.970998812833173</v>
      </c>
      <c r="J41" s="115">
        <f t="shared" si="4"/>
        <v>-5787.1868848448185</v>
      </c>
      <c r="K41" s="113">
        <f t="shared" si="5"/>
        <v>-5787.1868848448185</v>
      </c>
      <c r="L41" s="115">
        <f t="shared" si="6"/>
        <v>0</v>
      </c>
      <c r="M41" s="114"/>
      <c r="N41" s="113">
        <f t="shared" si="7"/>
        <v>13820.458359366807</v>
      </c>
      <c r="O41" s="115">
        <f t="shared" si="11"/>
        <v>-8292.2750156200855</v>
      </c>
      <c r="P41" s="115">
        <f t="shared" si="8"/>
        <v>921.3638906244538</v>
      </c>
      <c r="R41" s="120"/>
      <c r="S41" s="120"/>
      <c r="T41" s="120"/>
      <c r="U41" s="120"/>
      <c r="V41" s="120"/>
      <c r="W41" s="120"/>
      <c r="X41" s="120"/>
      <c r="Y41" s="120"/>
      <c r="Z41" s="120"/>
      <c r="AA41" s="120"/>
      <c r="AB41" s="120"/>
      <c r="AC41" s="120"/>
      <c r="AD41" s="120"/>
      <c r="AE41" s="120"/>
      <c r="AG41" s="567"/>
      <c r="AH41" s="567"/>
      <c r="AI41" s="567"/>
      <c r="AJ41" s="567"/>
      <c r="AK41" s="567"/>
      <c r="AL41" s="567"/>
      <c r="AM41" s="567"/>
      <c r="AN41" s="567"/>
      <c r="AO41" s="567"/>
      <c r="AP41" s="567"/>
      <c r="AQ41" s="567"/>
      <c r="AR41" s="567"/>
      <c r="AS41" s="567"/>
    </row>
    <row r="42" spans="2:45">
      <c r="B42" s="103">
        <f t="shared" si="12"/>
        <v>30</v>
      </c>
      <c r="C42" s="103">
        <v>10</v>
      </c>
      <c r="D42" s="104">
        <f t="shared" si="9"/>
        <v>43922</v>
      </c>
      <c r="E42" s="104">
        <f t="shared" si="1"/>
        <v>43951</v>
      </c>
      <c r="F42" s="113">
        <f t="shared" si="2"/>
        <v>-5787.1868848448185</v>
      </c>
      <c r="G42" s="114">
        <f t="shared" si="0"/>
        <v>1000</v>
      </c>
      <c r="H42" s="114">
        <f t="shared" si="3"/>
        <v>939.71680328286652</v>
      </c>
      <c r="I42" s="114">
        <f t="shared" si="10"/>
        <v>-60.283196717133528</v>
      </c>
      <c r="J42" s="115">
        <f t="shared" si="4"/>
        <v>-4847.4700815619517</v>
      </c>
      <c r="K42" s="113">
        <f t="shared" si="5"/>
        <v>-4847.4700815619517</v>
      </c>
      <c r="L42" s="115">
        <f t="shared" si="6"/>
        <v>0</v>
      </c>
      <c r="M42" s="114"/>
      <c r="N42" s="113">
        <f t="shared" si="7"/>
        <v>13820.458359366807</v>
      </c>
      <c r="O42" s="115">
        <f t="shared" si="11"/>
        <v>-9213.6389062445396</v>
      </c>
      <c r="P42" s="115">
        <f t="shared" si="8"/>
        <v>921.3638906244538</v>
      </c>
      <c r="R42" s="531" t="s">
        <v>1049</v>
      </c>
      <c r="S42" s="531"/>
      <c r="T42" s="531"/>
      <c r="U42" s="531"/>
      <c r="V42" s="124"/>
      <c r="W42" s="531" t="s">
        <v>1050</v>
      </c>
      <c r="X42" s="531"/>
      <c r="Y42" s="531"/>
      <c r="Z42" s="531"/>
      <c r="AA42" s="124"/>
      <c r="AB42" s="531" t="s">
        <v>1051</v>
      </c>
      <c r="AC42" s="531"/>
      <c r="AD42" s="531"/>
      <c r="AE42" s="531"/>
      <c r="AG42" s="567"/>
      <c r="AH42" s="567"/>
      <c r="AI42" s="567"/>
      <c r="AJ42" s="567"/>
      <c r="AK42" s="567"/>
      <c r="AL42" s="567"/>
      <c r="AM42" s="567"/>
      <c r="AN42" s="567"/>
      <c r="AO42" s="567"/>
      <c r="AP42" s="567"/>
      <c r="AQ42" s="567"/>
      <c r="AR42" s="567"/>
      <c r="AS42" s="567"/>
    </row>
    <row r="43" spans="2:45">
      <c r="B43" s="103">
        <f t="shared" si="12"/>
        <v>31</v>
      </c>
      <c r="C43" s="103">
        <v>11</v>
      </c>
      <c r="D43" s="104">
        <f t="shared" si="9"/>
        <v>43952</v>
      </c>
      <c r="E43" s="104">
        <f t="shared" si="1"/>
        <v>43982</v>
      </c>
      <c r="F43" s="113">
        <f t="shared" si="2"/>
        <v>-4847.4700815619517</v>
      </c>
      <c r="G43" s="114">
        <f t="shared" si="0"/>
        <v>1000</v>
      </c>
      <c r="H43" s="114">
        <f t="shared" si="3"/>
        <v>949.50551998372964</v>
      </c>
      <c r="I43" s="114">
        <f t="shared" si="10"/>
        <v>-50.49448001627033</v>
      </c>
      <c r="J43" s="115">
        <f t="shared" si="4"/>
        <v>-3897.9645615782219</v>
      </c>
      <c r="K43" s="113">
        <f t="shared" si="5"/>
        <v>-3897.9645615782219</v>
      </c>
      <c r="L43" s="115">
        <f t="shared" si="6"/>
        <v>0</v>
      </c>
      <c r="M43" s="114"/>
      <c r="N43" s="113">
        <f t="shared" si="7"/>
        <v>13820.458359366807</v>
      </c>
      <c r="O43" s="115">
        <f t="shared" si="11"/>
        <v>-10135.002796868994</v>
      </c>
      <c r="P43" s="115">
        <f t="shared" si="8"/>
        <v>921.3638906244538</v>
      </c>
      <c r="R43" s="131">
        <v>7</v>
      </c>
      <c r="S43" s="116">
        <f>AD43-AC48</f>
        <v>1000</v>
      </c>
      <c r="T43" s="118">
        <f>AC38+X38</f>
        <v>1000</v>
      </c>
      <c r="U43" s="158">
        <v>3</v>
      </c>
      <c r="V43" s="120"/>
      <c r="W43" s="131">
        <v>6</v>
      </c>
      <c r="X43" s="116">
        <f>AD43-AC48</f>
        <v>1000</v>
      </c>
      <c r="Y43" s="118">
        <f>X43</f>
        <v>1000</v>
      </c>
      <c r="Z43" s="131">
        <v>7</v>
      </c>
      <c r="AA43" s="120"/>
      <c r="AB43" s="116"/>
      <c r="AC43" s="119"/>
      <c r="AD43" s="118">
        <f>G33*1.2</f>
        <v>1200</v>
      </c>
      <c r="AE43" s="131">
        <v>6</v>
      </c>
      <c r="AG43" s="567"/>
      <c r="AH43" s="567"/>
      <c r="AI43" s="567"/>
      <c r="AJ43" s="567"/>
      <c r="AK43" s="567"/>
      <c r="AL43" s="567"/>
      <c r="AM43" s="567"/>
      <c r="AN43" s="567"/>
      <c r="AO43" s="567"/>
      <c r="AP43" s="567"/>
      <c r="AQ43" s="567"/>
      <c r="AR43" s="567"/>
      <c r="AS43" s="567"/>
    </row>
    <row r="44" spans="2:45">
      <c r="B44" s="103">
        <f t="shared" si="12"/>
        <v>30</v>
      </c>
      <c r="C44" s="103">
        <v>12</v>
      </c>
      <c r="D44" s="104">
        <f t="shared" si="9"/>
        <v>43983</v>
      </c>
      <c r="E44" s="104">
        <f t="shared" si="1"/>
        <v>44012</v>
      </c>
      <c r="F44" s="113">
        <f t="shared" si="2"/>
        <v>-3897.9645615782219</v>
      </c>
      <c r="G44" s="114">
        <f t="shared" si="0"/>
        <v>1000</v>
      </c>
      <c r="H44" s="114">
        <f t="shared" si="3"/>
        <v>959.39620248356016</v>
      </c>
      <c r="I44" s="114">
        <f t="shared" si="10"/>
        <v>-40.603797516439812</v>
      </c>
      <c r="J44" s="115">
        <f t="shared" si="4"/>
        <v>-2938.5683590946619</v>
      </c>
      <c r="K44" s="113">
        <f t="shared" si="5"/>
        <v>-2938.5683590946619</v>
      </c>
      <c r="L44" s="115">
        <f t="shared" si="6"/>
        <v>0</v>
      </c>
      <c r="M44" s="114"/>
      <c r="N44" s="113">
        <f t="shared" si="7"/>
        <v>13820.458359366807</v>
      </c>
      <c r="O44" s="115">
        <f t="shared" si="11"/>
        <v>-11056.366687493448</v>
      </c>
      <c r="P44" s="115">
        <f t="shared" si="8"/>
        <v>921.3638906244538</v>
      </c>
      <c r="R44" s="157">
        <v>13</v>
      </c>
      <c r="S44" s="53">
        <f>AD44-AC49</f>
        <v>1015</v>
      </c>
      <c r="T44" s="123">
        <f>SUM(AC39,X39)</f>
        <v>1000</v>
      </c>
      <c r="U44" s="157">
        <v>9</v>
      </c>
      <c r="V44" s="120"/>
      <c r="W44" s="157">
        <v>12</v>
      </c>
      <c r="X44" s="53">
        <f>AD44-AC49</f>
        <v>1015</v>
      </c>
      <c r="Y44" s="123">
        <f>X44</f>
        <v>1015</v>
      </c>
      <c r="Z44" s="157">
        <v>13</v>
      </c>
      <c r="AA44" s="120"/>
      <c r="AB44" s="120"/>
      <c r="AC44" s="120"/>
      <c r="AD44" s="123">
        <f>1015*1.2</f>
        <v>1218</v>
      </c>
      <c r="AE44" s="157">
        <v>12</v>
      </c>
      <c r="AG44" s="567"/>
      <c r="AH44" s="567"/>
      <c r="AI44" s="567"/>
      <c r="AJ44" s="567"/>
      <c r="AK44" s="567"/>
      <c r="AL44" s="567"/>
      <c r="AM44" s="567"/>
      <c r="AN44" s="567"/>
      <c r="AO44" s="567"/>
      <c r="AP44" s="567"/>
      <c r="AQ44" s="567"/>
      <c r="AR44" s="567"/>
      <c r="AS44" s="567"/>
    </row>
    <row r="45" spans="2:45">
      <c r="B45" s="103">
        <f t="shared" si="12"/>
        <v>31</v>
      </c>
      <c r="C45" s="103">
        <v>13</v>
      </c>
      <c r="D45" s="104">
        <f t="shared" si="9"/>
        <v>44013</v>
      </c>
      <c r="E45" s="104">
        <f t="shared" si="1"/>
        <v>44043</v>
      </c>
      <c r="F45" s="113">
        <f t="shared" si="2"/>
        <v>-2938.5683590946619</v>
      </c>
      <c r="G45" s="114">
        <f t="shared" si="0"/>
        <v>1000</v>
      </c>
      <c r="H45" s="114">
        <f t="shared" si="3"/>
        <v>969.38991292609728</v>
      </c>
      <c r="I45" s="114">
        <f t="shared" si="10"/>
        <v>-30.610087073902729</v>
      </c>
      <c r="J45" s="115">
        <f t="shared" si="4"/>
        <v>-1969.1784461685647</v>
      </c>
      <c r="K45" s="113">
        <f t="shared" si="5"/>
        <v>-1969.1784461685647</v>
      </c>
      <c r="L45" s="115">
        <f t="shared" si="6"/>
        <v>0</v>
      </c>
      <c r="M45" s="114"/>
      <c r="N45" s="113">
        <f t="shared" si="7"/>
        <v>13820.458359366807</v>
      </c>
      <c r="O45" s="115">
        <f t="shared" si="11"/>
        <v>-11977.730578117902</v>
      </c>
      <c r="P45" s="115">
        <f t="shared" si="8"/>
        <v>921.3638906244538</v>
      </c>
      <c r="R45" s="120"/>
      <c r="S45" s="120"/>
      <c r="T45" s="123"/>
      <c r="U45" s="120"/>
      <c r="V45" s="120"/>
      <c r="Y45" s="123"/>
      <c r="AA45" s="120"/>
      <c r="AB45" s="120"/>
      <c r="AC45" s="120"/>
      <c r="AD45" s="123"/>
      <c r="AE45" s="120"/>
      <c r="AG45" s="567"/>
      <c r="AH45" s="567"/>
      <c r="AI45" s="567"/>
      <c r="AJ45" s="567"/>
      <c r="AK45" s="567"/>
      <c r="AL45" s="567"/>
      <c r="AM45" s="567"/>
      <c r="AN45" s="567"/>
      <c r="AO45" s="567"/>
      <c r="AP45" s="567"/>
      <c r="AQ45" s="567"/>
      <c r="AR45" s="567"/>
      <c r="AS45" s="567"/>
    </row>
    <row r="46" spans="2:45" ht="14.45" customHeight="1">
      <c r="B46" s="103">
        <f t="shared" si="12"/>
        <v>31</v>
      </c>
      <c r="C46" s="103">
        <v>14</v>
      </c>
      <c r="D46" s="104">
        <f t="shared" si="9"/>
        <v>44044</v>
      </c>
      <c r="E46" s="104">
        <f t="shared" si="1"/>
        <v>44074</v>
      </c>
      <c r="F46" s="113">
        <f t="shared" si="2"/>
        <v>-1969.1784461685647</v>
      </c>
      <c r="G46" s="114">
        <f t="shared" si="0"/>
        <v>1000</v>
      </c>
      <c r="H46" s="114">
        <f t="shared" si="3"/>
        <v>979.48772451907746</v>
      </c>
      <c r="I46" s="114">
        <f t="shared" si="10"/>
        <v>-20.51227548092255</v>
      </c>
      <c r="J46" s="115">
        <f t="shared" si="4"/>
        <v>-989.69072164948727</v>
      </c>
      <c r="K46" s="113">
        <f t="shared" si="5"/>
        <v>-989.69072164948727</v>
      </c>
      <c r="L46" s="115">
        <f t="shared" si="6"/>
        <v>0</v>
      </c>
      <c r="M46" s="114"/>
      <c r="N46" s="113">
        <f t="shared" si="7"/>
        <v>13820.458359366807</v>
      </c>
      <c r="O46" s="115">
        <f t="shared" si="11"/>
        <v>-12899.094468742356</v>
      </c>
      <c r="P46" s="115">
        <f t="shared" si="8"/>
        <v>921.3638906244538</v>
      </c>
      <c r="AB46" s="443"/>
      <c r="AC46" s="443"/>
      <c r="AD46" s="443"/>
      <c r="AE46" s="443"/>
      <c r="AG46" s="567"/>
      <c r="AH46" s="567"/>
      <c r="AI46" s="567"/>
      <c r="AJ46" s="567"/>
      <c r="AK46" s="567"/>
      <c r="AL46" s="567"/>
      <c r="AM46" s="567"/>
      <c r="AN46" s="567"/>
      <c r="AO46" s="567"/>
      <c r="AP46" s="567"/>
      <c r="AQ46" s="567"/>
      <c r="AR46" s="567"/>
      <c r="AS46" s="567"/>
    </row>
    <row r="47" spans="2:45">
      <c r="B47" s="103">
        <f t="shared" si="12"/>
        <v>30</v>
      </c>
      <c r="C47" s="103">
        <v>15</v>
      </c>
      <c r="D47" s="104">
        <f t="shared" si="9"/>
        <v>44075</v>
      </c>
      <c r="E47" s="104">
        <f t="shared" si="1"/>
        <v>44104</v>
      </c>
      <c r="F47" s="113">
        <f t="shared" si="2"/>
        <v>-989.69072164948727</v>
      </c>
      <c r="G47" s="114">
        <f t="shared" si="0"/>
        <v>1000</v>
      </c>
      <c r="H47" s="114">
        <f t="shared" si="3"/>
        <v>989.69072164948454</v>
      </c>
      <c r="I47" s="114">
        <f t="shared" si="10"/>
        <v>-10.309278350515493</v>
      </c>
      <c r="J47" s="115">
        <f t="shared" si="4"/>
        <v>-2.7284841053187847E-12</v>
      </c>
      <c r="K47" s="113">
        <f t="shared" si="5"/>
        <v>-2.7284841053187847E-12</v>
      </c>
      <c r="L47" s="115">
        <f t="shared" si="6"/>
        <v>0</v>
      </c>
      <c r="M47" s="114"/>
      <c r="N47" s="113">
        <f t="shared" si="7"/>
        <v>13820.458359366807</v>
      </c>
      <c r="O47" s="115">
        <f t="shared" si="11"/>
        <v>-13820.45835936681</v>
      </c>
      <c r="P47" s="115">
        <f t="shared" si="8"/>
        <v>921.3638906244538</v>
      </c>
      <c r="R47" s="558" t="s">
        <v>1052</v>
      </c>
      <c r="S47" s="558"/>
      <c r="T47" s="558"/>
      <c r="U47" s="558"/>
      <c r="V47" s="124"/>
      <c r="W47" s="559" t="s">
        <v>1122</v>
      </c>
      <c r="X47" s="559"/>
      <c r="Y47" s="559"/>
      <c r="Z47" s="559"/>
      <c r="AB47" s="531" t="s">
        <v>1054</v>
      </c>
      <c r="AC47" s="531"/>
      <c r="AD47" s="531"/>
      <c r="AE47" s="531"/>
      <c r="AG47" s="567"/>
      <c r="AH47" s="567"/>
      <c r="AI47" s="567"/>
      <c r="AJ47" s="567"/>
      <c r="AK47" s="567"/>
      <c r="AL47" s="567"/>
      <c r="AM47" s="567"/>
      <c r="AN47" s="567"/>
      <c r="AO47" s="567"/>
      <c r="AP47" s="567"/>
      <c r="AQ47" s="567"/>
      <c r="AR47" s="567"/>
      <c r="AS47" s="567"/>
    </row>
    <row r="48" spans="2:45">
      <c r="B48" s="103">
        <f t="shared" si="12"/>
        <v>31</v>
      </c>
      <c r="C48" s="103">
        <v>16</v>
      </c>
      <c r="D48" s="104">
        <f t="shared" si="9"/>
        <v>44105</v>
      </c>
      <c r="E48" s="104">
        <f t="shared" si="1"/>
        <v>44135</v>
      </c>
      <c r="F48" s="113"/>
      <c r="G48" s="114"/>
      <c r="H48" s="114"/>
      <c r="I48" s="114"/>
      <c r="J48" s="115"/>
      <c r="K48" s="113"/>
      <c r="L48" s="115"/>
      <c r="M48" s="114"/>
      <c r="N48" s="113">
        <f t="shared" si="7"/>
        <v>0</v>
      </c>
      <c r="O48" s="115">
        <f t="shared" si="11"/>
        <v>0</v>
      </c>
      <c r="P48" s="115">
        <f t="shared" si="8"/>
        <v>0</v>
      </c>
      <c r="R48" s="131">
        <v>8</v>
      </c>
      <c r="S48" s="116">
        <f>P33</f>
        <v>921.3638906244538</v>
      </c>
      <c r="T48" s="118"/>
      <c r="U48" s="119"/>
      <c r="V48" s="120"/>
      <c r="W48" s="116"/>
      <c r="X48" s="119"/>
      <c r="Y48" s="118">
        <f>S48</f>
        <v>921.3638906244538</v>
      </c>
      <c r="Z48" s="131">
        <v>8</v>
      </c>
      <c r="AB48" s="131">
        <v>6</v>
      </c>
      <c r="AC48" s="116">
        <f>AD43*20/120</f>
        <v>200</v>
      </c>
      <c r="AD48" s="118"/>
      <c r="AG48" s="567"/>
      <c r="AH48" s="567"/>
      <c r="AI48" s="567"/>
      <c r="AJ48" s="567"/>
      <c r="AK48" s="567"/>
      <c r="AL48" s="567"/>
      <c r="AM48" s="567"/>
      <c r="AN48" s="567"/>
      <c r="AO48" s="567"/>
      <c r="AP48" s="567"/>
      <c r="AQ48" s="567"/>
      <c r="AR48" s="567"/>
      <c r="AS48" s="567"/>
    </row>
    <row r="49" spans="2:45">
      <c r="B49" s="103">
        <f t="shared" si="12"/>
        <v>30</v>
      </c>
      <c r="C49" s="103">
        <v>17</v>
      </c>
      <c r="D49" s="104">
        <f t="shared" si="9"/>
        <v>44136</v>
      </c>
      <c r="E49" s="104">
        <f t="shared" si="1"/>
        <v>44165</v>
      </c>
      <c r="F49" s="113"/>
      <c r="G49" s="114"/>
      <c r="H49" s="114"/>
      <c r="I49" s="114"/>
      <c r="J49" s="115"/>
      <c r="K49" s="113"/>
      <c r="L49" s="115"/>
      <c r="M49" s="114"/>
      <c r="N49" s="113">
        <f t="shared" si="7"/>
        <v>0</v>
      </c>
      <c r="O49" s="115">
        <f t="shared" si="11"/>
        <v>0</v>
      </c>
      <c r="P49" s="115">
        <f t="shared" si="8"/>
        <v>0</v>
      </c>
      <c r="R49" s="157">
        <v>14</v>
      </c>
      <c r="S49" s="53">
        <f>P34</f>
        <v>921.3638906244538</v>
      </c>
      <c r="T49" s="123"/>
      <c r="U49" s="120"/>
      <c r="V49" s="120"/>
      <c r="W49" s="120"/>
      <c r="X49" s="120"/>
      <c r="Y49" s="123">
        <f>S49</f>
        <v>921.3638906244538</v>
      </c>
      <c r="Z49" s="157">
        <v>14</v>
      </c>
      <c r="AB49" s="157">
        <v>12</v>
      </c>
      <c r="AC49" s="53">
        <f>AD44*20/120</f>
        <v>203</v>
      </c>
      <c r="AD49" s="123"/>
      <c r="AG49" s="567"/>
      <c r="AH49" s="567"/>
      <c r="AI49" s="567"/>
      <c r="AJ49" s="567"/>
      <c r="AK49" s="567"/>
      <c r="AL49" s="567"/>
      <c r="AM49" s="567"/>
      <c r="AN49" s="567"/>
      <c r="AO49" s="567"/>
      <c r="AP49" s="567"/>
      <c r="AQ49" s="567"/>
      <c r="AR49" s="567"/>
      <c r="AS49" s="567"/>
    </row>
    <row r="50" spans="2:45">
      <c r="B50" s="103">
        <f t="shared" si="12"/>
        <v>31</v>
      </c>
      <c r="C50" s="103">
        <v>18</v>
      </c>
      <c r="D50" s="104">
        <f t="shared" si="9"/>
        <v>44166</v>
      </c>
      <c r="E50" s="104">
        <f t="shared" si="1"/>
        <v>44196</v>
      </c>
      <c r="F50" s="113"/>
      <c r="G50" s="114"/>
      <c r="H50" s="114"/>
      <c r="I50" s="114"/>
      <c r="J50" s="115"/>
      <c r="K50" s="113"/>
      <c r="L50" s="115"/>
      <c r="M50" s="114"/>
      <c r="N50" s="113">
        <f t="shared" si="7"/>
        <v>0</v>
      </c>
      <c r="O50" s="115">
        <f t="shared" si="11"/>
        <v>0</v>
      </c>
      <c r="P50" s="115">
        <f t="shared" si="8"/>
        <v>0</v>
      </c>
      <c r="R50" s="120"/>
      <c r="S50" s="120"/>
      <c r="T50" s="123"/>
      <c r="U50" s="120"/>
      <c r="V50" s="120"/>
      <c r="W50" s="120"/>
      <c r="X50" s="120"/>
      <c r="Y50" s="123"/>
      <c r="Z50" s="120"/>
      <c r="AB50" s="120"/>
      <c r="AC50" s="120"/>
      <c r="AD50" s="123"/>
      <c r="AE50" s="120"/>
      <c r="AG50" s="567"/>
      <c r="AH50" s="567"/>
      <c r="AI50" s="567"/>
      <c r="AJ50" s="567"/>
      <c r="AK50" s="567"/>
      <c r="AL50" s="567"/>
      <c r="AM50" s="567"/>
      <c r="AN50" s="567"/>
      <c r="AO50" s="567"/>
      <c r="AP50" s="567"/>
      <c r="AQ50" s="567"/>
      <c r="AR50" s="567"/>
      <c r="AS50" s="567"/>
    </row>
    <row r="51" spans="2:45">
      <c r="B51" s="103">
        <f t="shared" si="12"/>
        <v>31</v>
      </c>
      <c r="C51" s="103">
        <v>19</v>
      </c>
      <c r="D51" s="104">
        <f t="shared" si="9"/>
        <v>44197</v>
      </c>
      <c r="E51" s="104">
        <f t="shared" si="1"/>
        <v>44227</v>
      </c>
      <c r="F51" s="113"/>
      <c r="G51" s="114"/>
      <c r="H51" s="114"/>
      <c r="I51" s="114"/>
      <c r="J51" s="115"/>
      <c r="K51" s="113"/>
      <c r="L51" s="115"/>
      <c r="M51" s="114"/>
      <c r="N51" s="113">
        <f t="shared" si="7"/>
        <v>0</v>
      </c>
      <c r="O51" s="115">
        <f t="shared" si="11"/>
        <v>0</v>
      </c>
      <c r="P51" s="115">
        <f t="shared" si="8"/>
        <v>0</v>
      </c>
    </row>
    <row r="52" spans="2:45" ht="15.75" thickBot="1">
      <c r="B52" s="103">
        <f t="shared" si="12"/>
        <v>28</v>
      </c>
      <c r="C52" s="103">
        <v>20</v>
      </c>
      <c r="D52" s="104">
        <f t="shared" si="9"/>
        <v>44228</v>
      </c>
      <c r="E52" s="104">
        <f t="shared" si="1"/>
        <v>44255</v>
      </c>
      <c r="F52" s="113"/>
      <c r="G52" s="114"/>
      <c r="H52" s="114"/>
      <c r="I52" s="114"/>
      <c r="J52" s="115"/>
      <c r="K52" s="113"/>
      <c r="L52" s="115"/>
      <c r="M52" s="114"/>
      <c r="N52" s="113">
        <f t="shared" si="7"/>
        <v>0</v>
      </c>
      <c r="O52" s="115">
        <f t="shared" si="11"/>
        <v>0</v>
      </c>
      <c r="P52" s="115">
        <f t="shared" si="8"/>
        <v>0</v>
      </c>
    </row>
    <row r="53" spans="2:45" ht="27" thickBot="1">
      <c r="B53" s="103">
        <f t="shared" si="12"/>
        <v>31</v>
      </c>
      <c r="C53" s="103">
        <v>21</v>
      </c>
      <c r="D53" s="104">
        <f t="shared" si="9"/>
        <v>44256</v>
      </c>
      <c r="E53" s="104">
        <f t="shared" si="1"/>
        <v>44286</v>
      </c>
      <c r="F53" s="113"/>
      <c r="G53" s="114"/>
      <c r="H53" s="114"/>
      <c r="I53" s="114"/>
      <c r="J53" s="115"/>
      <c r="K53" s="113"/>
      <c r="L53" s="115"/>
      <c r="M53" s="114"/>
      <c r="N53" s="113">
        <f t="shared" si="7"/>
        <v>0</v>
      </c>
      <c r="O53" s="115">
        <f t="shared" si="11"/>
        <v>0</v>
      </c>
      <c r="P53" s="115">
        <f t="shared" si="8"/>
        <v>0</v>
      </c>
      <c r="R53" s="535" t="s">
        <v>1055</v>
      </c>
      <c r="S53" s="536"/>
      <c r="T53" s="536"/>
      <c r="U53" s="536"/>
      <c r="V53" s="536"/>
      <c r="W53" s="536"/>
      <c r="X53" s="536"/>
      <c r="Y53" s="536"/>
      <c r="Z53" s="536"/>
      <c r="AA53" s="536"/>
      <c r="AB53" s="536"/>
      <c r="AC53" s="536"/>
      <c r="AD53" s="536"/>
      <c r="AE53" s="537"/>
    </row>
    <row r="54" spans="2:45" ht="33" customHeight="1">
      <c r="B54" s="103">
        <f t="shared" si="12"/>
        <v>30</v>
      </c>
      <c r="C54" s="103">
        <v>22</v>
      </c>
      <c r="D54" s="104">
        <f t="shared" si="9"/>
        <v>44287</v>
      </c>
      <c r="E54" s="104">
        <f t="shared" si="1"/>
        <v>44316</v>
      </c>
      <c r="F54" s="113"/>
      <c r="G54" s="114"/>
      <c r="H54" s="114"/>
      <c r="I54" s="114"/>
      <c r="J54" s="115"/>
      <c r="K54" s="113"/>
      <c r="L54" s="115"/>
      <c r="M54" s="114"/>
      <c r="N54" s="113">
        <f t="shared" si="7"/>
        <v>0</v>
      </c>
      <c r="O54" s="115">
        <f t="shared" si="11"/>
        <v>0</v>
      </c>
      <c r="P54" s="115">
        <f t="shared" si="8"/>
        <v>0</v>
      </c>
      <c r="R54" s="560" t="s">
        <v>1056</v>
      </c>
      <c r="S54" s="560"/>
      <c r="T54" s="560"/>
      <c r="U54" s="560"/>
      <c r="V54" s="560"/>
      <c r="W54" s="560"/>
      <c r="X54" s="560"/>
      <c r="Y54" s="560"/>
      <c r="Z54" s="560"/>
      <c r="AA54" s="560"/>
      <c r="AB54" s="560"/>
      <c r="AC54" s="560"/>
      <c r="AD54" s="560"/>
      <c r="AE54" s="560"/>
    </row>
    <row r="55" spans="2:45" ht="15.75" thickBot="1">
      <c r="B55" s="103">
        <f t="shared" si="12"/>
        <v>31</v>
      </c>
      <c r="C55" s="103">
        <v>23</v>
      </c>
      <c r="D55" s="104">
        <f t="shared" si="9"/>
        <v>44317</v>
      </c>
      <c r="E55" s="104">
        <f t="shared" si="1"/>
        <v>44347</v>
      </c>
      <c r="F55" s="113"/>
      <c r="G55" s="114"/>
      <c r="H55" s="114"/>
      <c r="I55" s="114"/>
      <c r="J55" s="115"/>
      <c r="K55" s="113"/>
      <c r="L55" s="115"/>
      <c r="M55" s="114"/>
      <c r="N55" s="113">
        <f t="shared" si="7"/>
        <v>0</v>
      </c>
      <c r="O55" s="115">
        <f t="shared" si="11"/>
        <v>0</v>
      </c>
      <c r="P55" s="115">
        <f t="shared" si="8"/>
        <v>0</v>
      </c>
      <c r="R55" s="149" t="s">
        <v>995</v>
      </c>
    </row>
    <row r="56" spans="2:45">
      <c r="B56" s="103">
        <f t="shared" si="12"/>
        <v>30</v>
      </c>
      <c r="C56" s="103">
        <v>24</v>
      </c>
      <c r="D56" s="104">
        <f t="shared" si="9"/>
        <v>44348</v>
      </c>
      <c r="E56" s="104">
        <f t="shared" si="1"/>
        <v>44377</v>
      </c>
      <c r="F56" s="113"/>
      <c r="G56" s="114"/>
      <c r="H56" s="114"/>
      <c r="I56" s="114"/>
      <c r="J56" s="115"/>
      <c r="K56" s="113"/>
      <c r="L56" s="115"/>
      <c r="M56" s="114"/>
      <c r="N56" s="113">
        <f t="shared" si="7"/>
        <v>0</v>
      </c>
      <c r="O56" s="115">
        <f t="shared" si="11"/>
        <v>0</v>
      </c>
      <c r="P56" s="115">
        <f t="shared" si="8"/>
        <v>0</v>
      </c>
      <c r="R56" s="149" t="s">
        <v>1117</v>
      </c>
      <c r="AB56" s="37" t="s">
        <v>978</v>
      </c>
      <c r="AC56" s="38"/>
      <c r="AD56" s="582" t="s">
        <v>1115</v>
      </c>
      <c r="AE56" s="583"/>
    </row>
    <row r="57" spans="2:45">
      <c r="B57" s="103">
        <f t="shared" si="12"/>
        <v>31</v>
      </c>
      <c r="C57" s="103">
        <v>25</v>
      </c>
      <c r="D57" s="104">
        <f t="shared" si="9"/>
        <v>44378</v>
      </c>
      <c r="E57" s="104">
        <f t="shared" si="1"/>
        <v>44408</v>
      </c>
      <c r="F57" s="113"/>
      <c r="G57" s="114"/>
      <c r="H57" s="114"/>
      <c r="I57" s="114"/>
      <c r="J57" s="115"/>
      <c r="K57" s="113"/>
      <c r="L57" s="115"/>
      <c r="M57" s="114"/>
      <c r="N57" s="113">
        <f t="shared" si="7"/>
        <v>0</v>
      </c>
      <c r="O57" s="115">
        <f t="shared" si="11"/>
        <v>0</v>
      </c>
      <c r="P57" s="115">
        <f t="shared" si="8"/>
        <v>0</v>
      </c>
      <c r="R57" s="66"/>
      <c r="S57" s="67"/>
      <c r="T57" s="67"/>
      <c r="V57" s="68"/>
      <c r="X57" s="546" t="s">
        <v>997</v>
      </c>
      <c r="Y57" s="547"/>
      <c r="Z57" s="548"/>
      <c r="AB57" s="39" t="s">
        <v>980</v>
      </c>
      <c r="AC57" s="40"/>
      <c r="AD57" s="584">
        <v>103060</v>
      </c>
      <c r="AE57" s="585"/>
    </row>
    <row r="58" spans="2:45">
      <c r="B58" s="103">
        <f t="shared" si="12"/>
        <v>31</v>
      </c>
      <c r="C58" s="103">
        <v>26</v>
      </c>
      <c r="D58" s="104">
        <f t="shared" si="9"/>
        <v>44409</v>
      </c>
      <c r="E58" s="104">
        <f t="shared" si="1"/>
        <v>44439</v>
      </c>
      <c r="F58" s="113"/>
      <c r="G58" s="114"/>
      <c r="H58" s="114"/>
      <c r="I58" s="114"/>
      <c r="J58" s="115"/>
      <c r="K58" s="113"/>
      <c r="L58" s="115"/>
      <c r="M58" s="114"/>
      <c r="N58" s="113">
        <f t="shared" si="7"/>
        <v>0</v>
      </c>
      <c r="O58" s="115">
        <f t="shared" si="11"/>
        <v>0</v>
      </c>
      <c r="P58" s="115">
        <f t="shared" si="8"/>
        <v>0</v>
      </c>
      <c r="R58" s="173" t="s">
        <v>998</v>
      </c>
      <c r="T58" s="68"/>
      <c r="V58" s="68"/>
      <c r="X58" s="154" t="s">
        <v>999</v>
      </c>
      <c r="Y58" s="164"/>
      <c r="Z58" s="154" t="s">
        <v>1000</v>
      </c>
      <c r="AA58" s="69"/>
      <c r="AB58" s="41" t="s">
        <v>981</v>
      </c>
      <c r="AC58" s="42"/>
      <c r="AD58" s="584" t="s">
        <v>1118</v>
      </c>
      <c r="AE58" s="585" t="e">
        <v>#N/A</v>
      </c>
    </row>
    <row r="59" spans="2:45">
      <c r="B59" s="103">
        <f t="shared" si="12"/>
        <v>30</v>
      </c>
      <c r="C59" s="103">
        <v>27</v>
      </c>
      <c r="D59" s="104">
        <f t="shared" si="9"/>
        <v>44440</v>
      </c>
      <c r="E59" s="104">
        <f t="shared" si="1"/>
        <v>44469</v>
      </c>
      <c r="F59" s="113"/>
      <c r="G59" s="114"/>
      <c r="H59" s="114"/>
      <c r="I59" s="114"/>
      <c r="J59" s="115"/>
      <c r="K59" s="113"/>
      <c r="L59" s="115"/>
      <c r="M59" s="114"/>
      <c r="N59" s="113">
        <f t="shared" si="7"/>
        <v>0</v>
      </c>
      <c r="O59" s="115">
        <f t="shared" si="11"/>
        <v>0</v>
      </c>
      <c r="P59" s="115">
        <f t="shared" si="8"/>
        <v>0</v>
      </c>
      <c r="R59" t="s">
        <v>1103</v>
      </c>
      <c r="W59" s="155">
        <v>1</v>
      </c>
      <c r="X59" s="351">
        <v>43678</v>
      </c>
      <c r="Y59" s="151">
        <v>4</v>
      </c>
      <c r="Z59" s="351">
        <f t="shared" ref="Z59:Z61" si="13">$E$34</f>
        <v>43708</v>
      </c>
      <c r="AB59" s="41" t="s">
        <v>1078</v>
      </c>
      <c r="AC59" s="42"/>
      <c r="AD59" s="584">
        <v>95101114</v>
      </c>
      <c r="AE59" s="585"/>
    </row>
    <row r="60" spans="2:45">
      <c r="B60" s="103">
        <f t="shared" si="12"/>
        <v>31</v>
      </c>
      <c r="C60" s="103">
        <v>28</v>
      </c>
      <c r="D60" s="104">
        <f t="shared" si="9"/>
        <v>44470</v>
      </c>
      <c r="E60" s="104">
        <f t="shared" si="1"/>
        <v>44500</v>
      </c>
      <c r="F60" s="113"/>
      <c r="G60" s="114"/>
      <c r="H60" s="114"/>
      <c r="I60" s="114"/>
      <c r="J60" s="115"/>
      <c r="K60" s="113"/>
      <c r="L60" s="115"/>
      <c r="M60" s="114"/>
      <c r="N60" s="113">
        <f t="shared" si="7"/>
        <v>0</v>
      </c>
      <c r="O60" s="115">
        <f t="shared" si="11"/>
        <v>0</v>
      </c>
      <c r="P60" s="115">
        <f t="shared" si="8"/>
        <v>0</v>
      </c>
      <c r="R60" s="130" t="s">
        <v>1022</v>
      </c>
      <c r="W60" s="155">
        <v>2</v>
      </c>
      <c r="X60" s="351">
        <v>43661</v>
      </c>
      <c r="Y60" s="151">
        <v>5</v>
      </c>
      <c r="Z60" s="351">
        <f t="shared" si="13"/>
        <v>43708</v>
      </c>
      <c r="AB60" s="450" t="s">
        <v>989</v>
      </c>
      <c r="AC60" s="43"/>
      <c r="AD60" s="44"/>
      <c r="AE60" s="49">
        <v>1000</v>
      </c>
    </row>
    <row r="61" spans="2:45">
      <c r="B61" s="103">
        <f t="shared" si="12"/>
        <v>30</v>
      </c>
      <c r="C61" s="103">
        <v>29</v>
      </c>
      <c r="D61" s="104">
        <f t="shared" si="9"/>
        <v>44501</v>
      </c>
      <c r="E61" s="104">
        <f t="shared" si="1"/>
        <v>44530</v>
      </c>
      <c r="F61" s="113"/>
      <c r="G61" s="114"/>
      <c r="H61" s="114"/>
      <c r="I61" s="114"/>
      <c r="J61" s="115"/>
      <c r="K61" s="113"/>
      <c r="L61" s="115"/>
      <c r="M61" s="114"/>
      <c r="N61" s="113">
        <f t="shared" si="7"/>
        <v>0</v>
      </c>
      <c r="O61" s="115">
        <f t="shared" si="11"/>
        <v>0</v>
      </c>
      <c r="P61" s="115">
        <f t="shared" si="8"/>
        <v>0</v>
      </c>
      <c r="R61" s="130" t="s">
        <v>1026</v>
      </c>
      <c r="W61" s="155">
        <v>3</v>
      </c>
      <c r="X61" s="351">
        <v>43661</v>
      </c>
      <c r="Y61" s="151">
        <v>6</v>
      </c>
      <c r="Z61" s="351">
        <f t="shared" si="13"/>
        <v>43708</v>
      </c>
      <c r="AB61" s="146" t="s">
        <v>139</v>
      </c>
      <c r="AC61" s="43"/>
      <c r="AD61" s="44"/>
      <c r="AE61" s="50" t="s">
        <v>140</v>
      </c>
    </row>
    <row r="62" spans="2:45">
      <c r="B62" s="103">
        <f t="shared" si="12"/>
        <v>31</v>
      </c>
      <c r="C62" s="103">
        <v>30</v>
      </c>
      <c r="D62" s="104">
        <f t="shared" si="9"/>
        <v>44531</v>
      </c>
      <c r="E62" s="104">
        <f t="shared" si="1"/>
        <v>44561</v>
      </c>
      <c r="F62" s="113"/>
      <c r="G62" s="114"/>
      <c r="H62" s="114"/>
      <c r="I62" s="114"/>
      <c r="J62" s="115"/>
      <c r="K62" s="113"/>
      <c r="L62" s="115"/>
      <c r="M62" s="114"/>
      <c r="N62" s="113">
        <f t="shared" si="7"/>
        <v>0</v>
      </c>
      <c r="O62" s="115">
        <f t="shared" si="11"/>
        <v>0</v>
      </c>
      <c r="P62" s="115">
        <f t="shared" si="8"/>
        <v>0</v>
      </c>
      <c r="R62"/>
      <c r="W62" s="156"/>
      <c r="X62" s="74"/>
      <c r="Y62" s="150"/>
      <c r="Z62" s="74"/>
      <c r="AB62" s="146" t="s">
        <v>141</v>
      </c>
      <c r="AC62" s="43"/>
      <c r="AD62" s="44"/>
      <c r="AE62" s="50" t="s">
        <v>151</v>
      </c>
    </row>
    <row r="63" spans="2:45">
      <c r="B63" s="103">
        <f t="shared" si="12"/>
        <v>31</v>
      </c>
      <c r="C63" s="103">
        <v>31</v>
      </c>
      <c r="D63" s="104">
        <f t="shared" si="9"/>
        <v>44562</v>
      </c>
      <c r="E63" s="104">
        <f t="shared" si="1"/>
        <v>44592</v>
      </c>
      <c r="F63" s="113"/>
      <c r="G63" s="114"/>
      <c r="H63" s="114"/>
      <c r="I63" s="114"/>
      <c r="J63" s="115"/>
      <c r="K63" s="113"/>
      <c r="L63" s="115"/>
      <c r="M63" s="114"/>
      <c r="N63" s="113">
        <f t="shared" si="7"/>
        <v>0</v>
      </c>
      <c r="O63" s="115">
        <f t="shared" si="11"/>
        <v>0</v>
      </c>
      <c r="P63" s="115">
        <f t="shared" si="8"/>
        <v>0</v>
      </c>
      <c r="R63" s="83"/>
      <c r="W63" s="156"/>
      <c r="X63" s="74"/>
      <c r="Y63" s="150"/>
      <c r="Z63" s="74"/>
      <c r="AB63" s="146" t="s">
        <v>144</v>
      </c>
      <c r="AC63" s="43"/>
      <c r="AD63" s="44"/>
      <c r="AE63" s="54">
        <v>15</v>
      </c>
    </row>
    <row r="64" spans="2:45">
      <c r="B64" s="103">
        <f t="shared" si="12"/>
        <v>28</v>
      </c>
      <c r="C64" s="103">
        <v>32</v>
      </c>
      <c r="D64" s="104">
        <f t="shared" si="9"/>
        <v>44593</v>
      </c>
      <c r="E64" s="104">
        <f t="shared" si="1"/>
        <v>44620</v>
      </c>
      <c r="F64" s="113"/>
      <c r="G64" s="114"/>
      <c r="H64" s="114"/>
      <c r="I64" s="114"/>
      <c r="J64" s="115"/>
      <c r="K64" s="113"/>
      <c r="L64" s="115"/>
      <c r="M64" s="114"/>
      <c r="N64" s="113">
        <f t="shared" si="7"/>
        <v>0</v>
      </c>
      <c r="O64" s="115">
        <f t="shared" si="11"/>
        <v>0</v>
      </c>
      <c r="P64" s="115">
        <f t="shared" si="8"/>
        <v>0</v>
      </c>
      <c r="AB64" s="146" t="s">
        <v>145</v>
      </c>
      <c r="AC64" s="43"/>
      <c r="AD64" s="44"/>
      <c r="AE64" s="55">
        <v>43647</v>
      </c>
    </row>
    <row r="65" spans="2:45">
      <c r="B65" s="103">
        <f t="shared" si="12"/>
        <v>31</v>
      </c>
      <c r="C65" s="103">
        <v>33</v>
      </c>
      <c r="D65" s="104">
        <f t="shared" si="9"/>
        <v>44621</v>
      </c>
      <c r="E65" s="104">
        <f t="shared" si="1"/>
        <v>44651</v>
      </c>
      <c r="F65" s="113"/>
      <c r="G65" s="114"/>
      <c r="H65" s="114"/>
      <c r="I65" s="114"/>
      <c r="J65" s="115"/>
      <c r="K65" s="113"/>
      <c r="L65" s="115"/>
      <c r="M65" s="114"/>
      <c r="N65" s="113">
        <f t="shared" si="7"/>
        <v>0</v>
      </c>
      <c r="O65" s="115">
        <f t="shared" si="11"/>
        <v>0</v>
      </c>
      <c r="P65" s="115">
        <f t="shared" si="8"/>
        <v>0</v>
      </c>
      <c r="AB65" s="146" t="s">
        <v>146</v>
      </c>
      <c r="AC65" s="43"/>
      <c r="AD65" s="44"/>
      <c r="AE65" s="55">
        <v>44104</v>
      </c>
    </row>
    <row r="66" spans="2:45" ht="15.75" thickBot="1">
      <c r="B66" s="103">
        <f t="shared" si="12"/>
        <v>30</v>
      </c>
      <c r="C66" s="103">
        <v>34</v>
      </c>
      <c r="D66" s="104">
        <f t="shared" si="9"/>
        <v>44652</v>
      </c>
      <c r="E66" s="104">
        <f t="shared" si="1"/>
        <v>44681</v>
      </c>
      <c r="F66" s="113"/>
      <c r="G66" s="114"/>
      <c r="H66" s="114"/>
      <c r="I66" s="114"/>
      <c r="J66" s="115"/>
      <c r="K66" s="113"/>
      <c r="L66" s="115"/>
      <c r="M66" s="114"/>
      <c r="N66" s="113">
        <f t="shared" si="7"/>
        <v>0</v>
      </c>
      <c r="O66" s="115">
        <f t="shared" si="11"/>
        <v>0</v>
      </c>
      <c r="P66" s="115">
        <f t="shared" si="8"/>
        <v>0</v>
      </c>
      <c r="R66"/>
      <c r="W66" s="156"/>
      <c r="X66" s="74"/>
      <c r="Y66" s="150"/>
      <c r="Z66" s="74"/>
      <c r="AA66" s="95"/>
      <c r="AB66" s="147" t="s">
        <v>990</v>
      </c>
      <c r="AC66" s="63"/>
      <c r="AD66" s="64"/>
      <c r="AE66" s="148">
        <v>-13820.458359366807</v>
      </c>
    </row>
    <row r="67" spans="2:45">
      <c r="B67" s="103">
        <f t="shared" si="12"/>
        <v>31</v>
      </c>
      <c r="C67" s="103">
        <v>35</v>
      </c>
      <c r="D67" s="104">
        <f t="shared" si="9"/>
        <v>44682</v>
      </c>
      <c r="E67" s="104">
        <f t="shared" si="1"/>
        <v>44712</v>
      </c>
      <c r="F67" s="113"/>
      <c r="G67" s="114"/>
      <c r="H67" s="114"/>
      <c r="I67" s="114"/>
      <c r="J67" s="115"/>
      <c r="K67" s="113"/>
      <c r="L67" s="115"/>
      <c r="M67" s="114"/>
      <c r="N67" s="113">
        <f t="shared" si="7"/>
        <v>0</v>
      </c>
      <c r="O67" s="115">
        <f t="shared" si="11"/>
        <v>0</v>
      </c>
      <c r="P67" s="115">
        <f t="shared" si="8"/>
        <v>0</v>
      </c>
      <c r="R67" s="83"/>
      <c r="Z67" s="71"/>
      <c r="AF67" s="576"/>
      <c r="AG67" s="567"/>
      <c r="AH67" s="567"/>
      <c r="AI67" s="567"/>
      <c r="AJ67" s="567"/>
      <c r="AK67" s="567"/>
      <c r="AL67" s="567"/>
      <c r="AM67" s="567"/>
      <c r="AN67" s="567"/>
      <c r="AO67" s="567"/>
      <c r="AP67" s="567"/>
      <c r="AQ67" s="567"/>
      <c r="AR67" s="567"/>
      <c r="AS67" s="567"/>
    </row>
    <row r="68" spans="2:45">
      <c r="B68" s="103">
        <f t="shared" si="12"/>
        <v>30</v>
      </c>
      <c r="C68" s="103">
        <v>36</v>
      </c>
      <c r="D68" s="104">
        <f t="shared" si="9"/>
        <v>44713</v>
      </c>
      <c r="E68" s="104">
        <f t="shared" si="1"/>
        <v>44742</v>
      </c>
      <c r="F68" s="113"/>
      <c r="G68" s="114"/>
      <c r="H68" s="114"/>
      <c r="I68" s="114"/>
      <c r="J68" s="115"/>
      <c r="K68" s="113"/>
      <c r="L68" s="115"/>
      <c r="M68" s="114"/>
      <c r="N68" s="113">
        <f t="shared" si="7"/>
        <v>0</v>
      </c>
      <c r="O68" s="115">
        <f t="shared" si="11"/>
        <v>0</v>
      </c>
      <c r="P68" s="115">
        <f t="shared" si="8"/>
        <v>0</v>
      </c>
      <c r="R68" s="80"/>
      <c r="Z68" s="71"/>
      <c r="AF68" s="576"/>
      <c r="AG68" s="567"/>
      <c r="AH68" s="567"/>
      <c r="AI68" s="567"/>
      <c r="AJ68" s="567"/>
      <c r="AK68" s="567"/>
      <c r="AL68" s="567"/>
      <c r="AM68" s="567"/>
      <c r="AN68" s="567"/>
      <c r="AO68" s="567"/>
      <c r="AP68" s="567"/>
      <c r="AQ68" s="567"/>
      <c r="AR68" s="567"/>
      <c r="AS68" s="567"/>
    </row>
    <row r="69" spans="2:45">
      <c r="B69" s="103">
        <f t="shared" si="12"/>
        <v>31</v>
      </c>
      <c r="C69" s="103">
        <v>37</v>
      </c>
      <c r="D69" s="104">
        <f t="shared" si="9"/>
        <v>44743</v>
      </c>
      <c r="E69" s="104">
        <f t="shared" si="1"/>
        <v>44773</v>
      </c>
      <c r="F69" s="113"/>
      <c r="G69" s="114"/>
      <c r="H69" s="114"/>
      <c r="I69" s="114"/>
      <c r="J69" s="115"/>
      <c r="K69" s="113"/>
      <c r="L69" s="115"/>
      <c r="M69" s="114"/>
      <c r="N69" s="113">
        <f t="shared" si="7"/>
        <v>0</v>
      </c>
      <c r="O69" s="115">
        <f t="shared" si="11"/>
        <v>0</v>
      </c>
      <c r="P69" s="115">
        <f t="shared" si="8"/>
        <v>0</v>
      </c>
      <c r="AF69" s="576"/>
      <c r="AG69" s="567"/>
      <c r="AH69" s="567"/>
      <c r="AI69" s="567"/>
      <c r="AJ69" s="567"/>
      <c r="AK69" s="567"/>
      <c r="AL69" s="567"/>
      <c r="AM69" s="567"/>
      <c r="AN69" s="567"/>
      <c r="AO69" s="567"/>
      <c r="AP69" s="567"/>
      <c r="AQ69" s="567"/>
      <c r="AR69" s="567"/>
      <c r="AS69" s="567"/>
    </row>
    <row r="70" spans="2:45">
      <c r="B70" s="103">
        <f t="shared" si="12"/>
        <v>31</v>
      </c>
      <c r="C70" s="103">
        <v>38</v>
      </c>
      <c r="D70" s="104">
        <f t="shared" si="9"/>
        <v>44774</v>
      </c>
      <c r="E70" s="104">
        <f t="shared" si="1"/>
        <v>44804</v>
      </c>
      <c r="F70" s="113"/>
      <c r="G70" s="114"/>
      <c r="H70" s="114"/>
      <c r="I70" s="114"/>
      <c r="J70" s="115"/>
      <c r="K70" s="113"/>
      <c r="L70" s="115"/>
      <c r="M70" s="114"/>
      <c r="N70" s="113">
        <f t="shared" si="7"/>
        <v>0</v>
      </c>
      <c r="O70" s="115">
        <f t="shared" si="11"/>
        <v>0</v>
      </c>
      <c r="P70" s="115">
        <f t="shared" si="8"/>
        <v>0</v>
      </c>
      <c r="R70" s="531" t="s">
        <v>1049</v>
      </c>
      <c r="S70" s="531"/>
      <c r="T70" s="531"/>
      <c r="U70" s="531"/>
      <c r="V70" s="162"/>
      <c r="W70" s="531" t="s">
        <v>1050</v>
      </c>
      <c r="X70" s="531"/>
      <c r="Y70" s="531"/>
      <c r="Z70" s="531"/>
      <c r="AA70" s="124"/>
      <c r="AB70" s="531" t="s">
        <v>1051</v>
      </c>
      <c r="AC70" s="531"/>
      <c r="AD70" s="531"/>
      <c r="AE70" s="531"/>
      <c r="AG70" s="567"/>
      <c r="AH70" s="567"/>
      <c r="AI70" s="567"/>
      <c r="AJ70" s="567"/>
      <c r="AK70" s="567"/>
      <c r="AL70" s="567"/>
      <c r="AM70" s="567"/>
      <c r="AN70" s="567"/>
      <c r="AO70" s="567"/>
      <c r="AP70" s="567"/>
      <c r="AQ70" s="567"/>
      <c r="AR70" s="567"/>
      <c r="AS70" s="567"/>
    </row>
    <row r="71" spans="2:45">
      <c r="B71" s="103">
        <f t="shared" si="12"/>
        <v>30</v>
      </c>
      <c r="C71" s="103">
        <v>39</v>
      </c>
      <c r="D71" s="104">
        <f t="shared" si="9"/>
        <v>44805</v>
      </c>
      <c r="E71" s="104">
        <f t="shared" si="1"/>
        <v>44834</v>
      </c>
      <c r="F71" s="113"/>
      <c r="G71" s="114"/>
      <c r="H71" s="114"/>
      <c r="I71" s="114"/>
      <c r="J71" s="115"/>
      <c r="K71" s="113"/>
      <c r="L71" s="115"/>
      <c r="M71" s="114"/>
      <c r="N71" s="113">
        <f t="shared" si="7"/>
        <v>0</v>
      </c>
      <c r="O71" s="115">
        <f t="shared" si="11"/>
        <v>0</v>
      </c>
      <c r="P71" s="115">
        <f t="shared" si="8"/>
        <v>0</v>
      </c>
      <c r="R71" s="131">
        <v>3</v>
      </c>
      <c r="S71" s="116">
        <f>G33</f>
        <v>1000</v>
      </c>
      <c r="T71" s="118">
        <f>G33</f>
        <v>1000</v>
      </c>
      <c r="U71" s="131">
        <v>1</v>
      </c>
      <c r="V71" s="53"/>
      <c r="W71" s="131">
        <v>2</v>
      </c>
      <c r="X71" s="116">
        <f>AD71-AC77</f>
        <v>1000</v>
      </c>
      <c r="Y71" s="118">
        <f>S71</f>
        <v>1000</v>
      </c>
      <c r="Z71" s="131">
        <v>3</v>
      </c>
      <c r="AA71" s="120"/>
      <c r="AB71" s="116"/>
      <c r="AC71" s="119"/>
      <c r="AD71" s="118">
        <v>1200</v>
      </c>
      <c r="AE71" s="131">
        <v>2</v>
      </c>
      <c r="AG71" s="567"/>
      <c r="AH71" s="567"/>
      <c r="AI71" s="567"/>
      <c r="AJ71" s="567"/>
      <c r="AK71" s="567"/>
      <c r="AL71" s="567"/>
      <c r="AM71" s="567"/>
      <c r="AN71" s="567"/>
      <c r="AO71" s="567"/>
      <c r="AP71" s="567"/>
      <c r="AQ71" s="567"/>
      <c r="AR71" s="567"/>
      <c r="AS71" s="567"/>
    </row>
    <row r="72" spans="2:45">
      <c r="B72" s="103">
        <f t="shared" si="12"/>
        <v>31</v>
      </c>
      <c r="C72" s="103">
        <v>40</v>
      </c>
      <c r="D72" s="104">
        <f t="shared" si="9"/>
        <v>44835</v>
      </c>
      <c r="E72" s="104">
        <f t="shared" si="1"/>
        <v>44865</v>
      </c>
      <c r="F72" s="113"/>
      <c r="G72" s="114"/>
      <c r="H72" s="114"/>
      <c r="I72" s="114"/>
      <c r="J72" s="115"/>
      <c r="K72" s="113"/>
      <c r="L72" s="115"/>
      <c r="M72" s="114"/>
      <c r="N72" s="113">
        <f t="shared" si="7"/>
        <v>0</v>
      </c>
      <c r="O72" s="115">
        <f t="shared" si="11"/>
        <v>0</v>
      </c>
      <c r="P72" s="115">
        <f t="shared" si="8"/>
        <v>0</v>
      </c>
      <c r="R72" s="152">
        <v>6</v>
      </c>
      <c r="S72" s="53">
        <v>1015</v>
      </c>
      <c r="T72" s="123">
        <f>G34</f>
        <v>1000</v>
      </c>
      <c r="U72" s="152">
        <v>4</v>
      </c>
      <c r="V72" s="53"/>
      <c r="W72" s="152">
        <v>5</v>
      </c>
      <c r="X72" s="53">
        <f>AD72-AC78</f>
        <v>1015</v>
      </c>
      <c r="Y72" s="123">
        <v>1015</v>
      </c>
      <c r="Z72" s="152">
        <v>6</v>
      </c>
      <c r="AA72" s="120"/>
      <c r="AB72" s="120"/>
      <c r="AC72" s="120"/>
      <c r="AD72" s="123">
        <v>1218</v>
      </c>
      <c r="AE72" s="152">
        <v>5</v>
      </c>
      <c r="AG72" s="567"/>
      <c r="AH72" s="567"/>
      <c r="AI72" s="567"/>
      <c r="AJ72" s="567"/>
      <c r="AK72" s="567"/>
      <c r="AL72" s="567"/>
      <c r="AM72" s="567"/>
      <c r="AN72" s="567"/>
      <c r="AO72" s="567"/>
      <c r="AP72" s="567"/>
      <c r="AQ72" s="567"/>
      <c r="AR72" s="567"/>
      <c r="AS72" s="567"/>
    </row>
    <row r="73" spans="2:45">
      <c r="B73" s="103">
        <f t="shared" si="12"/>
        <v>30</v>
      </c>
      <c r="C73" s="103">
        <v>41</v>
      </c>
      <c r="D73" s="104">
        <f t="shared" si="9"/>
        <v>44866</v>
      </c>
      <c r="E73" s="104">
        <f t="shared" si="1"/>
        <v>44895</v>
      </c>
      <c r="F73" s="113"/>
      <c r="G73" s="114"/>
      <c r="H73" s="114"/>
      <c r="I73" s="114"/>
      <c r="J73" s="115"/>
      <c r="K73" s="113"/>
      <c r="L73" s="115"/>
      <c r="M73" s="114"/>
      <c r="N73" s="113">
        <f t="shared" si="7"/>
        <v>0</v>
      </c>
      <c r="O73" s="115">
        <f t="shared" si="11"/>
        <v>0</v>
      </c>
      <c r="P73" s="115">
        <f t="shared" si="8"/>
        <v>0</v>
      </c>
      <c r="R73" s="120"/>
      <c r="S73" s="120"/>
      <c r="T73" s="123"/>
      <c r="U73" s="120"/>
      <c r="V73" s="120"/>
      <c r="W73" s="120"/>
      <c r="X73" s="120"/>
      <c r="Y73" s="123"/>
      <c r="Z73" s="120"/>
      <c r="AA73" s="120"/>
      <c r="AB73" s="120"/>
      <c r="AC73" s="120"/>
      <c r="AD73" s="123"/>
      <c r="AE73" s="120"/>
      <c r="AG73" s="567"/>
      <c r="AH73" s="567"/>
      <c r="AI73" s="567"/>
      <c r="AJ73" s="567"/>
      <c r="AK73" s="567"/>
      <c r="AL73" s="567"/>
      <c r="AM73" s="567"/>
      <c r="AN73" s="567"/>
      <c r="AO73" s="567"/>
      <c r="AP73" s="567"/>
      <c r="AQ73" s="567"/>
      <c r="AR73" s="567"/>
      <c r="AS73" s="567"/>
    </row>
    <row r="74" spans="2:45" ht="14.45" customHeight="1">
      <c r="B74" s="103">
        <f t="shared" si="12"/>
        <v>31</v>
      </c>
      <c r="C74" s="103">
        <v>42</v>
      </c>
      <c r="D74" s="104">
        <f t="shared" si="9"/>
        <v>44896</v>
      </c>
      <c r="E74" s="104">
        <f t="shared" si="1"/>
        <v>44926</v>
      </c>
      <c r="F74" s="113"/>
      <c r="G74" s="114"/>
      <c r="H74" s="114"/>
      <c r="I74" s="114"/>
      <c r="J74" s="115"/>
      <c r="K74" s="113"/>
      <c r="L74" s="115"/>
      <c r="M74" s="114"/>
      <c r="N74" s="113">
        <f t="shared" si="7"/>
        <v>0</v>
      </c>
      <c r="O74" s="115">
        <f t="shared" si="11"/>
        <v>0</v>
      </c>
      <c r="P74" s="115">
        <f t="shared" si="8"/>
        <v>0</v>
      </c>
      <c r="AB74" s="443"/>
      <c r="AC74" s="443"/>
      <c r="AD74" s="443"/>
      <c r="AE74" s="443"/>
      <c r="AG74" s="567"/>
      <c r="AH74" s="567"/>
      <c r="AI74" s="567"/>
      <c r="AJ74" s="567"/>
      <c r="AK74" s="567"/>
      <c r="AL74" s="567"/>
      <c r="AM74" s="567"/>
      <c r="AN74" s="567"/>
      <c r="AO74" s="567"/>
      <c r="AP74" s="567"/>
      <c r="AQ74" s="567"/>
      <c r="AR74" s="567"/>
      <c r="AS74" s="567"/>
    </row>
    <row r="75" spans="2:45">
      <c r="B75" s="103">
        <f t="shared" si="12"/>
        <v>31</v>
      </c>
      <c r="C75" s="103">
        <v>43</v>
      </c>
      <c r="D75" s="104">
        <f t="shared" si="9"/>
        <v>44927</v>
      </c>
      <c r="E75" s="104">
        <f t="shared" si="1"/>
        <v>44957</v>
      </c>
      <c r="F75" s="113"/>
      <c r="G75" s="114"/>
      <c r="H75" s="114"/>
      <c r="I75" s="114"/>
      <c r="J75" s="115"/>
      <c r="K75" s="113"/>
      <c r="L75" s="115"/>
      <c r="M75" s="114"/>
      <c r="N75" s="113">
        <f t="shared" si="7"/>
        <v>0</v>
      </c>
      <c r="O75" s="115">
        <f t="shared" si="11"/>
        <v>0</v>
      </c>
      <c r="P75" s="115">
        <f t="shared" si="8"/>
        <v>0</v>
      </c>
      <c r="AG75" s="567"/>
      <c r="AH75" s="567"/>
      <c r="AI75" s="567"/>
      <c r="AJ75" s="567"/>
      <c r="AK75" s="567"/>
      <c r="AL75" s="567"/>
      <c r="AM75" s="567"/>
      <c r="AN75" s="567"/>
      <c r="AO75" s="567"/>
      <c r="AP75" s="567"/>
      <c r="AQ75" s="567"/>
      <c r="AR75" s="567"/>
      <c r="AS75" s="567"/>
    </row>
    <row r="76" spans="2:45">
      <c r="B76" s="103">
        <f t="shared" si="12"/>
        <v>28</v>
      </c>
      <c r="C76" s="103">
        <v>44</v>
      </c>
      <c r="D76" s="104">
        <f t="shared" si="9"/>
        <v>44958</v>
      </c>
      <c r="E76" s="104">
        <f t="shared" si="1"/>
        <v>44985</v>
      </c>
      <c r="F76" s="113"/>
      <c r="G76" s="114"/>
      <c r="H76" s="114"/>
      <c r="I76" s="114"/>
      <c r="J76" s="115"/>
      <c r="K76" s="113"/>
      <c r="L76" s="115"/>
      <c r="M76" s="114"/>
      <c r="N76" s="113">
        <f t="shared" si="7"/>
        <v>0</v>
      </c>
      <c r="O76" s="115">
        <f t="shared" si="11"/>
        <v>0</v>
      </c>
      <c r="P76" s="115">
        <f t="shared" si="8"/>
        <v>0</v>
      </c>
      <c r="R76" s="531" t="s">
        <v>1123</v>
      </c>
      <c r="S76" s="531"/>
      <c r="T76" s="531"/>
      <c r="U76" s="531"/>
      <c r="AB76" s="531" t="s">
        <v>1054</v>
      </c>
      <c r="AC76" s="531"/>
      <c r="AD76" s="531"/>
      <c r="AE76" s="531"/>
      <c r="AG76" s="567"/>
      <c r="AH76" s="567"/>
      <c r="AI76" s="567"/>
      <c r="AJ76" s="567"/>
      <c r="AK76" s="567"/>
      <c r="AL76" s="567"/>
      <c r="AM76" s="567"/>
      <c r="AN76" s="567"/>
      <c r="AO76" s="567"/>
      <c r="AP76" s="567"/>
      <c r="AQ76" s="567"/>
      <c r="AR76" s="567"/>
      <c r="AS76" s="567"/>
    </row>
    <row r="77" spans="2:45">
      <c r="B77" s="103">
        <f t="shared" si="12"/>
        <v>31</v>
      </c>
      <c r="C77" s="103">
        <v>45</v>
      </c>
      <c r="D77" s="104">
        <f t="shared" si="9"/>
        <v>44986</v>
      </c>
      <c r="E77" s="104">
        <f t="shared" si="1"/>
        <v>45016</v>
      </c>
      <c r="F77" s="113"/>
      <c r="G77" s="114"/>
      <c r="H77" s="114"/>
      <c r="I77" s="114"/>
      <c r="J77" s="115"/>
      <c r="K77" s="113"/>
      <c r="L77" s="115"/>
      <c r="M77" s="114"/>
      <c r="N77" s="113">
        <f t="shared" si="7"/>
        <v>0</v>
      </c>
      <c r="O77" s="115">
        <f t="shared" si="11"/>
        <v>0</v>
      </c>
      <c r="P77" s="115">
        <f t="shared" si="8"/>
        <v>0</v>
      </c>
      <c r="R77" s="131">
        <v>1</v>
      </c>
      <c r="S77" s="116">
        <f>T71</f>
        <v>1000</v>
      </c>
      <c r="T77" s="118"/>
      <c r="U77" s="116"/>
      <c r="AB77" s="131">
        <v>2</v>
      </c>
      <c r="AC77" s="116">
        <v>200</v>
      </c>
      <c r="AD77" s="118"/>
      <c r="AG77" s="567"/>
      <c r="AH77" s="567"/>
      <c r="AI77" s="567"/>
      <c r="AJ77" s="567"/>
      <c r="AK77" s="567"/>
      <c r="AL77" s="567"/>
      <c r="AM77" s="567"/>
      <c r="AN77" s="567"/>
      <c r="AO77" s="567"/>
      <c r="AP77" s="567"/>
      <c r="AQ77" s="567"/>
      <c r="AR77" s="567"/>
      <c r="AS77" s="567"/>
    </row>
    <row r="78" spans="2:45">
      <c r="B78" s="103">
        <f t="shared" si="12"/>
        <v>30</v>
      </c>
      <c r="C78" s="103">
        <v>46</v>
      </c>
      <c r="D78" s="104">
        <f t="shared" si="9"/>
        <v>45017</v>
      </c>
      <c r="E78" s="104">
        <f t="shared" si="1"/>
        <v>45046</v>
      </c>
      <c r="F78" s="113"/>
      <c r="G78" s="114"/>
      <c r="H78" s="114"/>
      <c r="I78" s="114"/>
      <c r="J78" s="115"/>
      <c r="K78" s="113"/>
      <c r="L78" s="115"/>
      <c r="M78" s="114"/>
      <c r="N78" s="113">
        <f t="shared" si="7"/>
        <v>0</v>
      </c>
      <c r="O78" s="115">
        <f t="shared" si="11"/>
        <v>0</v>
      </c>
      <c r="P78" s="115">
        <f t="shared" si="8"/>
        <v>0</v>
      </c>
      <c r="R78" s="152">
        <v>4</v>
      </c>
      <c r="S78" s="53">
        <f>T72</f>
        <v>1000</v>
      </c>
      <c r="T78" s="123"/>
      <c r="U78" s="53"/>
      <c r="AB78" s="152">
        <v>5</v>
      </c>
      <c r="AC78" s="53">
        <v>203</v>
      </c>
      <c r="AD78" s="123"/>
      <c r="AG78" s="567"/>
      <c r="AH78" s="567"/>
      <c r="AI78" s="567"/>
      <c r="AJ78" s="567"/>
      <c r="AK78" s="567"/>
      <c r="AL78" s="567"/>
      <c r="AM78" s="567"/>
      <c r="AN78" s="567"/>
      <c r="AO78" s="567"/>
      <c r="AP78" s="567"/>
      <c r="AQ78" s="567"/>
      <c r="AR78" s="567"/>
      <c r="AS78" s="567"/>
    </row>
    <row r="79" spans="2:45">
      <c r="B79" s="103">
        <f t="shared" si="12"/>
        <v>31</v>
      </c>
      <c r="C79" s="103">
        <v>47</v>
      </c>
      <c r="D79" s="104">
        <f t="shared" si="9"/>
        <v>45047</v>
      </c>
      <c r="E79" s="104">
        <f t="shared" si="1"/>
        <v>45077</v>
      </c>
      <c r="F79" s="113"/>
      <c r="G79" s="114"/>
      <c r="H79" s="114"/>
      <c r="I79" s="114"/>
      <c r="J79" s="115"/>
      <c r="K79" s="113"/>
      <c r="L79" s="115"/>
      <c r="M79" s="114"/>
      <c r="N79" s="113">
        <f t="shared" si="7"/>
        <v>0</v>
      </c>
      <c r="O79" s="115">
        <f t="shared" si="11"/>
        <v>0</v>
      </c>
      <c r="P79" s="115">
        <f t="shared" si="8"/>
        <v>0</v>
      </c>
      <c r="R79" s="120"/>
      <c r="S79" s="120"/>
      <c r="T79" s="123"/>
      <c r="U79" s="120"/>
      <c r="AB79" s="120"/>
      <c r="AC79" s="120"/>
      <c r="AD79" s="123"/>
      <c r="AE79" s="120"/>
      <c r="AG79" s="567"/>
      <c r="AH79" s="567"/>
      <c r="AI79" s="567"/>
      <c r="AJ79" s="567"/>
      <c r="AK79" s="567"/>
      <c r="AL79" s="567"/>
      <c r="AM79" s="567"/>
      <c r="AN79" s="567"/>
      <c r="AO79" s="567"/>
      <c r="AP79" s="567"/>
      <c r="AQ79" s="567"/>
      <c r="AR79" s="567"/>
      <c r="AS79" s="567"/>
    </row>
    <row r="80" spans="2:45">
      <c r="B80" s="103">
        <f t="shared" si="12"/>
        <v>30</v>
      </c>
      <c r="C80" s="103">
        <v>48</v>
      </c>
      <c r="D80" s="104">
        <f t="shared" si="9"/>
        <v>45078</v>
      </c>
      <c r="E80" s="104">
        <f t="shared" si="1"/>
        <v>45107</v>
      </c>
      <c r="F80" s="113"/>
      <c r="G80" s="114"/>
      <c r="H80" s="114"/>
      <c r="I80" s="114"/>
      <c r="J80" s="115"/>
      <c r="K80" s="113"/>
      <c r="L80" s="115"/>
      <c r="M80" s="114"/>
      <c r="N80" s="113">
        <f t="shared" si="7"/>
        <v>0</v>
      </c>
      <c r="O80" s="115">
        <f t="shared" si="11"/>
        <v>0</v>
      </c>
      <c r="P80" s="115">
        <f t="shared" si="8"/>
        <v>0</v>
      </c>
      <c r="AG80" s="567"/>
      <c r="AH80" s="567"/>
      <c r="AI80" s="567"/>
      <c r="AJ80" s="567"/>
      <c r="AK80" s="567"/>
      <c r="AL80" s="567"/>
      <c r="AM80" s="567"/>
      <c r="AN80" s="567"/>
      <c r="AO80" s="567"/>
      <c r="AP80" s="567"/>
      <c r="AQ80" s="567"/>
      <c r="AR80" s="567"/>
      <c r="AS80" s="567"/>
    </row>
    <row r="81" spans="2:31">
      <c r="B81" s="103">
        <f t="shared" si="12"/>
        <v>31</v>
      </c>
      <c r="C81" s="103">
        <v>49</v>
      </c>
      <c r="D81" s="104">
        <f t="shared" si="9"/>
        <v>45108</v>
      </c>
      <c r="E81" s="104">
        <f t="shared" si="1"/>
        <v>45138</v>
      </c>
      <c r="F81" s="113"/>
      <c r="G81" s="114"/>
      <c r="H81" s="114"/>
      <c r="I81" s="114"/>
      <c r="J81" s="115"/>
      <c r="K81" s="113"/>
      <c r="L81" s="115"/>
      <c r="M81" s="73"/>
      <c r="N81" s="137">
        <f t="shared" si="7"/>
        <v>0</v>
      </c>
      <c r="O81" s="115">
        <f t="shared" si="11"/>
        <v>0</v>
      </c>
      <c r="P81" s="115">
        <f t="shared" si="8"/>
        <v>0</v>
      </c>
    </row>
    <row r="82" spans="2:31" ht="12.75">
      <c r="B82" s="103">
        <f t="shared" si="12"/>
        <v>31</v>
      </c>
      <c r="C82" s="103">
        <v>50</v>
      </c>
      <c r="D82" s="104">
        <f t="shared" si="9"/>
        <v>45139</v>
      </c>
      <c r="E82" s="104">
        <f t="shared" si="1"/>
        <v>45169</v>
      </c>
      <c r="F82" s="113"/>
      <c r="G82" s="114"/>
      <c r="H82" s="114"/>
      <c r="I82" s="114"/>
      <c r="J82" s="115"/>
      <c r="K82" s="113"/>
      <c r="L82" s="115"/>
      <c r="N82" s="137">
        <f t="shared" si="7"/>
        <v>0</v>
      </c>
      <c r="O82" s="115">
        <f t="shared" si="11"/>
        <v>0</v>
      </c>
      <c r="P82" s="115">
        <f t="shared" si="8"/>
        <v>0</v>
      </c>
      <c r="Q82" s="32"/>
    </row>
    <row r="83" spans="2:31" ht="12.75">
      <c r="B83" s="103">
        <f t="shared" si="12"/>
        <v>30</v>
      </c>
      <c r="C83" s="103">
        <v>51</v>
      </c>
      <c r="D83" s="104">
        <f t="shared" si="9"/>
        <v>45170</v>
      </c>
      <c r="E83" s="104">
        <f t="shared" si="1"/>
        <v>45199</v>
      </c>
      <c r="F83" s="113"/>
      <c r="G83" s="114"/>
      <c r="H83" s="114"/>
      <c r="I83" s="114"/>
      <c r="J83" s="115"/>
      <c r="K83" s="113"/>
      <c r="L83" s="115"/>
      <c r="N83" s="137">
        <f t="shared" si="7"/>
        <v>0</v>
      </c>
      <c r="O83" s="115">
        <f t="shared" si="11"/>
        <v>0</v>
      </c>
      <c r="P83" s="115">
        <f t="shared" si="8"/>
        <v>0</v>
      </c>
      <c r="Q83" s="32"/>
    </row>
    <row r="84" spans="2:31" ht="13.5" thickBot="1">
      <c r="B84" s="103">
        <f t="shared" si="12"/>
        <v>31</v>
      </c>
      <c r="C84" s="103">
        <v>52</v>
      </c>
      <c r="D84" s="104">
        <f t="shared" si="9"/>
        <v>45200</v>
      </c>
      <c r="E84" s="104">
        <f t="shared" si="1"/>
        <v>45230</v>
      </c>
      <c r="F84" s="113"/>
      <c r="G84" s="114"/>
      <c r="H84" s="114"/>
      <c r="I84" s="114"/>
      <c r="J84" s="115"/>
      <c r="K84" s="113"/>
      <c r="L84" s="115"/>
      <c r="N84" s="137">
        <f t="shared" si="7"/>
        <v>0</v>
      </c>
      <c r="O84" s="115">
        <f t="shared" si="11"/>
        <v>0</v>
      </c>
      <c r="P84" s="115">
        <f t="shared" si="8"/>
        <v>0</v>
      </c>
      <c r="Q84" s="32"/>
    </row>
    <row r="85" spans="2:31" ht="27" thickBot="1">
      <c r="B85" s="103">
        <f t="shared" si="12"/>
        <v>30</v>
      </c>
      <c r="C85" s="103">
        <v>53</v>
      </c>
      <c r="D85" s="104">
        <f t="shared" si="9"/>
        <v>45231</v>
      </c>
      <c r="E85" s="104">
        <f t="shared" si="1"/>
        <v>45260</v>
      </c>
      <c r="F85" s="113"/>
      <c r="G85" s="114"/>
      <c r="H85" s="114"/>
      <c r="I85" s="114"/>
      <c r="J85" s="115"/>
      <c r="K85" s="113"/>
      <c r="L85" s="115"/>
      <c r="N85" s="137">
        <f t="shared" si="7"/>
        <v>0</v>
      </c>
      <c r="O85" s="115">
        <f t="shared" si="11"/>
        <v>0</v>
      </c>
      <c r="P85" s="115">
        <f t="shared" si="8"/>
        <v>0</v>
      </c>
      <c r="Q85" s="32"/>
      <c r="R85" s="535" t="s">
        <v>1059</v>
      </c>
      <c r="S85" s="536"/>
      <c r="T85" s="536"/>
      <c r="U85" s="536"/>
      <c r="V85" s="536"/>
      <c r="W85" s="536"/>
      <c r="X85" s="536"/>
      <c r="Y85" s="536"/>
      <c r="Z85" s="536"/>
      <c r="AA85" s="536"/>
      <c r="AB85" s="536"/>
      <c r="AC85" s="536"/>
      <c r="AD85" s="536"/>
      <c r="AE85" s="537"/>
    </row>
    <row r="86" spans="2:31" ht="15.75">
      <c r="B86" s="103">
        <f t="shared" si="12"/>
        <v>31</v>
      </c>
      <c r="C86" s="103">
        <v>54</v>
      </c>
      <c r="D86" s="104">
        <f t="shared" si="9"/>
        <v>45261</v>
      </c>
      <c r="E86" s="104">
        <f t="shared" si="1"/>
        <v>45291</v>
      </c>
      <c r="F86" s="113"/>
      <c r="G86" s="114"/>
      <c r="H86" s="114"/>
      <c r="I86" s="114"/>
      <c r="J86" s="115"/>
      <c r="K86" s="113"/>
      <c r="L86" s="115"/>
      <c r="N86" s="137">
        <f t="shared" si="7"/>
        <v>0</v>
      </c>
      <c r="O86" s="115">
        <f t="shared" si="11"/>
        <v>0</v>
      </c>
      <c r="P86" s="115">
        <f t="shared" si="8"/>
        <v>0</v>
      </c>
      <c r="Q86" s="32"/>
      <c r="R86" s="560" t="s">
        <v>1060</v>
      </c>
      <c r="S86" s="560"/>
      <c r="T86" s="560"/>
      <c r="U86" s="560"/>
      <c r="V86" s="560"/>
      <c r="W86" s="560"/>
      <c r="X86" s="560"/>
      <c r="Y86" s="560"/>
      <c r="Z86" s="560"/>
      <c r="AA86" s="560"/>
      <c r="AB86" s="560"/>
      <c r="AC86" s="560"/>
      <c r="AD86" s="560"/>
      <c r="AE86" s="560"/>
    </row>
    <row r="87" spans="2:31" ht="15.75" thickBot="1">
      <c r="B87" s="103">
        <f t="shared" si="12"/>
        <v>31</v>
      </c>
      <c r="C87" s="103">
        <v>55</v>
      </c>
      <c r="D87" s="104">
        <f t="shared" si="9"/>
        <v>45292</v>
      </c>
      <c r="E87" s="104">
        <f t="shared" si="1"/>
        <v>45322</v>
      </c>
      <c r="F87" s="113"/>
      <c r="G87" s="114"/>
      <c r="H87" s="114"/>
      <c r="I87" s="114"/>
      <c r="J87" s="115"/>
      <c r="K87" s="113"/>
      <c r="L87" s="115"/>
      <c r="N87" s="137">
        <f t="shared" si="7"/>
        <v>0</v>
      </c>
      <c r="O87" s="115">
        <f t="shared" si="11"/>
        <v>0</v>
      </c>
      <c r="P87" s="115">
        <f t="shared" si="8"/>
        <v>0</v>
      </c>
      <c r="Q87" s="32"/>
      <c r="R87" s="149" t="s">
        <v>995</v>
      </c>
      <c r="S87" s="163"/>
      <c r="T87" s="163"/>
      <c r="U87" s="163"/>
      <c r="V87" s="163"/>
      <c r="W87" s="163"/>
      <c r="X87" s="163"/>
      <c r="Y87" s="163"/>
      <c r="Z87" s="163"/>
      <c r="AA87" s="163"/>
      <c r="AB87" s="163"/>
      <c r="AC87" s="163"/>
      <c r="AD87" s="163"/>
      <c r="AE87" s="163"/>
    </row>
    <row r="88" spans="2:31">
      <c r="B88" s="103">
        <f t="shared" si="12"/>
        <v>29</v>
      </c>
      <c r="C88" s="103">
        <v>56</v>
      </c>
      <c r="D88" s="104">
        <f t="shared" si="9"/>
        <v>45323</v>
      </c>
      <c r="E88" s="104">
        <f t="shared" si="1"/>
        <v>45351</v>
      </c>
      <c r="F88" s="113"/>
      <c r="G88" s="114"/>
      <c r="H88" s="114"/>
      <c r="I88" s="114"/>
      <c r="J88" s="115"/>
      <c r="K88" s="113"/>
      <c r="L88" s="115"/>
      <c r="N88" s="137">
        <f t="shared" si="7"/>
        <v>0</v>
      </c>
      <c r="O88" s="115">
        <f t="shared" si="11"/>
        <v>0</v>
      </c>
      <c r="P88" s="115">
        <f t="shared" si="8"/>
        <v>0</v>
      </c>
      <c r="Q88" s="32"/>
      <c r="R88" s="149" t="s">
        <v>1117</v>
      </c>
      <c r="S88" s="163"/>
      <c r="T88" s="163"/>
      <c r="U88" s="163"/>
      <c r="V88" s="163"/>
      <c r="W88" s="163"/>
      <c r="X88" s="163"/>
      <c r="Y88" s="163"/>
      <c r="Z88" s="163"/>
      <c r="AB88" s="37" t="s">
        <v>978</v>
      </c>
      <c r="AC88" s="38"/>
      <c r="AD88" s="582" t="s">
        <v>1115</v>
      </c>
      <c r="AE88" s="583"/>
    </row>
    <row r="89" spans="2:31">
      <c r="B89" s="103">
        <f t="shared" si="12"/>
        <v>31</v>
      </c>
      <c r="C89" s="103">
        <v>57</v>
      </c>
      <c r="D89" s="104">
        <f t="shared" si="9"/>
        <v>45352</v>
      </c>
      <c r="E89" s="104">
        <f t="shared" si="1"/>
        <v>45382</v>
      </c>
      <c r="F89" s="113"/>
      <c r="G89" s="114"/>
      <c r="H89" s="114"/>
      <c r="I89" s="114"/>
      <c r="J89" s="115"/>
      <c r="K89" s="113"/>
      <c r="L89" s="115"/>
      <c r="N89" s="137">
        <f t="shared" si="7"/>
        <v>0</v>
      </c>
      <c r="O89" s="115">
        <f t="shared" si="11"/>
        <v>0</v>
      </c>
      <c r="P89" s="115">
        <f t="shared" si="8"/>
        <v>0</v>
      </c>
      <c r="Q89" s="32"/>
      <c r="R89" s="163"/>
      <c r="S89" s="163"/>
      <c r="T89" s="163"/>
      <c r="U89" s="163"/>
      <c r="V89" s="163"/>
      <c r="W89" s="546" t="s">
        <v>997</v>
      </c>
      <c r="X89" s="547"/>
      <c r="Y89" s="548"/>
      <c r="Z89" s="163"/>
      <c r="AB89" s="39" t="s">
        <v>980</v>
      </c>
      <c r="AC89" s="40"/>
      <c r="AD89" s="584">
        <v>103060</v>
      </c>
      <c r="AE89" s="585"/>
    </row>
    <row r="90" spans="2:31">
      <c r="B90" s="103">
        <f t="shared" si="12"/>
        <v>30</v>
      </c>
      <c r="C90" s="103">
        <v>58</v>
      </c>
      <c r="D90" s="104">
        <f t="shared" si="9"/>
        <v>45383</v>
      </c>
      <c r="E90" s="104">
        <f t="shared" si="1"/>
        <v>45412</v>
      </c>
      <c r="F90" s="113"/>
      <c r="G90" s="114"/>
      <c r="H90" s="114"/>
      <c r="I90" s="114"/>
      <c r="J90" s="115"/>
      <c r="K90" s="113"/>
      <c r="L90" s="115"/>
      <c r="N90" s="137">
        <f t="shared" si="7"/>
        <v>0</v>
      </c>
      <c r="O90" s="115">
        <f t="shared" si="11"/>
        <v>0</v>
      </c>
      <c r="P90" s="115">
        <f t="shared" si="8"/>
        <v>0</v>
      </c>
      <c r="Q90" s="32"/>
      <c r="R90" s="173" t="s">
        <v>998</v>
      </c>
      <c r="S90" s="182"/>
      <c r="T90" s="163"/>
      <c r="U90" s="163"/>
      <c r="V90" s="163"/>
      <c r="W90" s="173" t="s">
        <v>999</v>
      </c>
      <c r="X90" s="173"/>
      <c r="Y90" s="173" t="s">
        <v>1000</v>
      </c>
      <c r="Z90" s="163"/>
      <c r="AB90" s="41" t="s">
        <v>981</v>
      </c>
      <c r="AC90" s="42"/>
      <c r="AD90" s="584" t="s">
        <v>1118</v>
      </c>
      <c r="AE90" s="585" t="e">
        <v>#N/A</v>
      </c>
    </row>
    <row r="91" spans="2:31">
      <c r="B91" s="103">
        <f t="shared" si="12"/>
        <v>31</v>
      </c>
      <c r="C91" s="103">
        <v>59</v>
      </c>
      <c r="D91" s="104">
        <f t="shared" si="9"/>
        <v>45413</v>
      </c>
      <c r="E91" s="104">
        <f t="shared" si="1"/>
        <v>45443</v>
      </c>
      <c r="F91" s="113"/>
      <c r="G91" s="114"/>
      <c r="H91" s="114"/>
      <c r="I91" s="114"/>
      <c r="J91" s="115"/>
      <c r="K91" s="113"/>
      <c r="L91" s="115"/>
      <c r="N91" s="137">
        <f t="shared" si="7"/>
        <v>0</v>
      </c>
      <c r="O91" s="115">
        <f t="shared" si="11"/>
        <v>0</v>
      </c>
      <c r="P91" s="115">
        <f t="shared" si="8"/>
        <v>0</v>
      </c>
      <c r="Q91" s="32"/>
      <c r="R91" s="130" t="s">
        <v>1022</v>
      </c>
      <c r="S91" s="182"/>
      <c r="T91" s="163"/>
      <c r="U91" s="163"/>
      <c r="V91" s="155">
        <v>1</v>
      </c>
      <c r="W91" s="351">
        <v>43661</v>
      </c>
      <c r="X91" s="151">
        <v>3</v>
      </c>
      <c r="Y91" s="351">
        <v>43708</v>
      </c>
      <c r="Z91" s="163"/>
      <c r="AB91" s="41" t="s">
        <v>1078</v>
      </c>
      <c r="AC91" s="42"/>
      <c r="AD91" s="584">
        <v>95101114</v>
      </c>
      <c r="AE91" s="585"/>
    </row>
    <row r="92" spans="2:31">
      <c r="B92" s="103">
        <f t="shared" si="12"/>
        <v>30</v>
      </c>
      <c r="C92" s="103">
        <v>60</v>
      </c>
      <c r="D92" s="104">
        <f t="shared" si="9"/>
        <v>45444</v>
      </c>
      <c r="E92" s="104">
        <f t="shared" si="1"/>
        <v>45473</v>
      </c>
      <c r="F92" s="113"/>
      <c r="G92" s="114"/>
      <c r="H92" s="114"/>
      <c r="I92" s="114"/>
      <c r="J92" s="115"/>
      <c r="K92" s="113"/>
      <c r="L92" s="115"/>
      <c r="N92" s="137">
        <f t="shared" si="7"/>
        <v>0</v>
      </c>
      <c r="O92" s="115">
        <f t="shared" si="11"/>
        <v>0</v>
      </c>
      <c r="P92" s="115">
        <f t="shared" si="8"/>
        <v>0</v>
      </c>
      <c r="Q92" s="32"/>
      <c r="R92" s="130" t="s">
        <v>1061</v>
      </c>
      <c r="S92" s="163"/>
      <c r="T92" s="163"/>
      <c r="U92" s="163"/>
      <c r="V92" s="155">
        <v>2</v>
      </c>
      <c r="W92" s="351">
        <v>43661</v>
      </c>
      <c r="X92" s="151">
        <v>4</v>
      </c>
      <c r="Y92" s="351">
        <v>43708</v>
      </c>
      <c r="Z92" s="163"/>
      <c r="AB92" s="450" t="s">
        <v>989</v>
      </c>
      <c r="AC92" s="43"/>
      <c r="AD92" s="44"/>
      <c r="AE92" s="49">
        <v>1000</v>
      </c>
    </row>
    <row r="93" spans="2:31">
      <c r="B93" s="103">
        <f t="shared" si="12"/>
        <v>31</v>
      </c>
      <c r="C93" s="103">
        <v>61</v>
      </c>
      <c r="D93" s="104">
        <f t="shared" si="9"/>
        <v>45474</v>
      </c>
      <c r="E93" s="104">
        <f t="shared" si="1"/>
        <v>45504</v>
      </c>
      <c r="F93" s="113"/>
      <c r="G93" s="114"/>
      <c r="H93" s="114"/>
      <c r="I93" s="114"/>
      <c r="J93" s="115"/>
      <c r="K93" s="113"/>
      <c r="L93" s="115"/>
      <c r="N93" s="137">
        <f t="shared" si="7"/>
        <v>0</v>
      </c>
      <c r="O93" s="115">
        <f t="shared" si="11"/>
        <v>0</v>
      </c>
      <c r="P93" s="115">
        <f t="shared" si="8"/>
        <v>0</v>
      </c>
      <c r="Q93" s="32"/>
      <c r="R93" s="163"/>
      <c r="S93" s="182"/>
      <c r="T93" s="163"/>
      <c r="U93" s="163"/>
      <c r="V93" s="163"/>
      <c r="W93" s="163"/>
      <c r="X93" s="163"/>
      <c r="Y93" s="163"/>
      <c r="Z93" s="163"/>
      <c r="AB93" s="146" t="s">
        <v>139</v>
      </c>
      <c r="AC93" s="43"/>
      <c r="AD93" s="44"/>
      <c r="AE93" s="50" t="s">
        <v>140</v>
      </c>
    </row>
    <row r="94" spans="2:31">
      <c r="B94" s="103">
        <f t="shared" si="12"/>
        <v>31</v>
      </c>
      <c r="C94" s="103">
        <v>62</v>
      </c>
      <c r="D94" s="104">
        <f t="shared" si="9"/>
        <v>45505</v>
      </c>
      <c r="E94" s="104">
        <f t="shared" si="1"/>
        <v>45535</v>
      </c>
      <c r="F94" s="113"/>
      <c r="G94" s="114"/>
      <c r="H94" s="114"/>
      <c r="I94" s="114"/>
      <c r="J94" s="115"/>
      <c r="K94" s="113"/>
      <c r="L94" s="115"/>
      <c r="N94" s="137">
        <f t="shared" si="7"/>
        <v>0</v>
      </c>
      <c r="O94" s="115">
        <f t="shared" si="11"/>
        <v>0</v>
      </c>
      <c r="P94" s="115">
        <f t="shared" si="8"/>
        <v>0</v>
      </c>
      <c r="Q94" s="32"/>
      <c r="R94" s="163"/>
      <c r="S94" s="163"/>
      <c r="T94" s="163"/>
      <c r="U94" s="163"/>
      <c r="V94" s="163"/>
      <c r="W94" s="163"/>
      <c r="X94" s="163"/>
      <c r="Y94" s="163"/>
      <c r="Z94" s="163"/>
      <c r="AB94" s="146" t="s">
        <v>141</v>
      </c>
      <c r="AC94" s="43"/>
      <c r="AD94" s="44"/>
      <c r="AE94" s="50" t="s">
        <v>151</v>
      </c>
    </row>
    <row r="95" spans="2:31">
      <c r="B95" s="103">
        <f t="shared" si="12"/>
        <v>30</v>
      </c>
      <c r="C95" s="103">
        <v>63</v>
      </c>
      <c r="D95" s="104">
        <f t="shared" si="9"/>
        <v>45536</v>
      </c>
      <c r="E95" s="104">
        <f t="shared" si="1"/>
        <v>45565</v>
      </c>
      <c r="F95" s="113"/>
      <c r="G95" s="114"/>
      <c r="H95" s="114"/>
      <c r="I95" s="114"/>
      <c r="J95" s="115"/>
      <c r="K95" s="113"/>
      <c r="L95" s="115"/>
      <c r="N95" s="137">
        <f t="shared" si="7"/>
        <v>0</v>
      </c>
      <c r="O95" s="115">
        <f t="shared" si="11"/>
        <v>0</v>
      </c>
      <c r="P95" s="115">
        <f t="shared" si="8"/>
        <v>0</v>
      </c>
      <c r="Q95" s="32"/>
      <c r="R95" s="163"/>
      <c r="S95" s="182"/>
      <c r="T95" s="163"/>
      <c r="U95" s="163"/>
      <c r="V95" s="163"/>
      <c r="W95" s="183"/>
      <c r="X95" s="163"/>
      <c r="Y95" s="163"/>
      <c r="Z95" s="163"/>
      <c r="AB95" s="146" t="s">
        <v>144</v>
      </c>
      <c r="AC95" s="43"/>
      <c r="AD95" s="44"/>
      <c r="AE95" s="54">
        <v>15</v>
      </c>
    </row>
    <row r="96" spans="2:31">
      <c r="B96" s="103">
        <f t="shared" si="12"/>
        <v>31</v>
      </c>
      <c r="C96" s="103">
        <v>64</v>
      </c>
      <c r="D96" s="104">
        <f t="shared" si="9"/>
        <v>45566</v>
      </c>
      <c r="E96" s="104">
        <f t="shared" si="1"/>
        <v>45596</v>
      </c>
      <c r="F96" s="113"/>
      <c r="G96" s="114"/>
      <c r="H96" s="114"/>
      <c r="I96" s="114"/>
      <c r="J96" s="115"/>
      <c r="K96" s="113"/>
      <c r="L96" s="115"/>
      <c r="N96" s="137">
        <f t="shared" si="7"/>
        <v>0</v>
      </c>
      <c r="O96" s="115">
        <f t="shared" si="11"/>
        <v>0</v>
      </c>
      <c r="P96" s="115">
        <f t="shared" si="8"/>
        <v>0</v>
      </c>
      <c r="Q96" s="32"/>
      <c r="R96" s="163"/>
      <c r="S96" s="182"/>
      <c r="T96" s="163"/>
      <c r="U96" s="163"/>
      <c r="V96" s="163"/>
      <c r="W96" s="183"/>
      <c r="X96" s="163"/>
      <c r="Y96" s="163"/>
      <c r="Z96" s="163"/>
      <c r="AB96" s="146" t="s">
        <v>145</v>
      </c>
      <c r="AC96" s="43"/>
      <c r="AD96" s="44"/>
      <c r="AE96" s="55">
        <v>43647</v>
      </c>
    </row>
    <row r="97" spans="2:45">
      <c r="B97" s="103">
        <f t="shared" si="12"/>
        <v>30</v>
      </c>
      <c r="C97" s="103">
        <v>65</v>
      </c>
      <c r="D97" s="104">
        <f t="shared" si="9"/>
        <v>45597</v>
      </c>
      <c r="E97" s="104">
        <f t="shared" si="1"/>
        <v>45626</v>
      </c>
      <c r="F97" s="113"/>
      <c r="G97" s="114"/>
      <c r="H97" s="114"/>
      <c r="I97" s="114"/>
      <c r="J97" s="115"/>
      <c r="K97" s="113"/>
      <c r="L97" s="115"/>
      <c r="N97" s="137">
        <f t="shared" si="7"/>
        <v>0</v>
      </c>
      <c r="O97" s="115">
        <f t="shared" si="11"/>
        <v>0</v>
      </c>
      <c r="P97" s="115">
        <f t="shared" si="8"/>
        <v>0</v>
      </c>
      <c r="Q97" s="32"/>
      <c r="R97" s="163"/>
      <c r="S97" s="182"/>
      <c r="T97" s="163"/>
      <c r="U97" s="163"/>
      <c r="V97" s="163"/>
      <c r="W97" s="183"/>
      <c r="X97" s="163"/>
      <c r="Y97" s="163"/>
      <c r="Z97" s="163"/>
      <c r="AB97" s="146" t="s">
        <v>146</v>
      </c>
      <c r="AC97" s="43"/>
      <c r="AD97" s="44"/>
      <c r="AE97" s="55">
        <v>44104</v>
      </c>
    </row>
    <row r="98" spans="2:45" ht="15.75" thickBot="1">
      <c r="B98" s="103">
        <f t="shared" si="12"/>
        <v>31</v>
      </c>
      <c r="C98" s="103">
        <v>66</v>
      </c>
      <c r="D98" s="104">
        <f t="shared" si="9"/>
        <v>45627</v>
      </c>
      <c r="E98" s="104">
        <f t="shared" ref="E98:E152" si="14">EOMONTH(D98,0)</f>
        <v>45657</v>
      </c>
      <c r="F98" s="113"/>
      <c r="G98" s="114"/>
      <c r="H98" s="114"/>
      <c r="I98" s="114"/>
      <c r="J98" s="115"/>
      <c r="K98" s="113"/>
      <c r="L98" s="115"/>
      <c r="N98" s="137">
        <f t="shared" ref="N98:N104" si="15">IF(C98&gt;$F$18,0,-$F$33)</f>
        <v>0</v>
      </c>
      <c r="O98" s="115">
        <f t="shared" si="11"/>
        <v>0</v>
      </c>
      <c r="P98" s="115">
        <f t="shared" ref="P98:P104" si="16">N98/$F$18</f>
        <v>0</v>
      </c>
      <c r="Q98" s="32"/>
      <c r="R98" s="163"/>
      <c r="S98" s="182"/>
      <c r="T98" s="163"/>
      <c r="U98" s="163"/>
      <c r="V98" s="163"/>
      <c r="W98" s="183"/>
      <c r="X98" s="163"/>
      <c r="Y98" s="163"/>
      <c r="Z98" s="163"/>
      <c r="AB98" s="147" t="s">
        <v>990</v>
      </c>
      <c r="AC98" s="63"/>
      <c r="AD98" s="64"/>
      <c r="AE98" s="148">
        <v>-13820.458359366807</v>
      </c>
    </row>
    <row r="99" spans="2:45">
      <c r="B99" s="103">
        <f t="shared" si="12"/>
        <v>31</v>
      </c>
      <c r="C99" s="103">
        <v>67</v>
      </c>
      <c r="D99" s="104">
        <f t="shared" ref="D99:D152" si="17">EDATE(D98,1)</f>
        <v>45658</v>
      </c>
      <c r="E99" s="104">
        <f t="shared" si="14"/>
        <v>45688</v>
      </c>
      <c r="F99" s="113"/>
      <c r="G99" s="114"/>
      <c r="H99" s="114"/>
      <c r="I99" s="114"/>
      <c r="J99" s="115"/>
      <c r="K99" s="113"/>
      <c r="L99" s="115"/>
      <c r="N99" s="137">
        <f t="shared" si="15"/>
        <v>0</v>
      </c>
      <c r="O99" s="115">
        <f t="shared" ref="O99:O104" si="18">IF(N99=0,0,O98-P99)</f>
        <v>0</v>
      </c>
      <c r="P99" s="115">
        <f t="shared" si="16"/>
        <v>0</v>
      </c>
      <c r="Q99" s="32"/>
      <c r="R99" s="163"/>
      <c r="S99" s="182"/>
      <c r="T99" s="163"/>
      <c r="U99" s="163"/>
      <c r="V99" s="163"/>
      <c r="W99" s="183"/>
      <c r="X99" s="163"/>
      <c r="Y99" s="163"/>
      <c r="Z99" s="163"/>
      <c r="AA99" s="163"/>
      <c r="AB99" s="163"/>
      <c r="AC99" s="163"/>
      <c r="AD99" s="163"/>
      <c r="AE99" s="163"/>
    </row>
    <row r="100" spans="2:45" ht="15" customHeight="1">
      <c r="B100" s="103">
        <f t="shared" si="12"/>
        <v>28</v>
      </c>
      <c r="C100" s="103">
        <v>68</v>
      </c>
      <c r="D100" s="104">
        <f t="shared" si="17"/>
        <v>45689</v>
      </c>
      <c r="E100" s="104">
        <f t="shared" si="14"/>
        <v>45716</v>
      </c>
      <c r="F100" s="113"/>
      <c r="G100" s="114"/>
      <c r="H100" s="114"/>
      <c r="I100" s="114"/>
      <c r="J100" s="115"/>
      <c r="K100" s="113"/>
      <c r="L100" s="115"/>
      <c r="N100" s="137">
        <f t="shared" si="15"/>
        <v>0</v>
      </c>
      <c r="O100" s="115">
        <f t="shared" si="18"/>
        <v>0</v>
      </c>
      <c r="P100" s="115">
        <f t="shared" si="16"/>
        <v>0</v>
      </c>
      <c r="Q100" s="196"/>
      <c r="R100" s="531" t="s">
        <v>1123</v>
      </c>
      <c r="S100" s="531"/>
      <c r="T100" s="531"/>
      <c r="U100" s="531"/>
      <c r="V100" s="124"/>
      <c r="W100" s="531" t="s">
        <v>1050</v>
      </c>
      <c r="X100" s="531"/>
      <c r="Y100" s="531"/>
      <c r="Z100" s="531"/>
      <c r="AA100" s="124"/>
      <c r="AB100" s="531" t="s">
        <v>1051</v>
      </c>
      <c r="AC100" s="531"/>
      <c r="AD100" s="531"/>
      <c r="AE100" s="531"/>
      <c r="AG100" s="567"/>
      <c r="AH100" s="567"/>
      <c r="AI100" s="567"/>
      <c r="AJ100" s="567"/>
      <c r="AK100" s="567"/>
      <c r="AL100" s="567"/>
      <c r="AM100" s="567"/>
      <c r="AN100" s="567"/>
      <c r="AO100" s="567"/>
      <c r="AP100" s="567"/>
      <c r="AQ100" s="567"/>
      <c r="AR100" s="567"/>
      <c r="AS100" s="567"/>
    </row>
    <row r="101" spans="2:45">
      <c r="B101" s="103">
        <f t="shared" ref="B101:B152" si="19">E101-D101+1</f>
        <v>31</v>
      </c>
      <c r="C101" s="103">
        <v>69</v>
      </c>
      <c r="D101" s="104">
        <f t="shared" si="17"/>
        <v>45717</v>
      </c>
      <c r="E101" s="104">
        <f t="shared" si="14"/>
        <v>45747</v>
      </c>
      <c r="F101" s="113"/>
      <c r="G101" s="114"/>
      <c r="H101" s="114"/>
      <c r="I101" s="114"/>
      <c r="J101" s="115"/>
      <c r="K101" s="113"/>
      <c r="L101" s="115"/>
      <c r="N101" s="137">
        <f t="shared" si="15"/>
        <v>0</v>
      </c>
      <c r="O101" s="115">
        <f t="shared" si="18"/>
        <v>0</v>
      </c>
      <c r="P101" s="115">
        <f t="shared" si="16"/>
        <v>0</v>
      </c>
      <c r="R101" s="188">
        <v>2</v>
      </c>
      <c r="S101" s="202">
        <f>Y101</f>
        <v>1000</v>
      </c>
      <c r="T101" s="198"/>
      <c r="U101" s="202"/>
      <c r="V101" s="196"/>
      <c r="W101" s="188">
        <v>1</v>
      </c>
      <c r="X101" s="202">
        <f>AD101-AC106</f>
        <v>1000</v>
      </c>
      <c r="Y101" s="198">
        <f>X101</f>
        <v>1000</v>
      </c>
      <c r="Z101" s="188">
        <v>2</v>
      </c>
      <c r="AA101" s="196"/>
      <c r="AB101" s="202"/>
      <c r="AC101" s="197"/>
      <c r="AD101" s="198">
        <v>1200</v>
      </c>
      <c r="AE101" s="188">
        <v>1</v>
      </c>
      <c r="AG101" s="567"/>
      <c r="AH101" s="567"/>
      <c r="AI101" s="567"/>
      <c r="AJ101" s="567"/>
      <c r="AK101" s="567"/>
      <c r="AL101" s="567"/>
      <c r="AM101" s="567"/>
      <c r="AN101" s="567"/>
      <c r="AO101" s="567"/>
      <c r="AP101" s="567"/>
      <c r="AQ101" s="567"/>
      <c r="AR101" s="567"/>
      <c r="AS101" s="567"/>
    </row>
    <row r="102" spans="2:45">
      <c r="B102" s="103">
        <f t="shared" si="19"/>
        <v>30</v>
      </c>
      <c r="C102" s="103">
        <v>70</v>
      </c>
      <c r="D102" s="104">
        <f t="shared" si="17"/>
        <v>45748</v>
      </c>
      <c r="E102" s="104">
        <f t="shared" si="14"/>
        <v>45777</v>
      </c>
      <c r="F102" s="113"/>
      <c r="G102" s="114"/>
      <c r="H102" s="114"/>
      <c r="I102" s="114"/>
      <c r="J102" s="115"/>
      <c r="K102" s="113"/>
      <c r="L102" s="115"/>
      <c r="N102" s="137">
        <f t="shared" si="15"/>
        <v>0</v>
      </c>
      <c r="O102" s="115">
        <f t="shared" si="18"/>
        <v>0</v>
      </c>
      <c r="P102" s="115">
        <f t="shared" si="16"/>
        <v>0</v>
      </c>
      <c r="R102" s="152">
        <v>4</v>
      </c>
      <c r="S102" s="200">
        <f>Y102</f>
        <v>1015</v>
      </c>
      <c r="T102" s="199"/>
      <c r="U102" s="200"/>
      <c r="V102" s="196"/>
      <c r="W102" s="152">
        <v>3</v>
      </c>
      <c r="X102" s="200">
        <f>AD102-AC107</f>
        <v>1015</v>
      </c>
      <c r="Y102" s="199">
        <f>X102</f>
        <v>1015</v>
      </c>
      <c r="Z102" s="152">
        <v>4</v>
      </c>
      <c r="AA102" s="196"/>
      <c r="AB102" s="196"/>
      <c r="AC102" s="196"/>
      <c r="AD102" s="199">
        <v>1218</v>
      </c>
      <c r="AE102" s="152">
        <v>3</v>
      </c>
      <c r="AG102" s="567"/>
      <c r="AH102" s="567"/>
      <c r="AI102" s="567"/>
      <c r="AJ102" s="567"/>
      <c r="AK102" s="567"/>
      <c r="AL102" s="567"/>
      <c r="AM102" s="567"/>
      <c r="AN102" s="567"/>
      <c r="AO102" s="567"/>
      <c r="AP102" s="567"/>
      <c r="AQ102" s="567"/>
      <c r="AR102" s="567"/>
      <c r="AS102" s="567"/>
    </row>
    <row r="103" spans="2:45">
      <c r="B103" s="103">
        <f t="shared" si="19"/>
        <v>31</v>
      </c>
      <c r="C103" s="103">
        <v>71</v>
      </c>
      <c r="D103" s="104">
        <f t="shared" si="17"/>
        <v>45778</v>
      </c>
      <c r="E103" s="104">
        <f t="shared" si="14"/>
        <v>45808</v>
      </c>
      <c r="F103" s="113"/>
      <c r="G103" s="114"/>
      <c r="H103" s="114"/>
      <c r="I103" s="114"/>
      <c r="J103" s="115"/>
      <c r="K103" s="113"/>
      <c r="L103" s="115"/>
      <c r="N103" s="137">
        <f t="shared" si="15"/>
        <v>0</v>
      </c>
      <c r="O103" s="115">
        <f t="shared" si="18"/>
        <v>0</v>
      </c>
      <c r="P103" s="115">
        <f t="shared" si="16"/>
        <v>0</v>
      </c>
      <c r="R103" s="196"/>
      <c r="S103" s="196"/>
      <c r="T103" s="199"/>
      <c r="U103" s="196"/>
      <c r="V103" s="196"/>
      <c r="W103" s="196"/>
      <c r="X103" s="196"/>
      <c r="Y103" s="199"/>
      <c r="Z103" s="196"/>
      <c r="AA103" s="196"/>
      <c r="AB103" s="196"/>
      <c r="AC103" s="196"/>
      <c r="AD103" s="199"/>
      <c r="AE103" s="196"/>
      <c r="AG103" s="567"/>
      <c r="AH103" s="567"/>
      <c r="AI103" s="567"/>
      <c r="AJ103" s="567"/>
      <c r="AK103" s="567"/>
      <c r="AL103" s="567"/>
      <c r="AM103" s="567"/>
      <c r="AN103" s="567"/>
      <c r="AO103" s="567"/>
      <c r="AP103" s="567"/>
      <c r="AQ103" s="567"/>
      <c r="AR103" s="567"/>
      <c r="AS103" s="567"/>
    </row>
    <row r="104" spans="2:45" ht="14.45" customHeight="1">
      <c r="B104" s="103">
        <f t="shared" si="19"/>
        <v>30</v>
      </c>
      <c r="C104" s="103">
        <v>72</v>
      </c>
      <c r="D104" s="104">
        <f t="shared" si="17"/>
        <v>45809</v>
      </c>
      <c r="E104" s="104">
        <f t="shared" si="14"/>
        <v>45838</v>
      </c>
      <c r="F104" s="113"/>
      <c r="G104" s="114"/>
      <c r="H104" s="114"/>
      <c r="I104" s="114"/>
      <c r="J104" s="115"/>
      <c r="K104" s="113"/>
      <c r="L104" s="115"/>
      <c r="N104" s="137">
        <f t="shared" si="15"/>
        <v>0</v>
      </c>
      <c r="O104" s="115">
        <f t="shared" si="18"/>
        <v>0</v>
      </c>
      <c r="P104" s="115">
        <f t="shared" si="16"/>
        <v>0</v>
      </c>
      <c r="R104" s="163"/>
      <c r="S104" s="163"/>
      <c r="T104" s="163"/>
      <c r="U104" s="163"/>
      <c r="V104" s="163"/>
      <c r="W104" s="163"/>
      <c r="X104" s="163"/>
      <c r="Y104" s="163"/>
      <c r="Z104" s="163"/>
      <c r="AA104" s="163"/>
      <c r="AB104" s="443"/>
      <c r="AC104" s="443"/>
      <c r="AD104" s="443"/>
      <c r="AE104" s="443"/>
      <c r="AG104" s="567"/>
      <c r="AH104" s="567"/>
      <c r="AI104" s="567"/>
      <c r="AJ104" s="567"/>
      <c r="AK104" s="567"/>
      <c r="AL104" s="567"/>
      <c r="AM104" s="567"/>
      <c r="AN104" s="567"/>
      <c r="AO104" s="567"/>
      <c r="AP104" s="567"/>
      <c r="AQ104" s="567"/>
      <c r="AR104" s="567"/>
      <c r="AS104" s="567"/>
    </row>
    <row r="105" spans="2:45">
      <c r="B105" s="103">
        <f t="shared" si="19"/>
        <v>31</v>
      </c>
      <c r="C105" s="103">
        <v>73</v>
      </c>
      <c r="D105" s="104">
        <f t="shared" si="17"/>
        <v>45839</v>
      </c>
      <c r="E105" s="104">
        <f t="shared" si="14"/>
        <v>45869</v>
      </c>
      <c r="F105" s="113"/>
      <c r="G105" s="114"/>
      <c r="H105" s="114"/>
      <c r="I105" s="114"/>
      <c r="J105" s="115"/>
      <c r="K105" s="113"/>
      <c r="L105" s="115"/>
      <c r="N105" s="137">
        <f>-F105</f>
        <v>0</v>
      </c>
      <c r="O105" s="115">
        <f>-P105</f>
        <v>0</v>
      </c>
      <c r="P105" s="115">
        <f>N105/12</f>
        <v>0</v>
      </c>
      <c r="AB105" s="531" t="s">
        <v>1054</v>
      </c>
      <c r="AC105" s="531"/>
      <c r="AD105" s="531"/>
      <c r="AE105" s="531"/>
      <c r="AG105" s="431"/>
      <c r="AH105" s="431"/>
      <c r="AI105" s="431"/>
      <c r="AJ105" s="431"/>
      <c r="AK105" s="431"/>
      <c r="AL105" s="431"/>
      <c r="AM105" s="431"/>
      <c r="AN105" s="431"/>
      <c r="AO105" s="431"/>
      <c r="AP105" s="431"/>
      <c r="AQ105" s="431"/>
      <c r="AR105" s="431"/>
      <c r="AS105" s="431"/>
    </row>
    <row r="106" spans="2:45">
      <c r="B106" s="103">
        <f t="shared" si="19"/>
        <v>31</v>
      </c>
      <c r="C106" s="103">
        <v>74</v>
      </c>
      <c r="D106" s="104">
        <f t="shared" si="17"/>
        <v>45870</v>
      </c>
      <c r="E106" s="104">
        <f t="shared" si="14"/>
        <v>45900</v>
      </c>
      <c r="F106" s="113"/>
      <c r="G106" s="114"/>
      <c r="H106" s="114"/>
      <c r="I106" s="114"/>
      <c r="J106" s="115"/>
      <c r="K106" s="113"/>
      <c r="L106" s="115"/>
      <c r="N106" s="137">
        <f>N105</f>
        <v>0</v>
      </c>
      <c r="O106" s="115">
        <f>O105-P105</f>
        <v>0</v>
      </c>
      <c r="P106" s="115">
        <f t="shared" ref="P106:P116" si="20">N106/12</f>
        <v>0</v>
      </c>
      <c r="AB106" s="131">
        <v>1</v>
      </c>
      <c r="AC106" s="116">
        <v>200</v>
      </c>
      <c r="AD106" s="118"/>
      <c r="AG106" s="431"/>
      <c r="AH106" s="431"/>
      <c r="AI106" s="431"/>
      <c r="AJ106" s="431"/>
      <c r="AK106" s="431"/>
      <c r="AL106" s="431"/>
      <c r="AM106" s="431"/>
      <c r="AN106" s="431"/>
      <c r="AO106" s="431"/>
      <c r="AP106" s="431"/>
      <c r="AQ106" s="431"/>
      <c r="AR106" s="431"/>
      <c r="AS106" s="431"/>
    </row>
    <row r="107" spans="2:45">
      <c r="B107" s="103">
        <f t="shared" si="19"/>
        <v>30</v>
      </c>
      <c r="C107" s="103">
        <v>75</v>
      </c>
      <c r="D107" s="104">
        <f t="shared" si="17"/>
        <v>45901</v>
      </c>
      <c r="E107" s="104">
        <f t="shared" si="14"/>
        <v>45930</v>
      </c>
      <c r="F107" s="113"/>
      <c r="G107" s="114"/>
      <c r="H107" s="114"/>
      <c r="I107" s="114"/>
      <c r="J107" s="115"/>
      <c r="K107" s="113"/>
      <c r="L107" s="115"/>
      <c r="N107" s="137">
        <f t="shared" ref="N107:N116" si="21">N106</f>
        <v>0</v>
      </c>
      <c r="O107" s="115">
        <f t="shared" ref="O107:O116" si="22">O106-P106</f>
        <v>0</v>
      </c>
      <c r="P107" s="115">
        <f t="shared" si="20"/>
        <v>0</v>
      </c>
      <c r="AB107" s="152">
        <v>3</v>
      </c>
      <c r="AC107" s="53">
        <v>203</v>
      </c>
      <c r="AD107" s="123"/>
    </row>
    <row r="108" spans="2:45">
      <c r="B108" s="103">
        <f t="shared" si="19"/>
        <v>31</v>
      </c>
      <c r="C108" s="103">
        <v>76</v>
      </c>
      <c r="D108" s="104">
        <f t="shared" si="17"/>
        <v>45931</v>
      </c>
      <c r="E108" s="104">
        <f t="shared" si="14"/>
        <v>45961</v>
      </c>
      <c r="F108" s="113"/>
      <c r="G108" s="114"/>
      <c r="H108" s="114"/>
      <c r="I108" s="114"/>
      <c r="J108" s="115"/>
      <c r="K108" s="113"/>
      <c r="L108" s="115"/>
      <c r="N108" s="137">
        <f t="shared" si="21"/>
        <v>0</v>
      </c>
      <c r="O108" s="115">
        <f t="shared" si="22"/>
        <v>0</v>
      </c>
      <c r="P108" s="115">
        <f t="shared" si="20"/>
        <v>0</v>
      </c>
      <c r="S108" s="409"/>
      <c r="AB108" s="120"/>
      <c r="AC108" s="120"/>
      <c r="AD108" s="123"/>
      <c r="AE108" s="120"/>
    </row>
    <row r="109" spans="2:45">
      <c r="B109" s="103">
        <f t="shared" si="19"/>
        <v>30</v>
      </c>
      <c r="C109" s="103">
        <v>77</v>
      </c>
      <c r="D109" s="104">
        <f t="shared" si="17"/>
        <v>45962</v>
      </c>
      <c r="E109" s="104">
        <f t="shared" si="14"/>
        <v>45991</v>
      </c>
      <c r="F109" s="113"/>
      <c r="G109" s="114"/>
      <c r="H109" s="114"/>
      <c r="I109" s="114"/>
      <c r="J109" s="115"/>
      <c r="K109" s="113"/>
      <c r="L109" s="115"/>
      <c r="N109" s="137">
        <f t="shared" si="21"/>
        <v>0</v>
      </c>
      <c r="O109" s="115">
        <f t="shared" si="22"/>
        <v>0</v>
      </c>
      <c r="P109" s="115">
        <f t="shared" si="20"/>
        <v>0</v>
      </c>
      <c r="S109" s="409"/>
    </row>
    <row r="110" spans="2:45">
      <c r="B110" s="103">
        <f t="shared" si="19"/>
        <v>31</v>
      </c>
      <c r="C110" s="103">
        <v>78</v>
      </c>
      <c r="D110" s="104">
        <f t="shared" si="17"/>
        <v>45992</v>
      </c>
      <c r="E110" s="104">
        <f t="shared" si="14"/>
        <v>46022</v>
      </c>
      <c r="F110" s="113"/>
      <c r="G110" s="114"/>
      <c r="H110" s="114"/>
      <c r="I110" s="114"/>
      <c r="J110" s="115"/>
      <c r="K110" s="113"/>
      <c r="L110" s="115"/>
      <c r="N110" s="137">
        <f t="shared" si="21"/>
        <v>0</v>
      </c>
      <c r="O110" s="115">
        <f t="shared" si="22"/>
        <v>0</v>
      </c>
      <c r="P110" s="115">
        <f t="shared" si="20"/>
        <v>0</v>
      </c>
      <c r="S110" s="409"/>
    </row>
    <row r="111" spans="2:45">
      <c r="B111" s="103">
        <f t="shared" si="19"/>
        <v>31</v>
      </c>
      <c r="C111" s="103">
        <v>79</v>
      </c>
      <c r="D111" s="104">
        <f t="shared" si="17"/>
        <v>46023</v>
      </c>
      <c r="E111" s="104">
        <f t="shared" si="14"/>
        <v>46053</v>
      </c>
      <c r="F111" s="113"/>
      <c r="G111" s="114"/>
      <c r="H111" s="114"/>
      <c r="I111" s="114"/>
      <c r="J111" s="115"/>
      <c r="K111" s="113"/>
      <c r="L111" s="115"/>
      <c r="N111" s="137">
        <f t="shared" si="21"/>
        <v>0</v>
      </c>
      <c r="O111" s="115">
        <f t="shared" si="22"/>
        <v>0</v>
      </c>
      <c r="P111" s="115">
        <f t="shared" si="20"/>
        <v>0</v>
      </c>
      <c r="S111" s="409"/>
    </row>
    <row r="112" spans="2:45">
      <c r="B112" s="103">
        <f t="shared" si="19"/>
        <v>28</v>
      </c>
      <c r="C112" s="103">
        <v>80</v>
      </c>
      <c r="D112" s="104">
        <f t="shared" si="17"/>
        <v>46054</v>
      </c>
      <c r="E112" s="104">
        <f t="shared" si="14"/>
        <v>46081</v>
      </c>
      <c r="F112" s="113"/>
      <c r="G112" s="114"/>
      <c r="H112" s="114"/>
      <c r="I112" s="114"/>
      <c r="J112" s="115"/>
      <c r="K112" s="113"/>
      <c r="L112" s="115"/>
      <c r="N112" s="137">
        <f t="shared" si="21"/>
        <v>0</v>
      </c>
      <c r="O112" s="115">
        <f t="shared" si="22"/>
        <v>0</v>
      </c>
      <c r="P112" s="115">
        <f t="shared" si="20"/>
        <v>0</v>
      </c>
      <c r="S112" s="409"/>
    </row>
    <row r="113" spans="2:19">
      <c r="B113" s="103">
        <f t="shared" si="19"/>
        <v>31</v>
      </c>
      <c r="C113" s="103">
        <v>81</v>
      </c>
      <c r="D113" s="104">
        <f t="shared" si="17"/>
        <v>46082</v>
      </c>
      <c r="E113" s="104">
        <f t="shared" si="14"/>
        <v>46112</v>
      </c>
      <c r="F113" s="113"/>
      <c r="G113" s="114"/>
      <c r="H113" s="114"/>
      <c r="I113" s="114"/>
      <c r="J113" s="115"/>
      <c r="K113" s="113"/>
      <c r="L113" s="115"/>
      <c r="N113" s="137">
        <f t="shared" si="21"/>
        <v>0</v>
      </c>
      <c r="O113" s="115">
        <f t="shared" si="22"/>
        <v>0</v>
      </c>
      <c r="P113" s="115">
        <f t="shared" si="20"/>
        <v>0</v>
      </c>
      <c r="S113" s="409"/>
    </row>
    <row r="114" spans="2:19">
      <c r="B114" s="103">
        <f t="shared" si="19"/>
        <v>30</v>
      </c>
      <c r="C114" s="103">
        <v>82</v>
      </c>
      <c r="D114" s="104">
        <f t="shared" si="17"/>
        <v>46113</v>
      </c>
      <c r="E114" s="104">
        <f t="shared" si="14"/>
        <v>46142</v>
      </c>
      <c r="F114" s="113"/>
      <c r="G114" s="114"/>
      <c r="H114" s="114"/>
      <c r="I114" s="114"/>
      <c r="J114" s="115"/>
      <c r="K114" s="113"/>
      <c r="L114" s="115"/>
      <c r="N114" s="137">
        <f t="shared" si="21"/>
        <v>0</v>
      </c>
      <c r="O114" s="115">
        <f t="shared" si="22"/>
        <v>0</v>
      </c>
      <c r="P114" s="115">
        <f t="shared" si="20"/>
        <v>0</v>
      </c>
      <c r="S114" s="409"/>
    </row>
    <row r="115" spans="2:19">
      <c r="B115" s="103">
        <f t="shared" si="19"/>
        <v>31</v>
      </c>
      <c r="C115" s="103">
        <v>83</v>
      </c>
      <c r="D115" s="104">
        <f t="shared" si="17"/>
        <v>46143</v>
      </c>
      <c r="E115" s="104">
        <f t="shared" si="14"/>
        <v>46173</v>
      </c>
      <c r="F115" s="113"/>
      <c r="G115" s="114"/>
      <c r="H115" s="114"/>
      <c r="I115" s="114"/>
      <c r="J115" s="115"/>
      <c r="K115" s="113"/>
      <c r="L115" s="115"/>
      <c r="N115" s="137">
        <f t="shared" si="21"/>
        <v>0</v>
      </c>
      <c r="O115" s="115">
        <f t="shared" si="22"/>
        <v>0</v>
      </c>
      <c r="P115" s="115">
        <f t="shared" si="20"/>
        <v>0</v>
      </c>
      <c r="S115" s="409"/>
    </row>
    <row r="116" spans="2:19">
      <c r="B116" s="103">
        <f t="shared" si="19"/>
        <v>30</v>
      </c>
      <c r="C116" s="103">
        <v>84</v>
      </c>
      <c r="D116" s="104">
        <f t="shared" si="17"/>
        <v>46174</v>
      </c>
      <c r="E116" s="104">
        <f t="shared" si="14"/>
        <v>46203</v>
      </c>
      <c r="F116" s="113"/>
      <c r="G116" s="114"/>
      <c r="H116" s="114"/>
      <c r="I116" s="114"/>
      <c r="J116" s="115"/>
      <c r="K116" s="113"/>
      <c r="L116" s="115"/>
      <c r="N116" s="137">
        <f t="shared" si="21"/>
        <v>0</v>
      </c>
      <c r="O116" s="115">
        <f t="shared" si="22"/>
        <v>0</v>
      </c>
      <c r="P116" s="115">
        <f t="shared" si="20"/>
        <v>0</v>
      </c>
    </row>
    <row r="117" spans="2:19">
      <c r="B117" s="103">
        <f t="shared" si="19"/>
        <v>31</v>
      </c>
      <c r="C117" s="103">
        <v>85</v>
      </c>
      <c r="D117" s="104">
        <f t="shared" si="17"/>
        <v>46204</v>
      </c>
      <c r="E117" s="104">
        <f t="shared" si="14"/>
        <v>46234</v>
      </c>
      <c r="F117" s="113"/>
      <c r="G117" s="114"/>
      <c r="H117" s="114"/>
      <c r="I117" s="114"/>
      <c r="J117" s="115"/>
      <c r="K117" s="113"/>
      <c r="L117" s="115"/>
      <c r="N117" s="137"/>
      <c r="O117" s="115"/>
      <c r="P117" s="115"/>
    </row>
    <row r="118" spans="2:19">
      <c r="B118" s="103">
        <f t="shared" si="19"/>
        <v>31</v>
      </c>
      <c r="C118" s="103">
        <v>86</v>
      </c>
      <c r="D118" s="104">
        <f t="shared" si="17"/>
        <v>46235</v>
      </c>
      <c r="E118" s="104">
        <f t="shared" si="14"/>
        <v>46265</v>
      </c>
      <c r="F118" s="113"/>
      <c r="G118" s="114"/>
      <c r="H118" s="114"/>
      <c r="I118" s="114"/>
      <c r="J118" s="115"/>
      <c r="K118" s="113"/>
      <c r="L118" s="115"/>
      <c r="N118" s="137"/>
      <c r="O118" s="115"/>
      <c r="P118" s="115"/>
    </row>
    <row r="119" spans="2:19">
      <c r="B119" s="103">
        <f t="shared" si="19"/>
        <v>30</v>
      </c>
      <c r="C119" s="103">
        <v>87</v>
      </c>
      <c r="D119" s="104">
        <f t="shared" si="17"/>
        <v>46266</v>
      </c>
      <c r="E119" s="104">
        <f t="shared" si="14"/>
        <v>46295</v>
      </c>
      <c r="F119" s="113"/>
      <c r="G119" s="114"/>
      <c r="H119" s="114"/>
      <c r="I119" s="114"/>
      <c r="J119" s="115"/>
      <c r="K119" s="113"/>
      <c r="L119" s="115"/>
      <c r="N119" s="137"/>
      <c r="O119" s="115"/>
      <c r="P119" s="115"/>
    </row>
    <row r="120" spans="2:19">
      <c r="B120" s="103">
        <f t="shared" si="19"/>
        <v>31</v>
      </c>
      <c r="C120" s="103">
        <v>88</v>
      </c>
      <c r="D120" s="104">
        <f t="shared" si="17"/>
        <v>46296</v>
      </c>
      <c r="E120" s="104">
        <f t="shared" si="14"/>
        <v>46326</v>
      </c>
      <c r="F120" s="113"/>
      <c r="G120" s="114"/>
      <c r="H120" s="114"/>
      <c r="I120" s="114"/>
      <c r="J120" s="115"/>
      <c r="K120" s="113"/>
      <c r="L120" s="115"/>
      <c r="N120" s="137"/>
      <c r="O120" s="115"/>
      <c r="P120" s="115"/>
    </row>
    <row r="121" spans="2:19">
      <c r="B121" s="103">
        <f t="shared" si="19"/>
        <v>30</v>
      </c>
      <c r="C121" s="103">
        <v>89</v>
      </c>
      <c r="D121" s="104">
        <f t="shared" si="17"/>
        <v>46327</v>
      </c>
      <c r="E121" s="104">
        <f t="shared" si="14"/>
        <v>46356</v>
      </c>
      <c r="F121" s="113"/>
      <c r="G121" s="114"/>
      <c r="H121" s="114"/>
      <c r="I121" s="114"/>
      <c r="J121" s="115"/>
      <c r="K121" s="113"/>
      <c r="L121" s="115"/>
      <c r="N121" s="137"/>
      <c r="O121" s="115"/>
      <c r="P121" s="115"/>
    </row>
    <row r="122" spans="2:19">
      <c r="B122" s="103">
        <f t="shared" si="19"/>
        <v>31</v>
      </c>
      <c r="C122" s="103">
        <v>90</v>
      </c>
      <c r="D122" s="104">
        <f t="shared" si="17"/>
        <v>46357</v>
      </c>
      <c r="E122" s="104">
        <f t="shared" si="14"/>
        <v>46387</v>
      </c>
      <c r="F122" s="113"/>
      <c r="G122" s="114"/>
      <c r="H122" s="114"/>
      <c r="I122" s="114"/>
      <c r="J122" s="115"/>
      <c r="K122" s="113"/>
      <c r="L122" s="115"/>
      <c r="N122" s="137"/>
      <c r="O122" s="115"/>
      <c r="P122" s="115"/>
    </row>
    <row r="123" spans="2:19">
      <c r="B123" s="103">
        <f t="shared" si="19"/>
        <v>31</v>
      </c>
      <c r="C123" s="103">
        <v>91</v>
      </c>
      <c r="D123" s="104">
        <f t="shared" si="17"/>
        <v>46388</v>
      </c>
      <c r="E123" s="104">
        <f t="shared" si="14"/>
        <v>46418</v>
      </c>
      <c r="F123" s="113"/>
      <c r="G123" s="114"/>
      <c r="H123" s="114"/>
      <c r="I123" s="114"/>
      <c r="J123" s="115"/>
      <c r="K123" s="113"/>
      <c r="L123" s="115"/>
      <c r="N123" s="137"/>
      <c r="O123" s="115"/>
      <c r="P123" s="115"/>
    </row>
    <row r="124" spans="2:19">
      <c r="B124" s="103">
        <f t="shared" si="19"/>
        <v>28</v>
      </c>
      <c r="C124" s="103">
        <v>92</v>
      </c>
      <c r="D124" s="104">
        <f t="shared" si="17"/>
        <v>46419</v>
      </c>
      <c r="E124" s="104">
        <f t="shared" si="14"/>
        <v>46446</v>
      </c>
      <c r="F124" s="113"/>
      <c r="G124" s="114"/>
      <c r="H124" s="114"/>
      <c r="I124" s="114"/>
      <c r="J124" s="115"/>
      <c r="K124" s="113"/>
      <c r="L124" s="115"/>
      <c r="N124" s="137"/>
      <c r="O124" s="115"/>
      <c r="P124" s="115"/>
    </row>
    <row r="125" spans="2:19">
      <c r="B125" s="103">
        <f t="shared" si="19"/>
        <v>31</v>
      </c>
      <c r="C125" s="103">
        <v>93</v>
      </c>
      <c r="D125" s="104">
        <f t="shared" si="17"/>
        <v>46447</v>
      </c>
      <c r="E125" s="104">
        <f t="shared" si="14"/>
        <v>46477</v>
      </c>
      <c r="F125" s="113"/>
      <c r="G125" s="114"/>
      <c r="H125" s="114"/>
      <c r="I125" s="114"/>
      <c r="J125" s="115"/>
      <c r="K125" s="113"/>
      <c r="L125" s="115"/>
      <c r="N125" s="137"/>
      <c r="O125" s="115"/>
      <c r="P125" s="115"/>
    </row>
    <row r="126" spans="2:19">
      <c r="B126" s="103">
        <f t="shared" si="19"/>
        <v>30</v>
      </c>
      <c r="C126" s="103">
        <v>94</v>
      </c>
      <c r="D126" s="104">
        <f t="shared" si="17"/>
        <v>46478</v>
      </c>
      <c r="E126" s="104">
        <f t="shared" si="14"/>
        <v>46507</v>
      </c>
      <c r="F126" s="113"/>
      <c r="G126" s="114"/>
      <c r="H126" s="114"/>
      <c r="I126" s="114"/>
      <c r="J126" s="115"/>
      <c r="K126" s="113"/>
      <c r="L126" s="115"/>
      <c r="N126" s="137"/>
      <c r="O126" s="115"/>
      <c r="P126" s="115"/>
    </row>
    <row r="127" spans="2:19">
      <c r="B127" s="103">
        <f t="shared" si="19"/>
        <v>31</v>
      </c>
      <c r="C127" s="103">
        <v>95</v>
      </c>
      <c r="D127" s="104">
        <f t="shared" si="17"/>
        <v>46508</v>
      </c>
      <c r="E127" s="104">
        <f t="shared" si="14"/>
        <v>46538</v>
      </c>
      <c r="F127" s="113"/>
      <c r="G127" s="114"/>
      <c r="H127" s="114"/>
      <c r="I127" s="114"/>
      <c r="J127" s="115"/>
      <c r="K127" s="113"/>
      <c r="L127" s="115"/>
      <c r="N127" s="137"/>
      <c r="O127" s="115"/>
      <c r="P127" s="115"/>
    </row>
    <row r="128" spans="2:19">
      <c r="B128" s="103">
        <f t="shared" si="19"/>
        <v>30</v>
      </c>
      <c r="C128" s="103">
        <v>96</v>
      </c>
      <c r="D128" s="104">
        <f t="shared" si="17"/>
        <v>46539</v>
      </c>
      <c r="E128" s="104">
        <f t="shared" si="14"/>
        <v>46568</v>
      </c>
      <c r="F128" s="113"/>
      <c r="G128" s="114"/>
      <c r="H128" s="114"/>
      <c r="I128" s="114"/>
      <c r="J128" s="115"/>
      <c r="K128" s="113"/>
      <c r="L128" s="115"/>
      <c r="N128" s="137"/>
      <c r="O128" s="115"/>
      <c r="P128" s="115"/>
    </row>
    <row r="129" spans="2:16">
      <c r="B129" s="103">
        <f t="shared" si="19"/>
        <v>31</v>
      </c>
      <c r="C129" s="103">
        <v>97</v>
      </c>
      <c r="D129" s="104">
        <f t="shared" si="17"/>
        <v>46569</v>
      </c>
      <c r="E129" s="104">
        <f t="shared" si="14"/>
        <v>46599</v>
      </c>
      <c r="F129" s="138"/>
      <c r="J129" s="139"/>
      <c r="K129" s="138"/>
      <c r="L129" s="139"/>
      <c r="N129" s="137"/>
      <c r="O129" s="115"/>
      <c r="P129" s="115"/>
    </row>
    <row r="130" spans="2:16">
      <c r="B130" s="103">
        <f t="shared" si="19"/>
        <v>31</v>
      </c>
      <c r="C130" s="103">
        <v>98</v>
      </c>
      <c r="D130" s="104">
        <f t="shared" si="17"/>
        <v>46600</v>
      </c>
      <c r="E130" s="104">
        <f t="shared" si="14"/>
        <v>46630</v>
      </c>
      <c r="F130" s="138"/>
      <c r="J130" s="139"/>
      <c r="K130" s="138"/>
      <c r="L130" s="139"/>
      <c r="N130" s="137"/>
      <c r="O130" s="115"/>
      <c r="P130" s="115"/>
    </row>
    <row r="131" spans="2:16">
      <c r="B131" s="103">
        <f t="shared" si="19"/>
        <v>30</v>
      </c>
      <c r="C131" s="103">
        <v>99</v>
      </c>
      <c r="D131" s="104">
        <f t="shared" si="17"/>
        <v>46631</v>
      </c>
      <c r="E131" s="104">
        <f t="shared" si="14"/>
        <v>46660</v>
      </c>
      <c r="F131" s="138"/>
      <c r="J131" s="139"/>
      <c r="K131" s="138"/>
      <c r="L131" s="139"/>
      <c r="N131" s="137"/>
      <c r="O131" s="115"/>
      <c r="P131" s="115"/>
    </row>
    <row r="132" spans="2:16">
      <c r="B132" s="103">
        <f t="shared" si="19"/>
        <v>31</v>
      </c>
      <c r="C132" s="103">
        <v>100</v>
      </c>
      <c r="D132" s="104">
        <f t="shared" si="17"/>
        <v>46661</v>
      </c>
      <c r="E132" s="104">
        <f t="shared" si="14"/>
        <v>46691</v>
      </c>
      <c r="F132" s="138"/>
      <c r="J132" s="139"/>
      <c r="K132" s="138"/>
      <c r="L132" s="139"/>
      <c r="N132" s="137"/>
      <c r="O132" s="115"/>
      <c r="P132" s="115"/>
    </row>
    <row r="133" spans="2:16">
      <c r="B133" s="103">
        <f t="shared" si="19"/>
        <v>30</v>
      </c>
      <c r="C133" s="103">
        <v>101</v>
      </c>
      <c r="D133" s="104">
        <f t="shared" si="17"/>
        <v>46692</v>
      </c>
      <c r="E133" s="104">
        <f t="shared" si="14"/>
        <v>46721</v>
      </c>
      <c r="F133" s="138"/>
      <c r="J133" s="139"/>
      <c r="K133" s="138"/>
      <c r="L133" s="139"/>
      <c r="N133" s="137"/>
      <c r="O133" s="115"/>
      <c r="P133" s="115"/>
    </row>
    <row r="134" spans="2:16">
      <c r="B134" s="103">
        <f t="shared" si="19"/>
        <v>31</v>
      </c>
      <c r="C134" s="103">
        <v>102</v>
      </c>
      <c r="D134" s="104">
        <f t="shared" si="17"/>
        <v>46722</v>
      </c>
      <c r="E134" s="104">
        <f t="shared" si="14"/>
        <v>46752</v>
      </c>
      <c r="F134" s="138"/>
      <c r="J134" s="139"/>
      <c r="K134" s="138"/>
      <c r="L134" s="139"/>
      <c r="N134" s="137"/>
      <c r="O134" s="115"/>
      <c r="P134" s="115"/>
    </row>
    <row r="135" spans="2:16">
      <c r="B135" s="103">
        <f t="shared" si="19"/>
        <v>31</v>
      </c>
      <c r="C135" s="103">
        <v>103</v>
      </c>
      <c r="D135" s="104">
        <f t="shared" si="17"/>
        <v>46753</v>
      </c>
      <c r="E135" s="104">
        <f t="shared" si="14"/>
        <v>46783</v>
      </c>
      <c r="F135" s="138"/>
      <c r="J135" s="139"/>
      <c r="K135" s="138"/>
      <c r="L135" s="139"/>
      <c r="N135" s="137"/>
      <c r="O135" s="115"/>
      <c r="P135" s="115"/>
    </row>
    <row r="136" spans="2:16">
      <c r="B136" s="103">
        <f t="shared" si="19"/>
        <v>29</v>
      </c>
      <c r="C136" s="103">
        <v>104</v>
      </c>
      <c r="D136" s="104">
        <f t="shared" si="17"/>
        <v>46784</v>
      </c>
      <c r="E136" s="104">
        <f t="shared" si="14"/>
        <v>46812</v>
      </c>
      <c r="F136" s="138"/>
      <c r="J136" s="139"/>
      <c r="K136" s="138"/>
      <c r="L136" s="139"/>
      <c r="N136" s="137"/>
      <c r="O136" s="115"/>
      <c r="P136" s="115"/>
    </row>
    <row r="137" spans="2:16">
      <c r="B137" s="103">
        <f t="shared" si="19"/>
        <v>31</v>
      </c>
      <c r="C137" s="103">
        <v>105</v>
      </c>
      <c r="D137" s="104">
        <f t="shared" si="17"/>
        <v>46813</v>
      </c>
      <c r="E137" s="104">
        <f t="shared" si="14"/>
        <v>46843</v>
      </c>
      <c r="F137" s="138"/>
      <c r="J137" s="139"/>
      <c r="K137" s="138"/>
      <c r="L137" s="139"/>
      <c r="N137" s="137"/>
      <c r="O137" s="115"/>
      <c r="P137" s="115"/>
    </row>
    <row r="138" spans="2:16">
      <c r="B138" s="103">
        <f t="shared" si="19"/>
        <v>30</v>
      </c>
      <c r="C138" s="103">
        <v>106</v>
      </c>
      <c r="D138" s="104">
        <f t="shared" si="17"/>
        <v>46844</v>
      </c>
      <c r="E138" s="104">
        <f t="shared" si="14"/>
        <v>46873</v>
      </c>
      <c r="F138" s="138"/>
      <c r="J138" s="139"/>
      <c r="K138" s="138"/>
      <c r="L138" s="139"/>
      <c r="N138" s="137"/>
      <c r="O138" s="115"/>
      <c r="P138" s="115"/>
    </row>
    <row r="139" spans="2:16">
      <c r="B139" s="103">
        <f t="shared" si="19"/>
        <v>31</v>
      </c>
      <c r="C139" s="103">
        <v>107</v>
      </c>
      <c r="D139" s="104">
        <f t="shared" si="17"/>
        <v>46874</v>
      </c>
      <c r="E139" s="104">
        <f t="shared" si="14"/>
        <v>46904</v>
      </c>
      <c r="F139" s="138"/>
      <c r="J139" s="139"/>
      <c r="K139" s="138"/>
      <c r="L139" s="139"/>
      <c r="N139" s="137"/>
      <c r="O139" s="115"/>
      <c r="P139" s="115"/>
    </row>
    <row r="140" spans="2:16">
      <c r="B140" s="103">
        <f t="shared" si="19"/>
        <v>30</v>
      </c>
      <c r="C140" s="103">
        <v>108</v>
      </c>
      <c r="D140" s="104">
        <f t="shared" si="17"/>
        <v>46905</v>
      </c>
      <c r="E140" s="104">
        <f t="shared" si="14"/>
        <v>46934</v>
      </c>
      <c r="F140" s="138"/>
      <c r="J140" s="139"/>
      <c r="K140" s="138"/>
      <c r="L140" s="139"/>
      <c r="N140" s="137"/>
      <c r="O140" s="115"/>
      <c r="P140" s="115"/>
    </row>
    <row r="141" spans="2:16">
      <c r="B141" s="103">
        <f t="shared" si="19"/>
        <v>31</v>
      </c>
      <c r="C141" s="103">
        <v>109</v>
      </c>
      <c r="D141" s="104">
        <f t="shared" si="17"/>
        <v>46935</v>
      </c>
      <c r="E141" s="104">
        <f t="shared" si="14"/>
        <v>46965</v>
      </c>
      <c r="F141" s="138"/>
      <c r="J141" s="139"/>
      <c r="K141" s="138"/>
      <c r="L141" s="139"/>
      <c r="N141" s="137"/>
      <c r="O141" s="115"/>
      <c r="P141" s="115"/>
    </row>
    <row r="142" spans="2:16">
      <c r="B142" s="103">
        <f t="shared" si="19"/>
        <v>31</v>
      </c>
      <c r="C142" s="103">
        <v>110</v>
      </c>
      <c r="D142" s="104">
        <f t="shared" si="17"/>
        <v>46966</v>
      </c>
      <c r="E142" s="104">
        <f t="shared" si="14"/>
        <v>46996</v>
      </c>
      <c r="F142" s="138"/>
      <c r="J142" s="139"/>
      <c r="K142" s="138"/>
      <c r="L142" s="139"/>
      <c r="N142" s="137"/>
      <c r="O142" s="115"/>
      <c r="P142" s="115"/>
    </row>
    <row r="143" spans="2:16">
      <c r="B143" s="103">
        <f t="shared" si="19"/>
        <v>30</v>
      </c>
      <c r="C143" s="103">
        <v>111</v>
      </c>
      <c r="D143" s="104">
        <f t="shared" si="17"/>
        <v>46997</v>
      </c>
      <c r="E143" s="104">
        <f t="shared" si="14"/>
        <v>47026</v>
      </c>
      <c r="F143" s="138"/>
      <c r="J143" s="139"/>
      <c r="K143" s="138"/>
      <c r="L143" s="139"/>
      <c r="N143" s="137"/>
      <c r="O143" s="115"/>
      <c r="P143" s="115"/>
    </row>
    <row r="144" spans="2:16">
      <c r="B144" s="103">
        <f t="shared" si="19"/>
        <v>31</v>
      </c>
      <c r="C144" s="103">
        <v>112</v>
      </c>
      <c r="D144" s="104">
        <f t="shared" si="17"/>
        <v>47027</v>
      </c>
      <c r="E144" s="104">
        <f t="shared" si="14"/>
        <v>47057</v>
      </c>
      <c r="F144" s="138"/>
      <c r="J144" s="139"/>
      <c r="K144" s="138"/>
      <c r="L144" s="139"/>
      <c r="N144" s="137"/>
      <c r="O144" s="115"/>
      <c r="P144" s="140"/>
    </row>
    <row r="145" spans="2:16">
      <c r="B145" s="103">
        <f t="shared" si="19"/>
        <v>30</v>
      </c>
      <c r="C145" s="103">
        <v>113</v>
      </c>
      <c r="D145" s="104">
        <f t="shared" si="17"/>
        <v>47058</v>
      </c>
      <c r="E145" s="104">
        <f t="shared" si="14"/>
        <v>47087</v>
      </c>
      <c r="F145" s="138"/>
      <c r="J145" s="139"/>
      <c r="K145" s="138"/>
      <c r="L145" s="139"/>
      <c r="N145" s="137"/>
      <c r="O145" s="115"/>
      <c r="P145" s="140"/>
    </row>
    <row r="146" spans="2:16">
      <c r="B146" s="103">
        <f t="shared" si="19"/>
        <v>31</v>
      </c>
      <c r="C146" s="103">
        <v>114</v>
      </c>
      <c r="D146" s="104">
        <f t="shared" si="17"/>
        <v>47088</v>
      </c>
      <c r="E146" s="104">
        <f t="shared" si="14"/>
        <v>47118</v>
      </c>
      <c r="F146" s="138"/>
      <c r="J146" s="139"/>
      <c r="K146" s="138"/>
      <c r="L146" s="139"/>
      <c r="N146" s="137"/>
      <c r="O146" s="115"/>
      <c r="P146" s="140"/>
    </row>
    <row r="147" spans="2:16">
      <c r="B147" s="103">
        <f t="shared" si="19"/>
        <v>31</v>
      </c>
      <c r="C147" s="103">
        <v>115</v>
      </c>
      <c r="D147" s="104">
        <f t="shared" si="17"/>
        <v>47119</v>
      </c>
      <c r="E147" s="104">
        <f t="shared" si="14"/>
        <v>47149</v>
      </c>
      <c r="F147" s="138"/>
      <c r="J147" s="139"/>
      <c r="K147" s="138"/>
      <c r="L147" s="139"/>
      <c r="N147" s="137"/>
      <c r="O147" s="115"/>
      <c r="P147" s="140"/>
    </row>
    <row r="148" spans="2:16">
      <c r="B148" s="103">
        <f t="shared" si="19"/>
        <v>28</v>
      </c>
      <c r="C148" s="103">
        <v>116</v>
      </c>
      <c r="D148" s="104">
        <f t="shared" si="17"/>
        <v>47150</v>
      </c>
      <c r="E148" s="104">
        <f t="shared" si="14"/>
        <v>47177</v>
      </c>
      <c r="F148" s="138"/>
      <c r="J148" s="139"/>
      <c r="K148" s="138"/>
      <c r="L148" s="139"/>
      <c r="N148" s="137"/>
      <c r="O148" s="115"/>
      <c r="P148" s="140"/>
    </row>
    <row r="149" spans="2:16">
      <c r="B149" s="103">
        <f t="shared" si="19"/>
        <v>31</v>
      </c>
      <c r="C149" s="103">
        <v>117</v>
      </c>
      <c r="D149" s="104">
        <f t="shared" si="17"/>
        <v>47178</v>
      </c>
      <c r="E149" s="104">
        <f t="shared" si="14"/>
        <v>47208</v>
      </c>
      <c r="F149" s="138"/>
      <c r="J149" s="139"/>
      <c r="K149" s="138"/>
      <c r="L149" s="139"/>
      <c r="N149" s="137"/>
      <c r="O149" s="115"/>
      <c r="P149" s="140"/>
    </row>
    <row r="150" spans="2:16">
      <c r="B150" s="103">
        <f t="shared" si="19"/>
        <v>30</v>
      </c>
      <c r="C150" s="103">
        <v>118</v>
      </c>
      <c r="D150" s="104">
        <f t="shared" si="17"/>
        <v>47209</v>
      </c>
      <c r="E150" s="104">
        <f t="shared" si="14"/>
        <v>47238</v>
      </c>
      <c r="F150" s="138"/>
      <c r="J150" s="139"/>
      <c r="K150" s="138"/>
      <c r="L150" s="139"/>
      <c r="N150" s="137"/>
      <c r="O150" s="115"/>
      <c r="P150" s="140"/>
    </row>
    <row r="151" spans="2:16">
      <c r="B151" s="103">
        <f t="shared" si="19"/>
        <v>31</v>
      </c>
      <c r="C151" s="103">
        <v>119</v>
      </c>
      <c r="D151" s="104">
        <f t="shared" si="17"/>
        <v>47239</v>
      </c>
      <c r="E151" s="104">
        <f t="shared" si="14"/>
        <v>47269</v>
      </c>
      <c r="F151" s="138"/>
      <c r="J151" s="139"/>
      <c r="K151" s="138"/>
      <c r="L151" s="139"/>
      <c r="N151" s="137"/>
      <c r="O151" s="115"/>
      <c r="P151" s="140"/>
    </row>
    <row r="152" spans="2:16" ht="15.75" thickBot="1">
      <c r="B152" s="103">
        <f t="shared" si="19"/>
        <v>30</v>
      </c>
      <c r="C152" s="103">
        <v>120</v>
      </c>
      <c r="D152" s="104">
        <f t="shared" si="17"/>
        <v>47270</v>
      </c>
      <c r="E152" s="104">
        <f t="shared" si="14"/>
        <v>47299</v>
      </c>
      <c r="F152" s="141"/>
      <c r="G152" s="142"/>
      <c r="H152" s="142"/>
      <c r="I152" s="142"/>
      <c r="J152" s="143"/>
      <c r="K152" s="141"/>
      <c r="L152" s="143"/>
      <c r="N152" s="144"/>
      <c r="O152" s="125"/>
      <c r="P152" s="145"/>
    </row>
    <row r="155" spans="2:16">
      <c r="C155" s="126"/>
    </row>
  </sheetData>
  <mergeCells count="58">
    <mergeCell ref="I23:L23"/>
    <mergeCell ref="N23:P23"/>
    <mergeCell ref="X19:Z19"/>
    <mergeCell ref="H24:H25"/>
    <mergeCell ref="E3:F3"/>
    <mergeCell ref="E4:F4"/>
    <mergeCell ref="E5:F5"/>
    <mergeCell ref="E6:F6"/>
    <mergeCell ref="R12:AE13"/>
    <mergeCell ref="R47:U47"/>
    <mergeCell ref="W47:Z47"/>
    <mergeCell ref="AB47:AE47"/>
    <mergeCell ref="R16:AE16"/>
    <mergeCell ref="AD18:AE18"/>
    <mergeCell ref="AD19:AE19"/>
    <mergeCell ref="AD20:AE20"/>
    <mergeCell ref="AD21:AE21"/>
    <mergeCell ref="W37:Z37"/>
    <mergeCell ref="AB37:AE37"/>
    <mergeCell ref="R42:U42"/>
    <mergeCell ref="W42:Z42"/>
    <mergeCell ref="AB42:AE42"/>
    <mergeCell ref="H26:H27"/>
    <mergeCell ref="H28:H29"/>
    <mergeCell ref="R32:U32"/>
    <mergeCell ref="W32:Z32"/>
    <mergeCell ref="AB32:AE32"/>
    <mergeCell ref="R100:U100"/>
    <mergeCell ref="W100:Z100"/>
    <mergeCell ref="AB100:AE100"/>
    <mergeCell ref="AD90:AE90"/>
    <mergeCell ref="AD89:AE89"/>
    <mergeCell ref="AD91:AE91"/>
    <mergeCell ref="W89:Y89"/>
    <mergeCell ref="R86:AE86"/>
    <mergeCell ref="AD88:AE88"/>
    <mergeCell ref="R76:U76"/>
    <mergeCell ref="AD56:AE56"/>
    <mergeCell ref="AD57:AE57"/>
    <mergeCell ref="AD58:AE58"/>
    <mergeCell ref="AD59:AE59"/>
    <mergeCell ref="AB76:AE76"/>
    <mergeCell ref="AB105:AE105"/>
    <mergeCell ref="AG100:AS104"/>
    <mergeCell ref="AG32:AS50"/>
    <mergeCell ref="AG28:AS31"/>
    <mergeCell ref="AF28:AF31"/>
    <mergeCell ref="AG71:AS80"/>
    <mergeCell ref="AG67:AS70"/>
    <mergeCell ref="AF67:AF69"/>
    <mergeCell ref="R54:AE54"/>
    <mergeCell ref="R70:U70"/>
    <mergeCell ref="W70:Z70"/>
    <mergeCell ref="AB70:AE70"/>
    <mergeCell ref="X57:Z57"/>
    <mergeCell ref="R53:AE53"/>
    <mergeCell ref="R37:U37"/>
    <mergeCell ref="R85:AE85"/>
  </mergeCells>
  <pageMargins left="0.7" right="0.7" top="0.75" bottom="0.75" header="0.3" footer="0.3"/>
  <pageSetup paperSize="9" orientation="portrait" horizont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4CA2-400A-4CD8-9B11-64645CAAD261}">
  <sheetPr>
    <tabColor theme="4"/>
  </sheetPr>
  <dimension ref="A1:H29"/>
  <sheetViews>
    <sheetView showGridLines="0" zoomScaleNormal="100" workbookViewId="0"/>
  </sheetViews>
  <sheetFormatPr defaultRowHeight="15"/>
  <cols>
    <col min="1" max="1" width="3.5703125" customWidth="1"/>
    <col min="2" max="2" width="14" bestFit="1" customWidth="1"/>
    <col min="3" max="4" width="48.42578125" customWidth="1"/>
    <col min="5" max="5" width="19.7109375" customWidth="1"/>
    <col min="6" max="6" width="69.7109375" customWidth="1"/>
    <col min="7" max="7" width="23.85546875" customWidth="1"/>
    <col min="8" max="8" width="21.42578125" customWidth="1"/>
  </cols>
  <sheetData>
    <row r="1" spans="1:6">
      <c r="A1" s="2" t="s">
        <v>1124</v>
      </c>
    </row>
    <row r="3" spans="1:6">
      <c r="B3" s="9" t="s">
        <v>1125</v>
      </c>
      <c r="C3" s="9" t="s">
        <v>1126</v>
      </c>
      <c r="D3" s="9" t="s">
        <v>1127</v>
      </c>
      <c r="E3" s="9" t="s">
        <v>1128</v>
      </c>
      <c r="F3" s="9" t="s">
        <v>1129</v>
      </c>
    </row>
    <row r="4" spans="1:6">
      <c r="B4" s="10">
        <v>80130000</v>
      </c>
      <c r="C4" s="10" t="s">
        <v>1130</v>
      </c>
      <c r="D4" s="10" t="s">
        <v>1131</v>
      </c>
      <c r="E4" s="10">
        <v>534030</v>
      </c>
      <c r="F4" s="10" t="str">
        <f>VLOOKUP(E4,'[3]Nakisa updates'!$D$5:$F$10,3,0)</f>
        <v>Lease expense - Buildings (Variable)</v>
      </c>
    </row>
    <row r="5" spans="1:6">
      <c r="B5" s="10">
        <v>95101001</v>
      </c>
      <c r="C5" s="10" t="s">
        <v>1132</v>
      </c>
      <c r="D5" s="10" t="s">
        <v>1133</v>
      </c>
      <c r="E5" s="10">
        <v>534020</v>
      </c>
      <c r="F5" s="10" t="str">
        <f>VLOOKUP(E5,'[3]Nakisa updates'!$D$5:$F$10,3,0)</f>
        <v>Lease expense - Vehicles (Variable)</v>
      </c>
    </row>
    <row r="6" spans="1:6">
      <c r="B6" s="10">
        <v>95101002</v>
      </c>
      <c r="C6" s="10" t="s">
        <v>1134</v>
      </c>
      <c r="D6" s="10" t="s">
        <v>1135</v>
      </c>
      <c r="E6" s="10">
        <v>534020</v>
      </c>
      <c r="F6" s="10" t="str">
        <f>VLOOKUP(E6,'[3]Nakisa updates'!$D$5:$F$10,3,0)</f>
        <v>Lease expense - Vehicles (Variable)</v>
      </c>
    </row>
    <row r="7" spans="1:6">
      <c r="B7" s="10">
        <v>95101100</v>
      </c>
      <c r="C7" s="10" t="s">
        <v>1136</v>
      </c>
      <c r="D7" s="10" t="s">
        <v>1137</v>
      </c>
      <c r="E7" s="10">
        <v>534030</v>
      </c>
      <c r="F7" s="10" t="str">
        <f>VLOOKUP(E7,'[3]Nakisa updates'!$D$5:$F$10,3,0)</f>
        <v>Lease expense - Buildings (Variable)</v>
      </c>
    </row>
    <row r="8" spans="1:6">
      <c r="B8" s="10">
        <v>95101103</v>
      </c>
      <c r="C8" s="10" t="s">
        <v>1138</v>
      </c>
      <c r="D8" s="10" t="s">
        <v>1139</v>
      </c>
      <c r="E8" s="10">
        <v>534010</v>
      </c>
      <c r="F8" s="10" t="str">
        <f>VLOOKUP(E8,'[3]Nakisa updates'!$D$5:$F$10,3,0)</f>
        <v>Lease expense - Land (Variable)</v>
      </c>
    </row>
    <row r="9" spans="1:6">
      <c r="B9" s="10">
        <v>95101104</v>
      </c>
      <c r="C9" s="10" t="s">
        <v>1140</v>
      </c>
      <c r="D9" s="10" t="s">
        <v>1141</v>
      </c>
      <c r="E9" s="10">
        <v>534050</v>
      </c>
      <c r="F9" s="10" t="str">
        <f>VLOOKUP(E9,'[3]Nakisa updates'!$D$5:$F$10,3,0)</f>
        <v>Lease expense - Machinery &amp; Equip. (Variable)</v>
      </c>
    </row>
    <row r="10" spans="1:6">
      <c r="B10" s="10">
        <v>95101107</v>
      </c>
      <c r="C10" s="10" t="s">
        <v>1142</v>
      </c>
      <c r="D10" s="10" t="s">
        <v>1143</v>
      </c>
      <c r="E10" s="10">
        <v>534030</v>
      </c>
      <c r="F10" s="10" t="str">
        <f>VLOOKUP(E10,'[3]Nakisa updates'!$D$5:$F$10,3,0)</f>
        <v>Lease expense - Buildings (Variable)</v>
      </c>
    </row>
    <row r="11" spans="1:6">
      <c r="B11" s="10">
        <v>95101109</v>
      </c>
      <c r="C11" s="10" t="s">
        <v>1144</v>
      </c>
      <c r="D11" s="10" t="s">
        <v>1145</v>
      </c>
      <c r="E11" s="10">
        <v>534060</v>
      </c>
      <c r="F11" s="10" t="str">
        <f>VLOOKUP(E11,'[3]Nakisa updates'!$D$5:$F$10,3,0)</f>
        <v>Lease expense - Furniture &amp; Fixtures (Variable)</v>
      </c>
    </row>
    <row r="12" spans="1:6">
      <c r="B12" s="10">
        <v>95101500</v>
      </c>
      <c r="C12" s="10" t="s">
        <v>1146</v>
      </c>
      <c r="D12" s="10" t="s">
        <v>1147</v>
      </c>
      <c r="E12" s="10">
        <v>534040</v>
      </c>
      <c r="F12" s="10" t="str">
        <f>VLOOKUP(E12,'[3]Nakisa updates'!$D$5:$F$10,3,0)</f>
        <v>Lease expense - Hardware (Variable)</v>
      </c>
    </row>
    <row r="13" spans="1:6">
      <c r="B13" s="10">
        <v>95101501</v>
      </c>
      <c r="C13" s="10" t="s">
        <v>1148</v>
      </c>
      <c r="D13" s="10" t="s">
        <v>1149</v>
      </c>
      <c r="E13" s="10">
        <v>534040</v>
      </c>
      <c r="F13" s="10" t="str">
        <f>VLOOKUP(E13,'[3]Nakisa updates'!$D$5:$F$10,3,0)</f>
        <v>Lease expense - Hardware (Variable)</v>
      </c>
    </row>
    <row r="14" spans="1:6">
      <c r="B14" s="10">
        <v>95101101</v>
      </c>
      <c r="C14" s="10" t="s">
        <v>1150</v>
      </c>
      <c r="D14" s="10" t="s">
        <v>1151</v>
      </c>
      <c r="E14" s="10">
        <v>511220</v>
      </c>
      <c r="F14" s="10" t="s">
        <v>1152</v>
      </c>
    </row>
    <row r="17" spans="1:8">
      <c r="A17" s="2" t="s">
        <v>1153</v>
      </c>
    </row>
    <row r="19" spans="1:8">
      <c r="B19" s="9" t="s">
        <v>1125</v>
      </c>
      <c r="C19" s="9" t="s">
        <v>1126</v>
      </c>
      <c r="D19" s="9" t="s">
        <v>1127</v>
      </c>
      <c r="E19" s="9" t="s">
        <v>1128</v>
      </c>
      <c r="F19" s="9" t="s">
        <v>1129</v>
      </c>
      <c r="G19" s="9" t="s">
        <v>1154</v>
      </c>
      <c r="H19" s="9" t="s">
        <v>1155</v>
      </c>
    </row>
    <row r="20" spans="1:8">
      <c r="B20" s="10">
        <v>95101110</v>
      </c>
      <c r="C20" s="10" t="s">
        <v>1092</v>
      </c>
      <c r="D20" s="10" t="s">
        <v>1156</v>
      </c>
      <c r="E20" s="10">
        <v>243032</v>
      </c>
      <c r="F20" s="10" t="s">
        <v>1157</v>
      </c>
      <c r="G20" s="10" t="s">
        <v>1158</v>
      </c>
      <c r="H20" s="10">
        <v>103070</v>
      </c>
    </row>
    <row r="21" spans="1:8">
      <c r="B21" s="10">
        <v>95101111</v>
      </c>
      <c r="C21" s="10" t="s">
        <v>1001</v>
      </c>
      <c r="D21" s="10" t="s">
        <v>1159</v>
      </c>
      <c r="E21" s="10">
        <v>243032</v>
      </c>
      <c r="F21" s="10" t="s">
        <v>1157</v>
      </c>
      <c r="G21" s="10" t="s">
        <v>979</v>
      </c>
      <c r="H21" s="10">
        <v>103020</v>
      </c>
    </row>
    <row r="22" spans="1:8">
      <c r="B22" s="10">
        <v>95101112</v>
      </c>
      <c r="C22" s="10" t="s">
        <v>1160</v>
      </c>
      <c r="D22" s="10" t="s">
        <v>1161</v>
      </c>
      <c r="E22" s="10">
        <v>243032</v>
      </c>
      <c r="F22" s="10" t="s">
        <v>1157</v>
      </c>
      <c r="G22" s="10" t="s">
        <v>979</v>
      </c>
      <c r="H22" s="10">
        <v>103020</v>
      </c>
    </row>
    <row r="23" spans="1:8">
      <c r="B23" s="10">
        <v>95101113</v>
      </c>
      <c r="C23" s="10" t="s">
        <v>1080</v>
      </c>
      <c r="D23" s="10" t="s">
        <v>1162</v>
      </c>
      <c r="E23" s="10">
        <v>243032</v>
      </c>
      <c r="F23" s="10" t="s">
        <v>1157</v>
      </c>
      <c r="G23" s="10" t="s">
        <v>1077</v>
      </c>
      <c r="H23" s="10">
        <v>103050</v>
      </c>
    </row>
    <row r="24" spans="1:8">
      <c r="B24" s="10">
        <v>95101114</v>
      </c>
      <c r="C24" s="10" t="s">
        <v>1118</v>
      </c>
      <c r="D24" s="10" t="s">
        <v>1163</v>
      </c>
      <c r="E24" s="10">
        <v>243032</v>
      </c>
      <c r="F24" s="10" t="s">
        <v>1157</v>
      </c>
      <c r="G24" s="10" t="s">
        <v>1115</v>
      </c>
      <c r="H24" s="10">
        <v>103060</v>
      </c>
    </row>
    <row r="25" spans="1:8">
      <c r="B25" s="10">
        <v>95101115</v>
      </c>
      <c r="C25" s="10" t="s">
        <v>1164</v>
      </c>
      <c r="D25" s="10" t="s">
        <v>1165</v>
      </c>
      <c r="E25" s="10">
        <v>243032</v>
      </c>
      <c r="F25" s="10" t="s">
        <v>1157</v>
      </c>
      <c r="G25" s="10" t="s">
        <v>1104</v>
      </c>
      <c r="H25" s="10">
        <v>103040</v>
      </c>
    </row>
    <row r="26" spans="1:8">
      <c r="B26" s="10">
        <v>95101116</v>
      </c>
      <c r="C26" s="10" t="s">
        <v>1105</v>
      </c>
      <c r="D26" s="10" t="s">
        <v>1166</v>
      </c>
      <c r="E26" s="10">
        <v>243032</v>
      </c>
      <c r="F26" s="10" t="s">
        <v>1157</v>
      </c>
      <c r="G26" s="10" t="s">
        <v>1104</v>
      </c>
      <c r="H26" s="10">
        <v>103040</v>
      </c>
    </row>
    <row r="27" spans="1:8">
      <c r="B27" s="10">
        <v>95101117</v>
      </c>
      <c r="C27" s="10" t="s">
        <v>110</v>
      </c>
      <c r="D27" s="10" t="s">
        <v>1167</v>
      </c>
      <c r="E27" s="10">
        <v>243032</v>
      </c>
      <c r="F27" s="10" t="s">
        <v>1157</v>
      </c>
      <c r="G27" s="10" t="s">
        <v>1158</v>
      </c>
      <c r="H27" s="10">
        <v>103070</v>
      </c>
    </row>
    <row r="28" spans="1:8">
      <c r="B28" s="10">
        <v>95101118</v>
      </c>
      <c r="C28" s="10" t="s">
        <v>1168</v>
      </c>
      <c r="D28" s="10" t="s">
        <v>1169</v>
      </c>
      <c r="E28" s="10">
        <v>243032</v>
      </c>
      <c r="F28" s="10" t="s">
        <v>1157</v>
      </c>
      <c r="G28" s="10" t="s">
        <v>979</v>
      </c>
      <c r="H28" s="10">
        <v>103020</v>
      </c>
    </row>
    <row r="29" spans="1:8">
      <c r="B29" s="10">
        <v>95101119</v>
      </c>
      <c r="C29" s="10" t="s">
        <v>1170</v>
      </c>
      <c r="D29" s="10" t="s">
        <v>1171</v>
      </c>
      <c r="E29" s="10">
        <v>243032</v>
      </c>
      <c r="F29" s="10" t="s">
        <v>1157</v>
      </c>
      <c r="G29" s="10" t="s">
        <v>1172</v>
      </c>
      <c r="H29" s="10">
        <v>103030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9552-1EE3-47F8-8C29-E6D3AB57ECE1}">
  <sheetPr>
    <tabColor theme="4"/>
  </sheetPr>
  <dimension ref="A1:L9"/>
  <sheetViews>
    <sheetView showGridLines="0" zoomScaleNormal="100" workbookViewId="0">
      <selection activeCell="D8" sqref="D8"/>
    </sheetView>
  </sheetViews>
  <sheetFormatPr defaultRowHeight="15"/>
  <cols>
    <col min="1" max="1" width="4.7109375" customWidth="1"/>
    <col min="2" max="2" width="20.7109375" bestFit="1" customWidth="1"/>
    <col min="3" max="3" width="17" bestFit="1" customWidth="1"/>
    <col min="4" max="4" width="11.7109375" customWidth="1"/>
    <col min="5" max="5" width="13.28515625" bestFit="1" customWidth="1"/>
    <col min="6" max="6" width="16.140625" bestFit="1" customWidth="1"/>
    <col min="7" max="7" width="18.85546875" bestFit="1" customWidth="1"/>
    <col min="8" max="8" width="27.28515625" bestFit="1" customWidth="1"/>
    <col min="9" max="10" width="12.7109375" customWidth="1"/>
    <col min="11" max="11" width="13.5703125" bestFit="1" customWidth="1"/>
    <col min="12" max="12" width="20.140625" customWidth="1"/>
  </cols>
  <sheetData>
    <row r="1" spans="1:12">
      <c r="A1" s="2" t="s">
        <v>1173</v>
      </c>
    </row>
    <row r="3" spans="1:12" ht="30">
      <c r="B3" s="22" t="s">
        <v>998</v>
      </c>
      <c r="C3" s="22" t="s">
        <v>1174</v>
      </c>
      <c r="D3" s="22" t="s">
        <v>1175</v>
      </c>
      <c r="E3" s="22" t="s">
        <v>1176</v>
      </c>
      <c r="F3" s="22" t="s">
        <v>1177</v>
      </c>
      <c r="G3" s="22" t="s">
        <v>1178</v>
      </c>
      <c r="H3" s="22" t="s">
        <v>1179</v>
      </c>
      <c r="I3" s="597" t="s">
        <v>1180</v>
      </c>
      <c r="J3" s="598"/>
      <c r="K3" s="22" t="s">
        <v>1181</v>
      </c>
      <c r="L3" s="22" t="s">
        <v>1182</v>
      </c>
    </row>
    <row r="4" spans="1:12">
      <c r="B4" s="23" t="s">
        <v>979</v>
      </c>
      <c r="C4" s="24">
        <v>103020</v>
      </c>
      <c r="D4" s="25">
        <v>50</v>
      </c>
      <c r="E4" s="24">
        <v>203020</v>
      </c>
      <c r="F4" s="24">
        <v>211520</v>
      </c>
      <c r="G4" s="24">
        <v>203029</v>
      </c>
      <c r="H4" s="24">
        <v>211529</v>
      </c>
      <c r="I4" s="26">
        <v>1020000000</v>
      </c>
      <c r="J4" s="26">
        <v>1020999999</v>
      </c>
      <c r="K4" s="24">
        <v>8900</v>
      </c>
      <c r="L4" s="27" t="s">
        <v>1183</v>
      </c>
    </row>
    <row r="5" spans="1:12" ht="30">
      <c r="B5" s="23" t="s">
        <v>1184</v>
      </c>
      <c r="C5" s="24">
        <v>103030</v>
      </c>
      <c r="D5" s="25">
        <v>10</v>
      </c>
      <c r="E5" s="24">
        <v>203030</v>
      </c>
      <c r="F5" s="24">
        <v>211530</v>
      </c>
      <c r="G5" s="24">
        <v>203039</v>
      </c>
      <c r="H5" s="24">
        <v>211539</v>
      </c>
      <c r="I5" s="26">
        <v>1030000000</v>
      </c>
      <c r="J5" s="26">
        <v>1030999999</v>
      </c>
      <c r="K5" s="24">
        <v>8901</v>
      </c>
      <c r="L5" s="27" t="s">
        <v>1185</v>
      </c>
    </row>
    <row r="6" spans="1:12">
      <c r="B6" s="23" t="s">
        <v>1104</v>
      </c>
      <c r="C6" s="24">
        <v>103040</v>
      </c>
      <c r="D6" s="25">
        <v>3</v>
      </c>
      <c r="E6" s="24">
        <v>203040</v>
      </c>
      <c r="F6" s="24">
        <v>211540</v>
      </c>
      <c r="G6" s="24">
        <v>203049</v>
      </c>
      <c r="H6" s="24">
        <v>211549</v>
      </c>
      <c r="I6" s="26">
        <v>1040000000</v>
      </c>
      <c r="J6" s="26">
        <v>1040999999</v>
      </c>
      <c r="K6" s="24">
        <v>8902</v>
      </c>
      <c r="L6" s="27" t="s">
        <v>1186</v>
      </c>
    </row>
    <row r="7" spans="1:12">
      <c r="B7" s="23" t="s">
        <v>1077</v>
      </c>
      <c r="C7" s="24">
        <v>103050</v>
      </c>
      <c r="D7" s="25">
        <v>999</v>
      </c>
      <c r="E7" s="24">
        <v>203050</v>
      </c>
      <c r="F7" s="24">
        <v>211550</v>
      </c>
      <c r="G7" s="24">
        <v>203059</v>
      </c>
      <c r="H7" s="24">
        <v>211559</v>
      </c>
      <c r="I7" s="26">
        <v>1050000000</v>
      </c>
      <c r="J7" s="26">
        <v>1050999999</v>
      </c>
      <c r="K7" s="24">
        <v>8903</v>
      </c>
      <c r="L7" s="27" t="s">
        <v>1187</v>
      </c>
    </row>
    <row r="8" spans="1:12" ht="30">
      <c r="B8" s="23" t="s">
        <v>1115</v>
      </c>
      <c r="C8" s="24">
        <v>103060</v>
      </c>
      <c r="D8" s="25">
        <v>20</v>
      </c>
      <c r="E8" s="24">
        <v>203060</v>
      </c>
      <c r="F8" s="24">
        <v>211560</v>
      </c>
      <c r="G8" s="24">
        <v>203069</v>
      </c>
      <c r="H8" s="24">
        <v>211569</v>
      </c>
      <c r="I8" s="26">
        <v>1060000000</v>
      </c>
      <c r="J8" s="26">
        <v>1060999999</v>
      </c>
      <c r="K8" s="24">
        <v>8904</v>
      </c>
      <c r="L8" s="27" t="s">
        <v>1188</v>
      </c>
    </row>
    <row r="9" spans="1:12">
      <c r="B9" s="23" t="s">
        <v>1158</v>
      </c>
      <c r="C9" s="24">
        <v>103070</v>
      </c>
      <c r="D9" s="25">
        <v>5</v>
      </c>
      <c r="E9" s="24">
        <v>203070</v>
      </c>
      <c r="F9" s="24">
        <v>211570</v>
      </c>
      <c r="G9" s="24">
        <v>203079</v>
      </c>
      <c r="H9" s="24">
        <v>211579</v>
      </c>
      <c r="I9" s="26">
        <v>1070000000</v>
      </c>
      <c r="J9" s="26">
        <v>1070999999</v>
      </c>
      <c r="K9" s="24">
        <v>8905</v>
      </c>
      <c r="L9" s="27" t="s">
        <v>1189</v>
      </c>
    </row>
  </sheetData>
  <mergeCells count="1">
    <mergeCell ref="I3:J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7007C-BD82-4D7B-85A9-771D2509F462}">
  <sheetPr>
    <tabColor theme="4"/>
  </sheetPr>
  <dimension ref="B2:J15"/>
  <sheetViews>
    <sheetView showGridLines="0" zoomScaleNormal="100" workbookViewId="0">
      <selection activeCell="E19" sqref="E19"/>
    </sheetView>
  </sheetViews>
  <sheetFormatPr defaultRowHeight="15"/>
  <cols>
    <col min="1" max="1" width="5.28515625" customWidth="1"/>
    <col min="2" max="2" width="8" customWidth="1"/>
    <col min="3" max="3" width="18.28515625" customWidth="1"/>
    <col min="4" max="4" width="42.28515625" customWidth="1"/>
    <col min="5" max="5" width="8.42578125" bestFit="1" customWidth="1"/>
    <col min="6" max="6" width="17.5703125" customWidth="1"/>
    <col min="7" max="7" width="13.7109375" customWidth="1"/>
    <col min="8" max="8" width="22.5703125" customWidth="1"/>
    <col min="9" max="9" width="16.5703125" customWidth="1"/>
    <col min="10" max="10" width="22" customWidth="1"/>
  </cols>
  <sheetData>
    <row r="2" spans="2:10">
      <c r="B2" s="149" t="s">
        <v>1190</v>
      </c>
      <c r="D2" s="112" t="s">
        <v>1191</v>
      </c>
    </row>
    <row r="3" spans="2:10" ht="15.75" thickBot="1"/>
    <row r="4" spans="2:10" ht="15.75" thickBot="1">
      <c r="B4" s="347" t="s">
        <v>1192</v>
      </c>
      <c r="C4" s="348" t="s">
        <v>1193</v>
      </c>
      <c r="D4" s="348" t="s">
        <v>1194</v>
      </c>
      <c r="E4" s="348" t="s">
        <v>1195</v>
      </c>
      <c r="F4" s="348" t="s">
        <v>1196</v>
      </c>
      <c r="G4" s="348" t="s">
        <v>1197</v>
      </c>
      <c r="H4" s="348" t="s">
        <v>1198</v>
      </c>
      <c r="I4" s="348" t="s">
        <v>1199</v>
      </c>
      <c r="J4" s="348" t="s">
        <v>1200</v>
      </c>
    </row>
    <row r="5" spans="2:10" ht="15.75" thickBot="1">
      <c r="B5" s="17">
        <v>1</v>
      </c>
      <c r="C5" s="19" t="s">
        <v>1201</v>
      </c>
      <c r="D5" s="18" t="s">
        <v>1202</v>
      </c>
      <c r="E5" s="19" t="s">
        <v>1203</v>
      </c>
      <c r="F5" s="19" t="s">
        <v>1204</v>
      </c>
      <c r="G5" s="18">
        <v>534015</v>
      </c>
      <c r="H5" s="18" t="s">
        <v>1205</v>
      </c>
      <c r="I5" s="18">
        <v>167021</v>
      </c>
      <c r="J5" s="18" t="s">
        <v>1206</v>
      </c>
    </row>
    <row r="6" spans="2:10" ht="15.75" thickBot="1">
      <c r="B6" s="17">
        <v>2</v>
      </c>
      <c r="C6" s="18" t="s">
        <v>1207</v>
      </c>
      <c r="D6" s="18" t="s">
        <v>1208</v>
      </c>
      <c r="E6" s="19" t="s">
        <v>1203</v>
      </c>
      <c r="F6" s="19" t="s">
        <v>1204</v>
      </c>
      <c r="G6" s="18">
        <v>534025</v>
      </c>
      <c r="H6" s="18" t="s">
        <v>1209</v>
      </c>
      <c r="I6" s="18">
        <v>167021</v>
      </c>
      <c r="J6" s="18" t="s">
        <v>1206</v>
      </c>
    </row>
    <row r="7" spans="2:10" ht="15.75" thickBot="1">
      <c r="B7" s="17">
        <v>3</v>
      </c>
      <c r="C7" s="18" t="s">
        <v>1210</v>
      </c>
      <c r="D7" s="18" t="s">
        <v>1211</v>
      </c>
      <c r="E7" s="19" t="s">
        <v>1203</v>
      </c>
      <c r="F7" s="19" t="s">
        <v>1204</v>
      </c>
      <c r="G7" s="18">
        <v>534035</v>
      </c>
      <c r="H7" s="18" t="s">
        <v>1212</v>
      </c>
      <c r="I7" s="18">
        <v>167021</v>
      </c>
      <c r="J7" s="18" t="s">
        <v>1206</v>
      </c>
    </row>
    <row r="8" spans="2:10" ht="15.75" thickBot="1">
      <c r="B8" s="17">
        <v>4</v>
      </c>
      <c r="C8" s="18" t="s">
        <v>1213</v>
      </c>
      <c r="D8" s="18" t="s">
        <v>1214</v>
      </c>
      <c r="E8" s="19" t="s">
        <v>1203</v>
      </c>
      <c r="F8" s="19" t="s">
        <v>1204</v>
      </c>
      <c r="G8" s="18">
        <v>534045</v>
      </c>
      <c r="H8" s="18" t="s">
        <v>1215</v>
      </c>
      <c r="I8" s="18">
        <v>167021</v>
      </c>
      <c r="J8" s="18" t="s">
        <v>1206</v>
      </c>
    </row>
    <row r="9" spans="2:10" ht="15.75" thickBot="1">
      <c r="B9" s="17">
        <v>5</v>
      </c>
      <c r="C9" s="18" t="s">
        <v>1216</v>
      </c>
      <c r="D9" s="18" t="s">
        <v>1217</v>
      </c>
      <c r="E9" s="19" t="s">
        <v>1203</v>
      </c>
      <c r="F9" s="19" t="s">
        <v>1204</v>
      </c>
      <c r="G9" s="18">
        <v>534055</v>
      </c>
      <c r="H9" s="18" t="s">
        <v>1218</v>
      </c>
      <c r="I9" s="18">
        <v>167021</v>
      </c>
      <c r="J9" s="18" t="s">
        <v>1206</v>
      </c>
    </row>
    <row r="10" spans="2:10" ht="15.75" thickBot="1">
      <c r="B10" s="17">
        <v>6</v>
      </c>
      <c r="C10" s="18" t="s">
        <v>1219</v>
      </c>
      <c r="D10" s="18" t="s">
        <v>1220</v>
      </c>
      <c r="E10" s="19" t="s">
        <v>1203</v>
      </c>
      <c r="F10" s="19" t="s">
        <v>1204</v>
      </c>
      <c r="G10" s="18">
        <v>534065</v>
      </c>
      <c r="H10" s="18" t="s">
        <v>1221</v>
      </c>
      <c r="I10" s="18">
        <v>167021</v>
      </c>
      <c r="J10" s="18" t="s">
        <v>1206</v>
      </c>
    </row>
    <row r="11" spans="2:10">
      <c r="B11" s="349"/>
    </row>
    <row r="13" spans="2:10">
      <c r="B13" s="599" t="s">
        <v>1222</v>
      </c>
      <c r="C13" s="599"/>
      <c r="D13" s="599"/>
      <c r="E13" s="599"/>
      <c r="F13" s="599"/>
      <c r="G13" s="599"/>
      <c r="H13" s="599"/>
      <c r="I13" s="599"/>
      <c r="J13" s="599"/>
    </row>
    <row r="14" spans="2:10">
      <c r="B14" s="599"/>
      <c r="C14" s="599"/>
      <c r="D14" s="599"/>
      <c r="E14" s="599"/>
      <c r="F14" s="599"/>
      <c r="G14" s="599"/>
      <c r="H14" s="599"/>
      <c r="I14" s="599"/>
      <c r="J14" s="599"/>
    </row>
    <row r="15" spans="2:10">
      <c r="B15" s="599"/>
      <c r="C15" s="599"/>
      <c r="D15" s="599"/>
      <c r="E15" s="599"/>
      <c r="F15" s="599"/>
      <c r="G15" s="599"/>
      <c r="H15" s="599"/>
      <c r="I15" s="599"/>
      <c r="J15" s="599"/>
    </row>
  </sheetData>
  <mergeCells count="1">
    <mergeCell ref="B13:J15"/>
  </mergeCells>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CBCC4-4557-457F-BA6C-DE304592FAD2}">
  <sheetPr>
    <tabColor theme="4"/>
  </sheetPr>
  <dimension ref="A1:F19"/>
  <sheetViews>
    <sheetView showGridLines="0" zoomScaleNormal="100" workbookViewId="0"/>
  </sheetViews>
  <sheetFormatPr defaultRowHeight="15"/>
  <cols>
    <col min="1" max="1" width="6.28515625" customWidth="1"/>
    <col min="2" max="2" width="15.7109375" customWidth="1"/>
    <col min="3" max="3" width="38.7109375" customWidth="1"/>
    <col min="4" max="4" width="46.85546875" customWidth="1"/>
    <col min="5" max="5" width="20.7109375" customWidth="1"/>
    <col min="6" max="6" width="30.140625" customWidth="1"/>
  </cols>
  <sheetData>
    <row r="1" spans="1:6">
      <c r="A1" s="2" t="s">
        <v>1223</v>
      </c>
    </row>
    <row r="3" spans="1:6">
      <c r="A3" t="s">
        <v>1224</v>
      </c>
    </row>
    <row r="4" spans="1:6" ht="15.75" thickBot="1"/>
    <row r="5" spans="1:6" ht="15.75" thickBot="1">
      <c r="B5" s="345" t="s">
        <v>1125</v>
      </c>
      <c r="C5" s="346" t="s">
        <v>1126</v>
      </c>
      <c r="D5" s="346" t="s">
        <v>1127</v>
      </c>
      <c r="E5" s="397" t="s">
        <v>1128</v>
      </c>
      <c r="F5" s="397" t="s">
        <v>1129</v>
      </c>
    </row>
    <row r="6" spans="1:6" ht="15.75" thickBot="1">
      <c r="B6" s="21">
        <v>95101110</v>
      </c>
      <c r="C6" s="18" t="s">
        <v>1092</v>
      </c>
      <c r="D6" s="18" t="s">
        <v>1156</v>
      </c>
      <c r="E6" s="398">
        <v>534025</v>
      </c>
      <c r="F6" s="398" t="s">
        <v>1225</v>
      </c>
    </row>
    <row r="7" spans="1:6" ht="15.75" thickBot="1">
      <c r="B7" s="21">
        <v>95101111</v>
      </c>
      <c r="C7" s="18" t="s">
        <v>1001</v>
      </c>
      <c r="D7" s="18" t="s">
        <v>1159</v>
      </c>
      <c r="E7" s="398">
        <v>534035</v>
      </c>
      <c r="F7" s="398" t="s">
        <v>1226</v>
      </c>
    </row>
    <row r="8" spans="1:6" ht="15.75" thickBot="1">
      <c r="B8" s="21">
        <v>95101112</v>
      </c>
      <c r="C8" s="18" t="s">
        <v>1160</v>
      </c>
      <c r="D8" s="18" t="s">
        <v>1161</v>
      </c>
      <c r="E8" s="398">
        <v>534035</v>
      </c>
      <c r="F8" s="398" t="s">
        <v>1226</v>
      </c>
    </row>
    <row r="9" spans="1:6" ht="15.75" thickBot="1">
      <c r="B9" s="21">
        <v>95101113</v>
      </c>
      <c r="C9" s="18" t="s">
        <v>1080</v>
      </c>
      <c r="D9" s="18" t="s">
        <v>1162</v>
      </c>
      <c r="E9" s="398">
        <v>534015</v>
      </c>
      <c r="F9" s="398" t="s">
        <v>1227</v>
      </c>
    </row>
    <row r="10" spans="1:6" ht="15.75" thickBot="1">
      <c r="B10" s="21">
        <v>95101114</v>
      </c>
      <c r="C10" s="18" t="s">
        <v>1118</v>
      </c>
      <c r="D10" s="18" t="s">
        <v>1163</v>
      </c>
      <c r="E10" s="398">
        <v>534055</v>
      </c>
      <c r="F10" s="398" t="s">
        <v>1228</v>
      </c>
    </row>
    <row r="11" spans="1:6" ht="15.75" thickBot="1">
      <c r="B11" s="21">
        <v>95101115</v>
      </c>
      <c r="C11" s="18" t="s">
        <v>1164</v>
      </c>
      <c r="D11" s="18" t="s">
        <v>1165</v>
      </c>
      <c r="E11" s="398">
        <v>534045</v>
      </c>
      <c r="F11" s="398" t="s">
        <v>1229</v>
      </c>
    </row>
    <row r="12" spans="1:6" ht="15.75" thickBot="1">
      <c r="B12" s="21">
        <v>95101116</v>
      </c>
      <c r="C12" s="18" t="s">
        <v>1105</v>
      </c>
      <c r="D12" s="18" t="s">
        <v>1166</v>
      </c>
      <c r="E12" s="398">
        <v>534045</v>
      </c>
      <c r="F12" s="398" t="s">
        <v>1229</v>
      </c>
    </row>
    <row r="13" spans="1:6" ht="15.75" thickBot="1">
      <c r="B13" s="21">
        <v>95101117</v>
      </c>
      <c r="C13" s="18" t="s">
        <v>110</v>
      </c>
      <c r="D13" s="18" t="s">
        <v>1167</v>
      </c>
      <c r="E13" s="398">
        <v>534025</v>
      </c>
      <c r="F13" s="398" t="s">
        <v>1225</v>
      </c>
    </row>
    <row r="14" spans="1:6" ht="15.75" thickBot="1">
      <c r="B14" s="21">
        <v>95101118</v>
      </c>
      <c r="C14" s="18" t="s">
        <v>1168</v>
      </c>
      <c r="D14" s="18" t="s">
        <v>1169</v>
      </c>
      <c r="E14" s="398">
        <v>534035</v>
      </c>
      <c r="F14" s="398" t="s">
        <v>1226</v>
      </c>
    </row>
    <row r="15" spans="1:6" ht="15.75" thickBot="1">
      <c r="B15" s="21">
        <v>95101119</v>
      </c>
      <c r="C15" s="18" t="s">
        <v>1170</v>
      </c>
      <c r="D15" s="18" t="s">
        <v>1171</v>
      </c>
      <c r="E15" s="398">
        <v>534065</v>
      </c>
      <c r="F15" s="398" t="s">
        <v>1230</v>
      </c>
    </row>
    <row r="18" spans="1:6">
      <c r="A18" s="600" t="s">
        <v>1231</v>
      </c>
      <c r="B18" s="600"/>
      <c r="C18" s="600"/>
      <c r="D18" s="600"/>
      <c r="E18" s="600"/>
      <c r="F18" s="600"/>
    </row>
    <row r="19" spans="1:6">
      <c r="A19" s="600"/>
      <c r="B19" s="600"/>
      <c r="C19" s="600"/>
      <c r="D19" s="600"/>
      <c r="E19" s="600"/>
      <c r="F19" s="600"/>
    </row>
  </sheetData>
  <mergeCells count="1">
    <mergeCell ref="A18:F1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7F550-4F01-4C02-BF9E-FBB87FBB6474}">
  <sheetPr>
    <tabColor theme="4"/>
  </sheetPr>
  <dimension ref="A1:C7"/>
  <sheetViews>
    <sheetView showGridLines="0" workbookViewId="0">
      <selection activeCell="C31" sqref="C31"/>
    </sheetView>
  </sheetViews>
  <sheetFormatPr defaultRowHeight="15"/>
  <sheetData>
    <row r="1" spans="1:3">
      <c r="A1" s="2" t="s">
        <v>1232</v>
      </c>
    </row>
    <row r="3" spans="1:3">
      <c r="B3" t="s">
        <v>1233</v>
      </c>
      <c r="C3" t="s">
        <v>1234</v>
      </c>
    </row>
    <row r="4" spans="1:3">
      <c r="B4" t="s">
        <v>1235</v>
      </c>
      <c r="C4" t="s">
        <v>1236</v>
      </c>
    </row>
    <row r="5" spans="1:3">
      <c r="B5" t="s">
        <v>1237</v>
      </c>
      <c r="C5" t="s">
        <v>1238</v>
      </c>
    </row>
    <row r="6" spans="1:3">
      <c r="B6" t="s">
        <v>1239</v>
      </c>
      <c r="C6" t="s">
        <v>1240</v>
      </c>
    </row>
    <row r="7" spans="1:3">
      <c r="B7" t="s">
        <v>1203</v>
      </c>
      <c r="C7" t="s">
        <v>1241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61057-D94A-4B20-9F38-AE836E63235A}">
  <sheetPr>
    <tabColor theme="4"/>
  </sheetPr>
  <dimension ref="A1:I16"/>
  <sheetViews>
    <sheetView showGridLines="0" zoomScaleNormal="100" workbookViewId="0"/>
  </sheetViews>
  <sheetFormatPr defaultColWidth="39.42578125" defaultRowHeight="15"/>
  <cols>
    <col min="1" max="1" width="5.5703125" customWidth="1"/>
    <col min="2" max="2" width="15.42578125" bestFit="1" customWidth="1"/>
    <col min="3" max="3" width="40.85546875" bestFit="1" customWidth="1"/>
    <col min="4" max="4" width="3.28515625" bestFit="1" customWidth="1"/>
    <col min="5" max="5" width="37.5703125" bestFit="1" customWidth="1"/>
    <col min="6" max="6" width="18.28515625" bestFit="1" customWidth="1"/>
    <col min="7" max="7" width="18.42578125" bestFit="1" customWidth="1"/>
    <col min="8" max="8" width="8.42578125" bestFit="1" customWidth="1"/>
    <col min="9" max="9" width="18.140625" customWidth="1"/>
  </cols>
  <sheetData>
    <row r="1" spans="1:9">
      <c r="A1" s="2" t="s">
        <v>1242</v>
      </c>
    </row>
    <row r="2" spans="1:9" ht="15.75" thickBot="1">
      <c r="A2" s="2"/>
    </row>
    <row r="3" spans="1:9" ht="15.75" thickBot="1">
      <c r="B3" s="11" t="s">
        <v>1243</v>
      </c>
      <c r="C3" s="12"/>
      <c r="D3" s="12"/>
      <c r="E3" s="12"/>
      <c r="F3" s="12"/>
      <c r="G3" s="12"/>
      <c r="H3" s="12"/>
      <c r="I3" s="13"/>
    </row>
    <row r="4" spans="1:9" ht="30.75" thickBot="1">
      <c r="B4" s="14" t="s">
        <v>1244</v>
      </c>
      <c r="C4" s="15" t="s">
        <v>1245</v>
      </c>
      <c r="D4" s="15" t="s">
        <v>1246</v>
      </c>
      <c r="E4" s="16" t="s">
        <v>1247</v>
      </c>
      <c r="F4" s="16" t="s">
        <v>1248</v>
      </c>
      <c r="G4" s="16" t="s">
        <v>1249</v>
      </c>
      <c r="H4" s="16" t="s">
        <v>1195</v>
      </c>
      <c r="I4" s="15" t="s">
        <v>1250</v>
      </c>
    </row>
    <row r="5" spans="1:9" ht="15.75" thickBot="1">
      <c r="B5" s="17"/>
      <c r="C5" s="18"/>
      <c r="D5" s="18"/>
      <c r="E5" s="19"/>
      <c r="F5" s="19"/>
      <c r="G5" s="19"/>
      <c r="H5" s="19"/>
      <c r="I5" s="20"/>
    </row>
    <row r="6" spans="1:9" ht="15.75" thickBot="1">
      <c r="B6" s="17" t="s">
        <v>1251</v>
      </c>
      <c r="C6" s="18" t="s">
        <v>1252</v>
      </c>
      <c r="D6" s="18" t="s">
        <v>1253</v>
      </c>
      <c r="E6" s="19" t="s">
        <v>1254</v>
      </c>
      <c r="F6" s="19" t="s">
        <v>1255</v>
      </c>
      <c r="G6" s="19" t="s">
        <v>1256</v>
      </c>
      <c r="H6" s="18" t="s">
        <v>1233</v>
      </c>
      <c r="I6" s="18">
        <v>120</v>
      </c>
    </row>
    <row r="7" spans="1:9" ht="15.75" thickBot="1">
      <c r="B7" s="17" t="s">
        <v>1257</v>
      </c>
      <c r="C7" s="18" t="s">
        <v>1252</v>
      </c>
      <c r="D7" s="18" t="s">
        <v>1253</v>
      </c>
      <c r="E7" s="19" t="s">
        <v>1258</v>
      </c>
      <c r="F7" s="19" t="s">
        <v>1255</v>
      </c>
      <c r="G7" s="19" t="s">
        <v>1256</v>
      </c>
      <c r="H7" s="18" t="s">
        <v>1233</v>
      </c>
      <c r="I7" s="18">
        <v>120</v>
      </c>
    </row>
    <row r="8" spans="1:9" ht="15.75" thickBot="1">
      <c r="B8" s="21" t="s">
        <v>1259</v>
      </c>
      <c r="C8" s="18" t="s">
        <v>1252</v>
      </c>
      <c r="D8" s="18" t="s">
        <v>1253</v>
      </c>
      <c r="E8" s="18" t="s">
        <v>1260</v>
      </c>
      <c r="F8" s="19" t="s">
        <v>1255</v>
      </c>
      <c r="G8" s="19" t="s">
        <v>1256</v>
      </c>
      <c r="H8" s="18" t="s">
        <v>1233</v>
      </c>
      <c r="I8" s="18" t="s">
        <v>1261</v>
      </c>
    </row>
    <row r="9" spans="1:9" ht="15.75" thickBot="1">
      <c r="B9" s="21" t="s">
        <v>1262</v>
      </c>
      <c r="C9" s="18" t="s">
        <v>1263</v>
      </c>
      <c r="D9" s="18" t="s">
        <v>1264</v>
      </c>
      <c r="E9" s="18" t="s">
        <v>1265</v>
      </c>
      <c r="F9" s="19" t="s">
        <v>1266</v>
      </c>
      <c r="G9" s="19" t="s">
        <v>1192</v>
      </c>
      <c r="H9" s="18" t="s">
        <v>1233</v>
      </c>
      <c r="I9" s="18" t="s">
        <v>1261</v>
      </c>
    </row>
    <row r="10" spans="1:9" ht="15.75" thickBot="1">
      <c r="B10" s="17" t="s">
        <v>1267</v>
      </c>
      <c r="C10" s="18" t="s">
        <v>1268</v>
      </c>
      <c r="D10" s="18" t="s">
        <v>1264</v>
      </c>
      <c r="E10" s="19" t="s">
        <v>1269</v>
      </c>
      <c r="F10" s="19" t="s">
        <v>1266</v>
      </c>
      <c r="G10" s="19" t="s">
        <v>1192</v>
      </c>
      <c r="H10" s="18" t="s">
        <v>1233</v>
      </c>
      <c r="I10" s="18">
        <v>141</v>
      </c>
    </row>
    <row r="11" spans="1:9" ht="15.75" thickBot="1">
      <c r="B11" s="17" t="s">
        <v>1270</v>
      </c>
      <c r="C11" s="18" t="s">
        <v>1268</v>
      </c>
      <c r="D11" s="18" t="s">
        <v>1264</v>
      </c>
      <c r="E11" s="19" t="s">
        <v>1271</v>
      </c>
      <c r="F11" s="19" t="s">
        <v>1266</v>
      </c>
      <c r="G11" s="19" t="s">
        <v>1192</v>
      </c>
      <c r="H11" s="18" t="s">
        <v>1233</v>
      </c>
      <c r="I11" s="18">
        <v>141</v>
      </c>
    </row>
    <row r="12" spans="1:9" ht="15.75" thickBot="1">
      <c r="B12" s="17" t="s">
        <v>1272</v>
      </c>
      <c r="C12" s="18" t="s">
        <v>1273</v>
      </c>
      <c r="D12" s="18" t="s">
        <v>1264</v>
      </c>
      <c r="E12" s="19" t="s">
        <v>1274</v>
      </c>
      <c r="F12" s="19" t="s">
        <v>1266</v>
      </c>
      <c r="G12" s="19" t="s">
        <v>1192</v>
      </c>
      <c r="H12" s="18" t="s">
        <v>1233</v>
      </c>
      <c r="I12" s="18">
        <v>141</v>
      </c>
    </row>
    <row r="13" spans="1:9" ht="15.75" thickBot="1">
      <c r="B13" s="17" t="s">
        <v>1275</v>
      </c>
      <c r="C13" s="18" t="s">
        <v>1252</v>
      </c>
      <c r="D13" s="18" t="s">
        <v>1253</v>
      </c>
      <c r="E13" s="19" t="s">
        <v>1276</v>
      </c>
      <c r="F13" s="19" t="s">
        <v>1255</v>
      </c>
      <c r="G13" s="19" t="s">
        <v>1256</v>
      </c>
      <c r="H13" s="18" t="s">
        <v>1233</v>
      </c>
      <c r="I13" s="18">
        <v>120</v>
      </c>
    </row>
    <row r="14" spans="1:9" ht="15.75" thickBot="1">
      <c r="B14" s="17" t="s">
        <v>1277</v>
      </c>
      <c r="C14" s="18" t="s">
        <v>1263</v>
      </c>
      <c r="D14" s="18" t="s">
        <v>1264</v>
      </c>
      <c r="E14" s="19" t="s">
        <v>1278</v>
      </c>
      <c r="F14" s="19" t="s">
        <v>1266</v>
      </c>
      <c r="G14" s="19" t="s">
        <v>1192</v>
      </c>
      <c r="H14" s="18" t="s">
        <v>1233</v>
      </c>
      <c r="I14" s="18">
        <v>141</v>
      </c>
    </row>
    <row r="15" spans="1:9" ht="15.75" thickBot="1">
      <c r="B15" s="17" t="s">
        <v>1279</v>
      </c>
      <c r="C15" s="18" t="s">
        <v>1252</v>
      </c>
      <c r="D15" s="18" t="s">
        <v>1253</v>
      </c>
      <c r="E15" s="19" t="s">
        <v>1280</v>
      </c>
      <c r="F15" s="19" t="s">
        <v>1255</v>
      </c>
      <c r="G15" s="19" t="s">
        <v>1256</v>
      </c>
      <c r="H15" s="18" t="s">
        <v>1233</v>
      </c>
      <c r="I15" s="18">
        <v>120</v>
      </c>
    </row>
    <row r="16" spans="1:9" ht="15.75" thickBot="1">
      <c r="B16" s="17" t="s">
        <v>1281</v>
      </c>
      <c r="C16" s="18" t="s">
        <v>1273</v>
      </c>
      <c r="D16" s="18" t="s">
        <v>1264</v>
      </c>
      <c r="E16" s="19" t="s">
        <v>1282</v>
      </c>
      <c r="F16" s="19" t="s">
        <v>1266</v>
      </c>
      <c r="G16" s="19" t="s">
        <v>1192</v>
      </c>
      <c r="H16" s="18" t="s">
        <v>1233</v>
      </c>
      <c r="I16" s="18">
        <v>141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6D724-92D0-4D39-BD3C-FE2312D9EBC8}">
  <sheetPr>
    <tabColor theme="4"/>
  </sheetPr>
  <dimension ref="A1:B9"/>
  <sheetViews>
    <sheetView showGridLines="0" workbookViewId="0">
      <selection activeCell="N43" sqref="N43"/>
    </sheetView>
  </sheetViews>
  <sheetFormatPr defaultRowHeight="15"/>
  <cols>
    <col min="2" max="2" width="20" customWidth="1"/>
  </cols>
  <sheetData>
    <row r="1" spans="1:2">
      <c r="A1" s="2" t="s">
        <v>36</v>
      </c>
    </row>
    <row r="3" spans="1:2">
      <c r="A3" t="s">
        <v>1283</v>
      </c>
    </row>
    <row r="5" spans="1:2">
      <c r="A5" s="52">
        <v>167021</v>
      </c>
      <c r="B5" t="str">
        <f>VLOOKUP(A5,'GL Accounts'!B:C,2,0)</f>
        <v>Prepaid Lease Costs</v>
      </c>
    </row>
    <row r="6" spans="1:2">
      <c r="A6" s="52">
        <v>243030</v>
      </c>
      <c r="B6" t="str">
        <f>VLOOKUP(A6,'GL Accounts'!B:C,2,0)</f>
        <v>Lease ST Liab</v>
      </c>
    </row>
    <row r="7" spans="1:2">
      <c r="A7" s="52">
        <v>243031</v>
      </c>
      <c r="B7" t="str">
        <f>VLOOKUP(A7,'GL Accounts'!B:C,2,0)</f>
        <v>Invoice Clear Lease</v>
      </c>
    </row>
    <row r="8" spans="1:2">
      <c r="A8" s="52">
        <v>243040</v>
      </c>
      <c r="B8" t="str">
        <f>VLOOKUP(A8,'GL Accounts'!B:C,2,0)</f>
        <v>Lease Interest Accr</v>
      </c>
    </row>
    <row r="9" spans="1:2">
      <c r="A9" s="52">
        <v>262530</v>
      </c>
      <c r="B9" t="str">
        <f>VLOOKUP(A9,'GL Accounts'!B:C,2,0)</f>
        <v xml:space="preserve">Lease LT Liab </v>
      </c>
    </row>
  </sheetData>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DA0CB-16EB-4779-AED6-2D31CB45E23E}">
  <sheetPr>
    <tabColor theme="4"/>
  </sheetPr>
  <dimension ref="A1:H87"/>
  <sheetViews>
    <sheetView showGridLines="0" workbookViewId="0">
      <pane ySplit="3" topLeftCell="A4" activePane="bottomLeft" state="frozen"/>
      <selection pane="bottomLeft" activeCell="D77" sqref="D77"/>
    </sheetView>
  </sheetViews>
  <sheetFormatPr defaultColWidth="34.7109375" defaultRowHeight="15"/>
  <cols>
    <col min="1" max="1" width="3.85546875" customWidth="1"/>
    <col min="2" max="2" width="8" bestFit="1" customWidth="1"/>
    <col min="3" max="3" width="40.42578125" bestFit="1" customWidth="1"/>
    <col min="4" max="4" width="28" customWidth="1"/>
    <col min="5" max="5" width="6" bestFit="1" customWidth="1"/>
    <col min="6" max="6" width="21.42578125" bestFit="1" customWidth="1"/>
    <col min="7" max="7" width="15.5703125" bestFit="1" customWidth="1"/>
  </cols>
  <sheetData>
    <row r="1" spans="1:7">
      <c r="A1" s="2" t="s">
        <v>1284</v>
      </c>
    </row>
    <row r="3" spans="1:7" ht="75">
      <c r="B3" s="6" t="s">
        <v>1285</v>
      </c>
      <c r="C3" s="6" t="s">
        <v>1286</v>
      </c>
      <c r="D3" s="7" t="s">
        <v>1287</v>
      </c>
      <c r="E3" s="6" t="s">
        <v>1288</v>
      </c>
      <c r="F3" s="6" t="s">
        <v>1289</v>
      </c>
      <c r="G3" s="6" t="s">
        <v>1290</v>
      </c>
    </row>
    <row r="4" spans="1:7">
      <c r="B4" s="8">
        <v>167021</v>
      </c>
      <c r="C4" s="5" t="s">
        <v>1206</v>
      </c>
      <c r="D4" s="5"/>
      <c r="E4" s="3">
        <v>13420</v>
      </c>
      <c r="F4" s="3" t="s">
        <v>1291</v>
      </c>
      <c r="G4" s="3" t="s">
        <v>1292</v>
      </c>
    </row>
    <row r="5" spans="1:7">
      <c r="B5" s="8">
        <v>167029</v>
      </c>
      <c r="C5" s="5" t="s">
        <v>1293</v>
      </c>
      <c r="D5" s="5"/>
      <c r="E5" s="3">
        <v>13420</v>
      </c>
      <c r="F5" s="3" t="s">
        <v>1291</v>
      </c>
      <c r="G5" s="3" t="s">
        <v>1292</v>
      </c>
    </row>
    <row r="6" spans="1:7">
      <c r="B6" s="8">
        <v>203020</v>
      </c>
      <c r="C6" s="5" t="s">
        <v>1294</v>
      </c>
      <c r="D6" s="5"/>
      <c r="E6" s="3">
        <v>15230</v>
      </c>
      <c r="F6" s="3" t="s">
        <v>1294</v>
      </c>
      <c r="G6" s="3" t="s">
        <v>1292</v>
      </c>
    </row>
    <row r="7" spans="1:7">
      <c r="B7" s="8">
        <v>203028</v>
      </c>
      <c r="C7" s="5" t="s">
        <v>1295</v>
      </c>
      <c r="D7" s="5"/>
      <c r="E7" s="3">
        <v>15230</v>
      </c>
      <c r="F7" s="3" t="s">
        <v>1294</v>
      </c>
      <c r="G7" s="3" t="s">
        <v>1292</v>
      </c>
    </row>
    <row r="8" spans="1:7">
      <c r="B8" s="8">
        <v>203029</v>
      </c>
      <c r="C8" s="5" t="s">
        <v>1296</v>
      </c>
      <c r="D8" s="5"/>
      <c r="E8" s="3">
        <v>15239</v>
      </c>
      <c r="F8" s="3" t="s">
        <v>1296</v>
      </c>
      <c r="G8" s="3" t="s">
        <v>1292</v>
      </c>
    </row>
    <row r="9" spans="1:7">
      <c r="B9" s="8">
        <v>203030</v>
      </c>
      <c r="C9" s="5" t="s">
        <v>1297</v>
      </c>
      <c r="D9" s="5"/>
      <c r="E9" s="3">
        <v>15320</v>
      </c>
      <c r="F9" s="3" t="s">
        <v>1297</v>
      </c>
      <c r="G9" s="3" t="s">
        <v>1292</v>
      </c>
    </row>
    <row r="10" spans="1:7">
      <c r="B10" s="8">
        <v>203031</v>
      </c>
      <c r="C10" s="5" t="s">
        <v>1298</v>
      </c>
      <c r="D10" s="5"/>
      <c r="E10" s="3">
        <v>15360</v>
      </c>
      <c r="F10" s="3" t="s">
        <v>1299</v>
      </c>
      <c r="G10" s="3" t="s">
        <v>1292</v>
      </c>
    </row>
    <row r="11" spans="1:7">
      <c r="B11" s="8">
        <v>203038</v>
      </c>
      <c r="C11" s="5" t="s">
        <v>1300</v>
      </c>
      <c r="D11" s="5"/>
      <c r="E11" s="3">
        <v>15320</v>
      </c>
      <c r="F11" s="3" t="s">
        <v>1297</v>
      </c>
      <c r="G11" s="3" t="s">
        <v>1292</v>
      </c>
    </row>
    <row r="12" spans="1:7">
      <c r="B12" s="8">
        <v>203039</v>
      </c>
      <c r="C12" s="5" t="s">
        <v>1301</v>
      </c>
      <c r="D12" s="5"/>
      <c r="E12" s="3">
        <v>15329</v>
      </c>
      <c r="F12" s="3" t="s">
        <v>1301</v>
      </c>
      <c r="G12" s="3" t="s">
        <v>1292</v>
      </c>
    </row>
    <row r="13" spans="1:7">
      <c r="B13" s="8">
        <v>203040</v>
      </c>
      <c r="C13" s="5" t="s">
        <v>1302</v>
      </c>
      <c r="D13" s="5"/>
      <c r="E13" s="3">
        <v>15340</v>
      </c>
      <c r="F13" s="3" t="s">
        <v>1302</v>
      </c>
      <c r="G13" s="3" t="s">
        <v>1292</v>
      </c>
    </row>
    <row r="14" spans="1:7">
      <c r="B14" s="8">
        <v>203048</v>
      </c>
      <c r="C14" s="5" t="s">
        <v>1303</v>
      </c>
      <c r="D14" s="5"/>
      <c r="E14" s="3">
        <v>15340</v>
      </c>
      <c r="F14" s="3" t="s">
        <v>1302</v>
      </c>
      <c r="G14" s="3" t="s">
        <v>1292</v>
      </c>
    </row>
    <row r="15" spans="1:7">
      <c r="B15" s="8">
        <v>203049</v>
      </c>
      <c r="C15" s="5" t="s">
        <v>1304</v>
      </c>
      <c r="D15" s="5"/>
      <c r="E15" s="3">
        <v>15349</v>
      </c>
      <c r="F15" s="3" t="s">
        <v>1304</v>
      </c>
      <c r="G15" s="3" t="s">
        <v>1292</v>
      </c>
    </row>
    <row r="16" spans="1:7">
      <c r="B16" s="8">
        <v>203050</v>
      </c>
      <c r="C16" s="5" t="s">
        <v>1299</v>
      </c>
      <c r="D16" s="5"/>
      <c r="E16" s="3">
        <v>15360</v>
      </c>
      <c r="F16" s="3" t="s">
        <v>1299</v>
      </c>
      <c r="G16" s="3" t="s">
        <v>1292</v>
      </c>
    </row>
    <row r="17" spans="2:7">
      <c r="B17" s="8">
        <v>203058</v>
      </c>
      <c r="C17" s="5" t="s">
        <v>1305</v>
      </c>
      <c r="D17" s="5"/>
      <c r="E17" s="3">
        <v>15360</v>
      </c>
      <c r="F17" s="3" t="s">
        <v>1299</v>
      </c>
      <c r="G17" s="3" t="s">
        <v>1292</v>
      </c>
    </row>
    <row r="18" spans="2:7">
      <c r="B18" s="8">
        <v>203059</v>
      </c>
      <c r="C18" s="5" t="s">
        <v>1306</v>
      </c>
      <c r="D18" s="5"/>
      <c r="E18" s="3">
        <v>15369</v>
      </c>
      <c r="F18" s="3" t="s">
        <v>1306</v>
      </c>
      <c r="G18" s="3" t="s">
        <v>1292</v>
      </c>
    </row>
    <row r="19" spans="2:7">
      <c r="B19" s="8">
        <v>203060</v>
      </c>
      <c r="C19" s="5" t="s">
        <v>1307</v>
      </c>
      <c r="D19" s="5"/>
      <c r="E19" s="3">
        <v>15380</v>
      </c>
      <c r="F19" s="3" t="s">
        <v>1307</v>
      </c>
      <c r="G19" s="3" t="s">
        <v>1292</v>
      </c>
    </row>
    <row r="20" spans="2:7">
      <c r="B20" s="8">
        <v>203068</v>
      </c>
      <c r="C20" s="5" t="s">
        <v>1308</v>
      </c>
      <c r="D20" s="5"/>
      <c r="E20" s="3">
        <v>15380</v>
      </c>
      <c r="F20" s="3" t="s">
        <v>1307</v>
      </c>
      <c r="G20" s="3" t="s">
        <v>1292</v>
      </c>
    </row>
    <row r="21" spans="2:7">
      <c r="B21" s="8">
        <v>203069</v>
      </c>
      <c r="C21" s="5" t="s">
        <v>1309</v>
      </c>
      <c r="D21" s="5"/>
      <c r="E21" s="3">
        <v>15389</v>
      </c>
      <c r="F21" s="3" t="s">
        <v>1309</v>
      </c>
      <c r="G21" s="3" t="s">
        <v>1292</v>
      </c>
    </row>
    <row r="22" spans="2:7">
      <c r="B22" s="8">
        <v>203070</v>
      </c>
      <c r="C22" s="5" t="s">
        <v>1310</v>
      </c>
      <c r="D22" s="5"/>
      <c r="E22" s="3">
        <v>15440</v>
      </c>
      <c r="F22" s="3" t="s">
        <v>1310</v>
      </c>
      <c r="G22" s="3" t="s">
        <v>1292</v>
      </c>
    </row>
    <row r="23" spans="2:7">
      <c r="B23" s="8">
        <v>203078</v>
      </c>
      <c r="C23" s="5" t="s">
        <v>1311</v>
      </c>
      <c r="D23" s="5"/>
      <c r="E23" s="3">
        <v>15440</v>
      </c>
      <c r="F23" s="3" t="s">
        <v>1310</v>
      </c>
      <c r="G23" s="3" t="s">
        <v>1292</v>
      </c>
    </row>
    <row r="24" spans="2:7">
      <c r="B24" s="8">
        <v>203079</v>
      </c>
      <c r="C24" s="5" t="s">
        <v>1312</v>
      </c>
      <c r="D24" s="5"/>
      <c r="E24" s="3">
        <v>15449</v>
      </c>
      <c r="F24" s="3" t="s">
        <v>1312</v>
      </c>
      <c r="G24" s="3" t="s">
        <v>1292</v>
      </c>
    </row>
    <row r="25" spans="2:7">
      <c r="B25" s="8">
        <v>211520</v>
      </c>
      <c r="C25" s="5" t="s">
        <v>1313</v>
      </c>
      <c r="D25" s="5"/>
      <c r="E25" s="3">
        <v>15510</v>
      </c>
      <c r="F25" s="3" t="s">
        <v>1313</v>
      </c>
      <c r="G25" s="3" t="s">
        <v>1292</v>
      </c>
    </row>
    <row r="26" spans="2:7">
      <c r="B26" s="8">
        <v>211528</v>
      </c>
      <c r="C26" s="5" t="s">
        <v>1314</v>
      </c>
      <c r="D26" s="5"/>
      <c r="E26" s="3">
        <v>15510</v>
      </c>
      <c r="F26" s="3" t="s">
        <v>1313</v>
      </c>
      <c r="G26" s="3" t="s">
        <v>1292</v>
      </c>
    </row>
    <row r="27" spans="2:7">
      <c r="B27" s="8">
        <v>211529</v>
      </c>
      <c r="C27" s="5" t="s">
        <v>1315</v>
      </c>
      <c r="D27" s="5"/>
      <c r="E27" s="3">
        <v>15519</v>
      </c>
      <c r="F27" s="3" t="s">
        <v>1315</v>
      </c>
      <c r="G27" s="3" t="s">
        <v>1292</v>
      </c>
    </row>
    <row r="28" spans="2:7">
      <c r="B28" s="8">
        <v>211530</v>
      </c>
      <c r="C28" s="5" t="s">
        <v>1316</v>
      </c>
      <c r="D28" s="5"/>
      <c r="E28" s="3">
        <v>15530</v>
      </c>
      <c r="F28" s="3" t="s">
        <v>1316</v>
      </c>
      <c r="G28" s="3" t="s">
        <v>1292</v>
      </c>
    </row>
    <row r="29" spans="2:7">
      <c r="B29" s="8">
        <v>211538</v>
      </c>
      <c r="C29" s="5" t="s">
        <v>1317</v>
      </c>
      <c r="D29" s="5"/>
      <c r="E29" s="3">
        <v>15530</v>
      </c>
      <c r="F29" s="3" t="s">
        <v>1316</v>
      </c>
      <c r="G29" s="3" t="s">
        <v>1292</v>
      </c>
    </row>
    <row r="30" spans="2:7">
      <c r="B30" s="8">
        <v>211539</v>
      </c>
      <c r="C30" s="5" t="s">
        <v>1318</v>
      </c>
      <c r="D30" s="5"/>
      <c r="E30" s="3">
        <v>15539</v>
      </c>
      <c r="F30" s="3" t="s">
        <v>1318</v>
      </c>
      <c r="G30" s="3" t="s">
        <v>1292</v>
      </c>
    </row>
    <row r="31" spans="2:7">
      <c r="B31" s="8">
        <v>211540</v>
      </c>
      <c r="C31" s="5" t="s">
        <v>1319</v>
      </c>
      <c r="D31" s="5"/>
      <c r="E31" s="3">
        <v>15570</v>
      </c>
      <c r="F31" s="3" t="s">
        <v>1319</v>
      </c>
      <c r="G31" s="3" t="s">
        <v>1292</v>
      </c>
    </row>
    <row r="32" spans="2:7">
      <c r="B32" s="8">
        <v>211548</v>
      </c>
      <c r="C32" s="5" t="s">
        <v>1320</v>
      </c>
      <c r="D32" s="5"/>
      <c r="E32" s="3">
        <v>15570</v>
      </c>
      <c r="F32" s="3" t="s">
        <v>1319</v>
      </c>
      <c r="G32" s="3" t="s">
        <v>1292</v>
      </c>
    </row>
    <row r="33" spans="2:7">
      <c r="B33" s="8">
        <v>211549</v>
      </c>
      <c r="C33" s="5" t="s">
        <v>1321</v>
      </c>
      <c r="D33" s="5"/>
      <c r="E33" s="3">
        <v>15579</v>
      </c>
      <c r="F33" s="3" t="s">
        <v>1321</v>
      </c>
      <c r="G33" s="3" t="s">
        <v>1292</v>
      </c>
    </row>
    <row r="34" spans="2:7">
      <c r="B34" s="8">
        <v>211550</v>
      </c>
      <c r="C34" s="5" t="s">
        <v>1322</v>
      </c>
      <c r="D34" s="5"/>
      <c r="E34" s="3">
        <v>15590</v>
      </c>
      <c r="F34" s="3" t="s">
        <v>1322</v>
      </c>
      <c r="G34" s="3" t="s">
        <v>1292</v>
      </c>
    </row>
    <row r="35" spans="2:7">
      <c r="B35" s="8">
        <v>211558</v>
      </c>
      <c r="C35" s="5" t="s">
        <v>1323</v>
      </c>
      <c r="D35" s="5"/>
      <c r="E35" s="3">
        <v>15590</v>
      </c>
      <c r="F35" s="3" t="s">
        <v>1322</v>
      </c>
      <c r="G35" s="3" t="s">
        <v>1292</v>
      </c>
    </row>
    <row r="36" spans="2:7">
      <c r="B36" s="8">
        <v>211559</v>
      </c>
      <c r="C36" s="5" t="s">
        <v>1324</v>
      </c>
      <c r="D36" s="5"/>
      <c r="E36" s="3">
        <v>15599</v>
      </c>
      <c r="F36" s="3" t="s">
        <v>1324</v>
      </c>
      <c r="G36" s="3" t="s">
        <v>1292</v>
      </c>
    </row>
    <row r="37" spans="2:7">
      <c r="B37" s="8">
        <v>211560</v>
      </c>
      <c r="C37" s="5" t="s">
        <v>1325</v>
      </c>
      <c r="D37" s="5"/>
      <c r="E37" s="3">
        <v>15620</v>
      </c>
      <c r="F37" s="3" t="s">
        <v>1325</v>
      </c>
      <c r="G37" s="3" t="s">
        <v>1292</v>
      </c>
    </row>
    <row r="38" spans="2:7">
      <c r="B38" s="8">
        <v>211568</v>
      </c>
      <c r="C38" s="5" t="s">
        <v>1326</v>
      </c>
      <c r="D38" s="5"/>
      <c r="E38" s="3">
        <v>15620</v>
      </c>
      <c r="F38" s="3" t="s">
        <v>1325</v>
      </c>
      <c r="G38" s="3" t="s">
        <v>1292</v>
      </c>
    </row>
    <row r="39" spans="2:7">
      <c r="B39" s="8">
        <v>211569</v>
      </c>
      <c r="C39" s="5" t="s">
        <v>1327</v>
      </c>
      <c r="D39" s="5"/>
      <c r="E39" s="3">
        <v>15629</v>
      </c>
      <c r="F39" s="3" t="s">
        <v>1327</v>
      </c>
      <c r="G39" s="3" t="s">
        <v>1292</v>
      </c>
    </row>
    <row r="40" spans="2:7">
      <c r="B40" s="8">
        <v>211570</v>
      </c>
      <c r="C40" s="5" t="s">
        <v>1328</v>
      </c>
      <c r="D40" s="5"/>
      <c r="E40" s="3">
        <v>15640</v>
      </c>
      <c r="F40" s="3" t="s">
        <v>1328</v>
      </c>
      <c r="G40" s="3" t="s">
        <v>1292</v>
      </c>
    </row>
    <row r="41" spans="2:7">
      <c r="B41" s="8">
        <v>211578</v>
      </c>
      <c r="C41" s="5" t="s">
        <v>1329</v>
      </c>
      <c r="D41" s="5"/>
      <c r="E41" s="3">
        <v>15640</v>
      </c>
      <c r="F41" s="3" t="s">
        <v>1328</v>
      </c>
      <c r="G41" s="3" t="s">
        <v>1292</v>
      </c>
    </row>
    <row r="42" spans="2:7">
      <c r="B42" s="8">
        <v>211579</v>
      </c>
      <c r="C42" s="5" t="s">
        <v>1330</v>
      </c>
      <c r="D42" s="5"/>
      <c r="E42" s="3">
        <v>15649</v>
      </c>
      <c r="F42" s="3" t="s">
        <v>1330</v>
      </c>
      <c r="G42" s="3" t="s">
        <v>1292</v>
      </c>
    </row>
    <row r="43" spans="2:7">
      <c r="B43" s="8">
        <v>243030</v>
      </c>
      <c r="C43" s="5" t="s">
        <v>1331</v>
      </c>
      <c r="D43" s="5"/>
      <c r="E43" s="3">
        <v>21630</v>
      </c>
      <c r="F43" s="3" t="s">
        <v>1331</v>
      </c>
      <c r="G43" s="3" t="s">
        <v>1292</v>
      </c>
    </row>
    <row r="44" spans="2:7">
      <c r="B44" s="8">
        <v>243031</v>
      </c>
      <c r="C44" s="5" t="s">
        <v>1332</v>
      </c>
      <c r="D44" s="5"/>
      <c r="E44" s="3">
        <v>21630</v>
      </c>
      <c r="F44" s="3" t="s">
        <v>1331</v>
      </c>
      <c r="G44" s="3" t="s">
        <v>1292</v>
      </c>
    </row>
    <row r="45" spans="2:7">
      <c r="B45" s="8">
        <v>243038</v>
      </c>
      <c r="C45" s="5" t="s">
        <v>1333</v>
      </c>
      <c r="D45" s="5"/>
      <c r="E45" s="3">
        <v>21630</v>
      </c>
      <c r="F45" s="3" t="s">
        <v>1331</v>
      </c>
      <c r="G45" s="3" t="s">
        <v>1292</v>
      </c>
    </row>
    <row r="46" spans="2:7">
      <c r="B46" s="8">
        <v>243039</v>
      </c>
      <c r="C46" s="5" t="s">
        <v>1334</v>
      </c>
      <c r="D46" s="5"/>
      <c r="E46" s="3">
        <v>21630</v>
      </c>
      <c r="F46" s="3" t="s">
        <v>1331</v>
      </c>
      <c r="G46" s="3" t="s">
        <v>1292</v>
      </c>
    </row>
    <row r="47" spans="2:7">
      <c r="B47" s="8">
        <v>243040</v>
      </c>
      <c r="C47" s="5" t="s">
        <v>1335</v>
      </c>
      <c r="D47" s="5"/>
      <c r="E47" s="3">
        <v>21635</v>
      </c>
      <c r="F47" s="3" t="s">
        <v>1336</v>
      </c>
      <c r="G47" s="3" t="s">
        <v>1292</v>
      </c>
    </row>
    <row r="48" spans="2:7">
      <c r="B48" s="8">
        <v>243048</v>
      </c>
      <c r="C48" s="5" t="s">
        <v>1337</v>
      </c>
      <c r="D48" s="5"/>
      <c r="E48" s="3">
        <v>21635</v>
      </c>
      <c r="F48" s="3" t="s">
        <v>1336</v>
      </c>
      <c r="G48" s="3" t="s">
        <v>1292</v>
      </c>
    </row>
    <row r="49" spans="2:8">
      <c r="B49" s="8">
        <v>243049</v>
      </c>
      <c r="C49" s="5" t="s">
        <v>1338</v>
      </c>
      <c r="D49" s="5"/>
      <c r="E49" s="3">
        <v>21635</v>
      </c>
      <c r="F49" s="3" t="s">
        <v>1336</v>
      </c>
      <c r="G49" s="3" t="s">
        <v>1292</v>
      </c>
    </row>
    <row r="50" spans="2:8">
      <c r="B50" s="8">
        <v>262530</v>
      </c>
      <c r="C50" s="5" t="s">
        <v>1339</v>
      </c>
      <c r="D50" s="5"/>
      <c r="E50" s="3">
        <v>25230</v>
      </c>
      <c r="F50" s="3" t="s">
        <v>1340</v>
      </c>
      <c r="G50" s="3" t="s">
        <v>1292</v>
      </c>
    </row>
    <row r="51" spans="2:8">
      <c r="B51" s="8">
        <v>262538</v>
      </c>
      <c r="C51" s="5" t="s">
        <v>1341</v>
      </c>
      <c r="D51" s="5"/>
      <c r="E51" s="3">
        <v>25230</v>
      </c>
      <c r="F51" s="3" t="s">
        <v>1340</v>
      </c>
      <c r="G51" s="3" t="s">
        <v>1292</v>
      </c>
    </row>
    <row r="52" spans="2:8">
      <c r="B52" s="8">
        <v>262539</v>
      </c>
      <c r="C52" s="5" t="s">
        <v>1342</v>
      </c>
      <c r="D52" s="5"/>
      <c r="E52" s="3">
        <v>25230</v>
      </c>
      <c r="F52" s="3" t="s">
        <v>1340</v>
      </c>
      <c r="G52" s="3" t="s">
        <v>1292</v>
      </c>
    </row>
    <row r="53" spans="2:8">
      <c r="B53" s="8">
        <v>267031</v>
      </c>
      <c r="C53" s="5" t="s">
        <v>1343</v>
      </c>
      <c r="D53" s="5"/>
      <c r="E53" s="3">
        <v>25710</v>
      </c>
      <c r="F53" s="3" t="s">
        <v>1344</v>
      </c>
      <c r="G53" s="3" t="s">
        <v>1292</v>
      </c>
      <c r="H53" s="457" t="s">
        <v>1345</v>
      </c>
    </row>
    <row r="54" spans="2:8">
      <c r="B54" s="8">
        <v>279461</v>
      </c>
      <c r="C54" s="5" t="s">
        <v>1346</v>
      </c>
      <c r="D54" s="5"/>
      <c r="E54" s="3">
        <v>29461</v>
      </c>
      <c r="F54" s="3" t="s">
        <v>1347</v>
      </c>
      <c r="G54" s="3" t="s">
        <v>1292</v>
      </c>
    </row>
    <row r="55" spans="2:8">
      <c r="B55" s="8">
        <v>279462</v>
      </c>
      <c r="C55" s="5" t="s">
        <v>1348</v>
      </c>
      <c r="D55" s="5"/>
      <c r="E55" s="3">
        <v>29462</v>
      </c>
      <c r="F55" s="3" t="s">
        <v>1348</v>
      </c>
      <c r="G55" s="3" t="s">
        <v>1292</v>
      </c>
    </row>
    <row r="56" spans="2:8">
      <c r="B56" s="8">
        <v>279463</v>
      </c>
      <c r="C56" s="5" t="s">
        <v>1349</v>
      </c>
      <c r="D56" s="5"/>
      <c r="E56" s="3">
        <v>29463</v>
      </c>
      <c r="F56" s="3" t="s">
        <v>1349</v>
      </c>
      <c r="G56" s="3" t="s">
        <v>1292</v>
      </c>
    </row>
    <row r="57" spans="2:8">
      <c r="B57" s="8">
        <v>279464</v>
      </c>
      <c r="C57" s="5" t="s">
        <v>1350</v>
      </c>
      <c r="D57" s="5"/>
      <c r="E57" s="3">
        <v>29464</v>
      </c>
      <c r="F57" s="3" t="s">
        <v>1350</v>
      </c>
      <c r="G57" s="3" t="s">
        <v>1292</v>
      </c>
    </row>
    <row r="58" spans="2:8">
      <c r="B58" s="8">
        <v>534070</v>
      </c>
      <c r="C58" s="5" t="s">
        <v>1351</v>
      </c>
      <c r="D58" s="8" t="s">
        <v>1352</v>
      </c>
      <c r="E58" s="3">
        <v>51220</v>
      </c>
      <c r="F58" s="3" t="s">
        <v>1351</v>
      </c>
      <c r="G58" s="3" t="s">
        <v>1292</v>
      </c>
    </row>
    <row r="59" spans="2:8">
      <c r="B59" s="8">
        <v>534080</v>
      </c>
      <c r="C59" s="5" t="s">
        <v>1353</v>
      </c>
      <c r="D59" s="8" t="s">
        <v>1352</v>
      </c>
      <c r="E59" s="3">
        <v>51295</v>
      </c>
      <c r="F59" s="3" t="s">
        <v>1353</v>
      </c>
      <c r="G59" s="3" t="s">
        <v>1292</v>
      </c>
    </row>
    <row r="60" spans="2:8">
      <c r="B60" s="8">
        <v>534085</v>
      </c>
      <c r="C60" s="5" t="s">
        <v>1354</v>
      </c>
      <c r="D60" s="8"/>
      <c r="E60" s="3">
        <v>51220</v>
      </c>
      <c r="F60" s="3" t="s">
        <v>1351</v>
      </c>
      <c r="G60" s="3" t="s">
        <v>1292</v>
      </c>
    </row>
    <row r="61" spans="2:8">
      <c r="B61" s="8">
        <v>534090</v>
      </c>
      <c r="C61" s="5" t="s">
        <v>1355</v>
      </c>
      <c r="D61" s="8" t="s">
        <v>1352</v>
      </c>
      <c r="E61" s="3">
        <v>51275</v>
      </c>
      <c r="F61" s="3" t="s">
        <v>1356</v>
      </c>
      <c r="G61" s="3" t="s">
        <v>1292</v>
      </c>
    </row>
    <row r="62" spans="2:8">
      <c r="B62" s="8">
        <v>534095</v>
      </c>
      <c r="C62" s="5" t="s">
        <v>1357</v>
      </c>
      <c r="D62" s="8" t="s">
        <v>1352</v>
      </c>
      <c r="E62" s="3">
        <v>51280</v>
      </c>
      <c r="F62" s="3" t="s">
        <v>1358</v>
      </c>
      <c r="G62" s="3" t="s">
        <v>1292</v>
      </c>
    </row>
    <row r="63" spans="2:8">
      <c r="B63" s="8">
        <v>706030</v>
      </c>
      <c r="C63" s="5" t="s">
        <v>1359</v>
      </c>
      <c r="D63" s="8" t="s">
        <v>1352</v>
      </c>
      <c r="E63" s="3">
        <v>70535</v>
      </c>
      <c r="F63" s="3" t="s">
        <v>1359</v>
      </c>
      <c r="G63" s="3" t="s">
        <v>1292</v>
      </c>
    </row>
    <row r="64" spans="2:8">
      <c r="B64" s="8">
        <v>727105</v>
      </c>
      <c r="C64" s="5" t="s">
        <v>1360</v>
      </c>
      <c r="D64" s="5"/>
      <c r="E64" s="3">
        <v>71830</v>
      </c>
      <c r="F64" s="3" t="s">
        <v>1360</v>
      </c>
      <c r="G64" s="3" t="s">
        <v>1292</v>
      </c>
    </row>
    <row r="65" spans="2:7">
      <c r="B65" s="8">
        <v>728005</v>
      </c>
      <c r="C65" s="5" t="s">
        <v>1360</v>
      </c>
      <c r="D65" s="5"/>
      <c r="E65" s="3">
        <v>71830</v>
      </c>
      <c r="F65" s="3" t="s">
        <v>1360</v>
      </c>
      <c r="G65" s="3" t="s">
        <v>1292</v>
      </c>
    </row>
    <row r="66" spans="2:7">
      <c r="B66" s="8">
        <v>729405</v>
      </c>
      <c r="C66" s="5" t="s">
        <v>1361</v>
      </c>
      <c r="D66" s="5"/>
      <c r="E66" s="3">
        <v>72430</v>
      </c>
      <c r="F66" s="3" t="s">
        <v>1361</v>
      </c>
      <c r="G66" s="3" t="s">
        <v>1292</v>
      </c>
    </row>
    <row r="67" spans="2:7">
      <c r="B67" s="8">
        <v>730405</v>
      </c>
      <c r="C67" s="5" t="s">
        <v>1361</v>
      </c>
      <c r="D67" s="5"/>
      <c r="E67" s="3">
        <v>72430</v>
      </c>
      <c r="F67" s="3" t="s">
        <v>1361</v>
      </c>
      <c r="G67" s="3" t="s">
        <v>1292</v>
      </c>
    </row>
    <row r="68" spans="2:7">
      <c r="B68" s="8">
        <v>534010</v>
      </c>
      <c r="C68" s="5" t="s">
        <v>1362</v>
      </c>
      <c r="D68" s="5"/>
      <c r="E68" s="4">
        <v>51270</v>
      </c>
      <c r="F68" s="4" t="s">
        <v>1363</v>
      </c>
      <c r="G68" s="3" t="s">
        <v>1364</v>
      </c>
    </row>
    <row r="69" spans="2:7">
      <c r="B69" s="8">
        <v>534020</v>
      </c>
      <c r="C69" s="5" t="s">
        <v>1365</v>
      </c>
      <c r="D69" s="5"/>
      <c r="E69" s="4">
        <v>51270</v>
      </c>
      <c r="F69" s="4" t="s">
        <v>1363</v>
      </c>
      <c r="G69" s="3" t="s">
        <v>1364</v>
      </c>
    </row>
    <row r="70" spans="2:7">
      <c r="B70" s="8">
        <v>534030</v>
      </c>
      <c r="C70" s="5" t="s">
        <v>1366</v>
      </c>
      <c r="D70" s="5"/>
      <c r="E70" s="4">
        <v>51270</v>
      </c>
      <c r="F70" s="4" t="s">
        <v>1363</v>
      </c>
      <c r="G70" s="3" t="s">
        <v>1364</v>
      </c>
    </row>
    <row r="71" spans="2:7">
      <c r="B71" s="8">
        <v>534040</v>
      </c>
      <c r="C71" s="5" t="s">
        <v>1367</v>
      </c>
      <c r="D71" s="5"/>
      <c r="E71" s="4">
        <v>51270</v>
      </c>
      <c r="F71" s="4" t="s">
        <v>1363</v>
      </c>
      <c r="G71" s="3" t="s">
        <v>1364</v>
      </c>
    </row>
    <row r="72" spans="2:7">
      <c r="B72" s="8">
        <v>534050</v>
      </c>
      <c r="C72" s="5" t="s">
        <v>1368</v>
      </c>
      <c r="D72" s="5"/>
      <c r="E72" s="4">
        <v>51270</v>
      </c>
      <c r="F72" s="4" t="s">
        <v>1363</v>
      </c>
      <c r="G72" s="3" t="s">
        <v>1364</v>
      </c>
    </row>
    <row r="73" spans="2:7">
      <c r="B73" s="8">
        <v>534060</v>
      </c>
      <c r="C73" s="5" t="s">
        <v>1369</v>
      </c>
      <c r="D73" s="5"/>
      <c r="E73" s="4">
        <v>51270</v>
      </c>
      <c r="F73" s="4" t="s">
        <v>1363</v>
      </c>
      <c r="G73" s="3" t="s">
        <v>1364</v>
      </c>
    </row>
    <row r="74" spans="2:7">
      <c r="B74" s="8" t="s">
        <v>1370</v>
      </c>
      <c r="C74" s="5" t="s">
        <v>1227</v>
      </c>
      <c r="D74" s="8" t="s">
        <v>1352</v>
      </c>
      <c r="E74" s="4">
        <v>51270</v>
      </c>
      <c r="F74" s="4" t="s">
        <v>1363</v>
      </c>
      <c r="G74" s="3" t="s">
        <v>1371</v>
      </c>
    </row>
    <row r="75" spans="2:7">
      <c r="B75" s="8">
        <v>534025</v>
      </c>
      <c r="C75" s="5" t="s">
        <v>1225</v>
      </c>
      <c r="D75" s="8" t="s">
        <v>1352</v>
      </c>
      <c r="E75" s="4">
        <v>51270</v>
      </c>
      <c r="F75" s="4" t="s">
        <v>1363</v>
      </c>
      <c r="G75" s="3" t="s">
        <v>1371</v>
      </c>
    </row>
    <row r="76" spans="2:7">
      <c r="B76" s="8" t="s">
        <v>1372</v>
      </c>
      <c r="C76" s="5" t="s">
        <v>1226</v>
      </c>
      <c r="D76" s="8" t="s">
        <v>1352</v>
      </c>
      <c r="E76" s="4">
        <v>51270</v>
      </c>
      <c r="F76" s="4" t="s">
        <v>1363</v>
      </c>
      <c r="G76" s="3" t="s">
        <v>1371</v>
      </c>
    </row>
    <row r="77" spans="2:7">
      <c r="B77" s="8" t="s">
        <v>1373</v>
      </c>
      <c r="C77" s="5" t="s">
        <v>1229</v>
      </c>
      <c r="D77" s="8" t="s">
        <v>1352</v>
      </c>
      <c r="E77" s="4">
        <v>51270</v>
      </c>
      <c r="F77" s="4" t="s">
        <v>1363</v>
      </c>
      <c r="G77" s="3" t="s">
        <v>1371</v>
      </c>
    </row>
    <row r="78" spans="2:7">
      <c r="B78" s="8" t="s">
        <v>1374</v>
      </c>
      <c r="C78" s="5" t="s">
        <v>1228</v>
      </c>
      <c r="D78" s="8" t="s">
        <v>1352</v>
      </c>
      <c r="E78" s="4">
        <v>51270</v>
      </c>
      <c r="F78" s="4" t="s">
        <v>1363</v>
      </c>
      <c r="G78" s="3" t="s">
        <v>1371</v>
      </c>
    </row>
    <row r="79" spans="2:7">
      <c r="B79" s="8" t="s">
        <v>1375</v>
      </c>
      <c r="C79" s="5" t="s">
        <v>1230</v>
      </c>
      <c r="D79" s="8" t="s">
        <v>1352</v>
      </c>
      <c r="E79" s="4">
        <v>51270</v>
      </c>
      <c r="F79" s="4" t="s">
        <v>1363</v>
      </c>
      <c r="G79" s="3" t="s">
        <v>1371</v>
      </c>
    </row>
    <row r="80" spans="2:7">
      <c r="B80" s="8" t="s">
        <v>1376</v>
      </c>
      <c r="C80" s="5" t="s">
        <v>1377</v>
      </c>
      <c r="D80" s="5"/>
      <c r="E80" s="4">
        <v>21630</v>
      </c>
      <c r="F80" s="4" t="s">
        <v>1378</v>
      </c>
      <c r="G80" s="3" t="s">
        <v>1371</v>
      </c>
    </row>
    <row r="81" spans="2:7">
      <c r="B81" s="8">
        <v>5340155</v>
      </c>
      <c r="C81" s="5" t="s">
        <v>1379</v>
      </c>
      <c r="D81" s="5"/>
      <c r="E81" s="4" t="s">
        <v>130</v>
      </c>
      <c r="F81" s="4" t="s">
        <v>130</v>
      </c>
      <c r="G81" s="3" t="s">
        <v>1380</v>
      </c>
    </row>
    <row r="82" spans="2:7">
      <c r="B82" s="8">
        <v>5340255</v>
      </c>
      <c r="C82" s="5" t="s">
        <v>1381</v>
      </c>
      <c r="D82" s="5"/>
      <c r="E82" s="4" t="s">
        <v>130</v>
      </c>
      <c r="F82" s="4" t="s">
        <v>130</v>
      </c>
      <c r="G82" s="3" t="s">
        <v>1380</v>
      </c>
    </row>
    <row r="83" spans="2:7">
      <c r="B83" s="8">
        <v>5340355</v>
      </c>
      <c r="C83" s="5" t="s">
        <v>1382</v>
      </c>
      <c r="D83" s="5"/>
      <c r="E83" s="4" t="s">
        <v>130</v>
      </c>
      <c r="F83" s="4" t="s">
        <v>130</v>
      </c>
      <c r="G83" s="3" t="s">
        <v>1380</v>
      </c>
    </row>
    <row r="84" spans="2:7">
      <c r="B84" s="8">
        <v>5340455</v>
      </c>
      <c r="C84" s="5" t="s">
        <v>1383</v>
      </c>
      <c r="D84" s="5"/>
      <c r="E84" s="4" t="s">
        <v>130</v>
      </c>
      <c r="F84" s="4" t="s">
        <v>130</v>
      </c>
      <c r="G84" s="3" t="s">
        <v>1380</v>
      </c>
    </row>
    <row r="85" spans="2:7">
      <c r="B85" s="8">
        <v>5340555</v>
      </c>
      <c r="C85" s="5" t="s">
        <v>1384</v>
      </c>
      <c r="D85" s="5"/>
      <c r="E85" s="4" t="s">
        <v>130</v>
      </c>
      <c r="F85" s="4" t="s">
        <v>130</v>
      </c>
      <c r="G85" s="3" t="s">
        <v>1380</v>
      </c>
    </row>
    <row r="86" spans="2:7">
      <c r="B86" s="8">
        <v>5340655</v>
      </c>
      <c r="C86" s="5" t="s">
        <v>1385</v>
      </c>
      <c r="D86" s="5"/>
      <c r="E86" s="4" t="s">
        <v>130</v>
      </c>
      <c r="F86" s="4" t="s">
        <v>130</v>
      </c>
      <c r="G86" s="3" t="s">
        <v>1380</v>
      </c>
    </row>
    <row r="87" spans="2:7">
      <c r="B87" s="8">
        <v>5340955</v>
      </c>
      <c r="C87" s="5" t="s">
        <v>1386</v>
      </c>
      <c r="D87" s="5"/>
      <c r="E87" s="4" t="s">
        <v>130</v>
      </c>
      <c r="F87" s="4" t="s">
        <v>130</v>
      </c>
      <c r="G87" s="3" t="s">
        <v>1380</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D3FD6C-1CDE-4B61-9221-388415D2BD0A}"/>
</file>

<file path=customXml/itemProps2.xml><?xml version="1.0" encoding="utf-8"?>
<ds:datastoreItem xmlns:ds="http://schemas.openxmlformats.org/officeDocument/2006/customXml" ds:itemID="{DC1BB25E-F7F4-47A3-B2BB-F917EA574483}"/>
</file>

<file path=customXml/itemProps3.xml><?xml version="1.0" encoding="utf-8"?>
<ds:datastoreItem xmlns:ds="http://schemas.openxmlformats.org/officeDocument/2006/customXml" ds:itemID="{814C7323-4960-454A-976C-E41FDED370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Schegoleva, Elena</cp:lastModifiedBy>
  <cp:revision/>
  <dcterms:created xsi:type="dcterms:W3CDTF">2015-06-05T18:17:20Z</dcterms:created>
  <dcterms:modified xsi:type="dcterms:W3CDTF">2024-05-15T11:30:57Z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1326500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SIP_Label_b020b37f-db72-473e-ae54-fb16df408069_Enabled">
    <vt:lpwstr>true</vt:lpwstr>
  </property>
  <property fmtid="{D5CDD505-2E9C-101B-9397-08002B2CF9AE}" pid="9" name="MSIP_Label_b020b37f-db72-473e-ae54-fb16df408069_SetDate">
    <vt:lpwstr>2021-10-26T11:08:38Z</vt:lpwstr>
  </property>
  <property fmtid="{D5CDD505-2E9C-101B-9397-08002B2CF9AE}" pid="10" name="MSIP_Label_b020b37f-db72-473e-ae54-fb16df408069_Method">
    <vt:lpwstr>Standard</vt:lpwstr>
  </property>
  <property fmtid="{D5CDD505-2E9C-101B-9397-08002B2CF9AE}" pid="11" name="MSIP_Label_b020b37f-db72-473e-ae54-fb16df408069_Name">
    <vt:lpwstr>General</vt:lpwstr>
  </property>
  <property fmtid="{D5CDD505-2E9C-101B-9397-08002B2CF9AE}" pid="12" name="MSIP_Label_b020b37f-db72-473e-ae54-fb16df408069_SiteId">
    <vt:lpwstr>705d07a3-2eea-4f3b-ab59-65ca29abeb26</vt:lpwstr>
  </property>
  <property fmtid="{D5CDD505-2E9C-101B-9397-08002B2CF9AE}" pid="13" name="MSIP_Label_b020b37f-db72-473e-ae54-fb16df408069_ActionId">
    <vt:lpwstr>2ac3b953-f7d7-4b88-97df-9bf9900d313b</vt:lpwstr>
  </property>
  <property fmtid="{D5CDD505-2E9C-101B-9397-08002B2CF9AE}" pid="14" name="MSIP_Label_b020b37f-db72-473e-ae54-fb16df408069_ContentBits">
    <vt:lpwstr>0</vt:lpwstr>
  </property>
</Properties>
</file>