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heets/sheet1.xml" ContentType="application/vnd.openxmlformats-officedocument.spreadsheetml.chart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autoCompressPictures="0"/>
  <bookViews>
    <workbookView xWindow="0" yWindow="0" windowWidth="13733" windowHeight="4320" firstSheet="4" activeTab="8"/>
  </bookViews>
  <sheets>
    <sheet name="Model Summary" sheetId="29" r:id="rId1"/>
    <sheet name="Black-Scholes Formula, Greeks" sheetId="37" r:id="rId2"/>
    <sheet name="4-Period European Call" sheetId="12" r:id="rId3"/>
    <sheet name="4-Period European Put" sheetId="35" r:id="rId4"/>
    <sheet name="4-Period American Call" sheetId="36" r:id="rId5"/>
    <sheet name="4-Period American Put" sheetId="34" r:id="rId6"/>
    <sheet name="24-Period American Call" sheetId="22" r:id="rId7"/>
    <sheet name="24-Period American Put" sheetId="33" r:id="rId8"/>
    <sheet name="24-Period American Call C-R-R" sheetId="38" r:id="rId9"/>
    <sheet name="Probability vs Stock Price" sheetId="41" r:id="rId10"/>
    <sheet name="24-Period Lognormal Dist" sheetId="4" r:id="rId11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9" i="38" l="1"/>
  <c r="B3" i="4"/>
  <c r="B9" i="4"/>
  <c r="B8" i="4"/>
  <c r="B11" i="4"/>
  <c r="B12" i="4"/>
  <c r="F17" i="4"/>
  <c r="H17" i="4"/>
  <c r="F18" i="4"/>
  <c r="H18" i="4"/>
  <c r="F19" i="4"/>
  <c r="H19" i="4"/>
  <c r="F20" i="4"/>
  <c r="H20" i="4"/>
  <c r="F21" i="4"/>
  <c r="H21" i="4"/>
  <c r="F22" i="4"/>
  <c r="H22" i="4"/>
  <c r="F23" i="4"/>
  <c r="H23" i="4"/>
  <c r="F24" i="4"/>
  <c r="H24" i="4"/>
  <c r="F25" i="4"/>
  <c r="H25" i="4"/>
  <c r="F26" i="4"/>
  <c r="H26" i="4"/>
  <c r="F27" i="4"/>
  <c r="H27" i="4"/>
  <c r="F28" i="4"/>
  <c r="H28" i="4"/>
  <c r="F29" i="4"/>
  <c r="H29" i="4"/>
  <c r="F30" i="4"/>
  <c r="H30" i="4"/>
  <c r="F31" i="4"/>
  <c r="H31" i="4"/>
  <c r="F32" i="4"/>
  <c r="H32" i="4"/>
  <c r="F33" i="4"/>
  <c r="H33" i="4"/>
  <c r="F34" i="4"/>
  <c r="H34" i="4"/>
  <c r="F35" i="4"/>
  <c r="H35" i="4"/>
  <c r="F36" i="4"/>
  <c r="H36" i="4"/>
  <c r="F37" i="4"/>
  <c r="H37" i="4"/>
  <c r="F38" i="4"/>
  <c r="H38" i="4"/>
  <c r="F39" i="4"/>
  <c r="H39" i="4"/>
  <c r="F40" i="4"/>
  <c r="H40" i="4"/>
  <c r="F16" i="4"/>
  <c r="H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16" i="4"/>
  <c r="B1" i="4"/>
  <c r="B4" i="4"/>
  <c r="E6" i="4"/>
  <c r="B6" i="4"/>
  <c r="B5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16" i="4"/>
  <c r="B3" i="38"/>
  <c r="B8" i="38"/>
  <c r="B3" i="33"/>
  <c r="B9" i="33"/>
  <c r="B8" i="33"/>
  <c r="B11" i="33"/>
  <c r="D129" i="33"/>
  <c r="F124" i="33"/>
  <c r="H119" i="33"/>
  <c r="J114" i="33"/>
  <c r="L109" i="33"/>
  <c r="N104" i="33"/>
  <c r="P99" i="33"/>
  <c r="R94" i="33"/>
  <c r="T89" i="33"/>
  <c r="V84" i="33"/>
  <c r="X79" i="33"/>
  <c r="Z74" i="33"/>
  <c r="AB69" i="33"/>
  <c r="AD64" i="33"/>
  <c r="AF59" i="33"/>
  <c r="AH54" i="33"/>
  <c r="AJ49" i="33"/>
  <c r="AL44" i="33"/>
  <c r="AN39" i="33"/>
  <c r="AP34" i="33"/>
  <c r="AR29" i="33"/>
  <c r="AT24" i="33"/>
  <c r="AV19" i="33"/>
  <c r="AX14" i="33"/>
  <c r="AX18" i="33"/>
  <c r="B12" i="33"/>
  <c r="AX24" i="33"/>
  <c r="AX28" i="33"/>
  <c r="AV23" i="33"/>
  <c r="AV29" i="33"/>
  <c r="AX34" i="33"/>
  <c r="AX38" i="33"/>
  <c r="AV33" i="33"/>
  <c r="AT28" i="33"/>
  <c r="AT34" i="33"/>
  <c r="AV39" i="33"/>
  <c r="AX44" i="33"/>
  <c r="AX48" i="33"/>
  <c r="AV43" i="33"/>
  <c r="AT38" i="33"/>
  <c r="AR33" i="33"/>
  <c r="AR39" i="33"/>
  <c r="AT44" i="33"/>
  <c r="AV49" i="33"/>
  <c r="AX54" i="33"/>
  <c r="AX58" i="33"/>
  <c r="AV53" i="33"/>
  <c r="AT48" i="33"/>
  <c r="AR43" i="33"/>
  <c r="AP38" i="33"/>
  <c r="AP44" i="33"/>
  <c r="AR49" i="33"/>
  <c r="AT54" i="33"/>
  <c r="AV59" i="33"/>
  <c r="AX64" i="33"/>
  <c r="AX68" i="33"/>
  <c r="AV63" i="33"/>
  <c r="AT58" i="33"/>
  <c r="AR53" i="33"/>
  <c r="AP48" i="33"/>
  <c r="AN43" i="33"/>
  <c r="AN49" i="33"/>
  <c r="AP54" i="33"/>
  <c r="AR59" i="33"/>
  <c r="AT64" i="33"/>
  <c r="AV69" i="33"/>
  <c r="AX74" i="33"/>
  <c r="AX78" i="33"/>
  <c r="AV73" i="33"/>
  <c r="AT68" i="33"/>
  <c r="AR63" i="33"/>
  <c r="AP58" i="33"/>
  <c r="AN53" i="33"/>
  <c r="AL48" i="33"/>
  <c r="AL54" i="33"/>
  <c r="AN59" i="33"/>
  <c r="AP64" i="33"/>
  <c r="AR69" i="33"/>
  <c r="AT74" i="33"/>
  <c r="AV79" i="33"/>
  <c r="AX84" i="33"/>
  <c r="AX88" i="33"/>
  <c r="AV83" i="33"/>
  <c r="AT78" i="33"/>
  <c r="AR73" i="33"/>
  <c r="AP68" i="33"/>
  <c r="AN63" i="33"/>
  <c r="AL58" i="33"/>
  <c r="AJ53" i="33"/>
  <c r="AJ59" i="33"/>
  <c r="AL64" i="33"/>
  <c r="AN69" i="33"/>
  <c r="AP74" i="33"/>
  <c r="AR79" i="33"/>
  <c r="AT84" i="33"/>
  <c r="AV89" i="33"/>
  <c r="AX94" i="33"/>
  <c r="AX98" i="33"/>
  <c r="AV93" i="33"/>
  <c r="AT88" i="33"/>
  <c r="AR83" i="33"/>
  <c r="AP78" i="33"/>
  <c r="AN73" i="33"/>
  <c r="AL68" i="33"/>
  <c r="AJ63" i="33"/>
  <c r="AH58" i="33"/>
  <c r="AH64" i="33"/>
  <c r="AJ69" i="33"/>
  <c r="AL74" i="33"/>
  <c r="AN79" i="33"/>
  <c r="AP84" i="33"/>
  <c r="AR89" i="33"/>
  <c r="AT94" i="33"/>
  <c r="AV99" i="33"/>
  <c r="AX104" i="33"/>
  <c r="AX108" i="33"/>
  <c r="AV103" i="33"/>
  <c r="AT98" i="33"/>
  <c r="AR93" i="33"/>
  <c r="AP88" i="33"/>
  <c r="AN83" i="33"/>
  <c r="AL78" i="33"/>
  <c r="AJ73" i="33"/>
  <c r="AH68" i="33"/>
  <c r="AF63" i="33"/>
  <c r="AF69" i="33"/>
  <c r="AH74" i="33"/>
  <c r="AJ79" i="33"/>
  <c r="AL84" i="33"/>
  <c r="AN89" i="33"/>
  <c r="AP94" i="33"/>
  <c r="AR99" i="33"/>
  <c r="AT104" i="33"/>
  <c r="AV109" i="33"/>
  <c r="AX114" i="33"/>
  <c r="AX118" i="33"/>
  <c r="AV113" i="33"/>
  <c r="AT108" i="33"/>
  <c r="AR103" i="33"/>
  <c r="AP98" i="33"/>
  <c r="AN93" i="33"/>
  <c r="AL88" i="33"/>
  <c r="AJ83" i="33"/>
  <c r="AH78" i="33"/>
  <c r="AF73" i="33"/>
  <c r="AD68" i="33"/>
  <c r="AX37" i="33"/>
  <c r="AX47" i="33"/>
  <c r="AV42" i="33"/>
  <c r="AX57" i="33"/>
  <c r="AV52" i="33"/>
  <c r="AT47" i="33"/>
  <c r="AX67" i="33"/>
  <c r="AV62" i="33"/>
  <c r="AT57" i="33"/>
  <c r="AR52" i="33"/>
  <c r="AV72" i="33"/>
  <c r="AT67" i="33"/>
  <c r="AR62" i="33"/>
  <c r="AP57" i="33"/>
  <c r="AX77" i="33"/>
  <c r="AX87" i="33"/>
  <c r="AV82" i="33"/>
  <c r="AT77" i="33"/>
  <c r="AR72" i="33"/>
  <c r="AP67" i="33"/>
  <c r="AN62" i="33"/>
  <c r="AX97" i="33"/>
  <c r="AV92" i="33"/>
  <c r="AT87" i="33"/>
  <c r="AR82" i="33"/>
  <c r="AP77" i="33"/>
  <c r="AN72" i="33"/>
  <c r="AL67" i="33"/>
  <c r="AX107" i="33"/>
  <c r="AV102" i="33"/>
  <c r="AT97" i="33"/>
  <c r="AR92" i="33"/>
  <c r="AP87" i="33"/>
  <c r="AN82" i="33"/>
  <c r="AL77" i="33"/>
  <c r="AJ72" i="33"/>
  <c r="AX117" i="33"/>
  <c r="AV112" i="33"/>
  <c r="AT107" i="33"/>
  <c r="AR102" i="33"/>
  <c r="AP97" i="33"/>
  <c r="AN92" i="33"/>
  <c r="AL87" i="33"/>
  <c r="AJ82" i="33"/>
  <c r="AH77" i="33"/>
  <c r="AD74" i="33"/>
  <c r="AF79" i="33"/>
  <c r="AH84" i="33"/>
  <c r="AJ89" i="33"/>
  <c r="AL94" i="33"/>
  <c r="AN99" i="33"/>
  <c r="AP104" i="33"/>
  <c r="AR109" i="33"/>
  <c r="AT114" i="33"/>
  <c r="AV119" i="33"/>
  <c r="AX124" i="33"/>
  <c r="AX127" i="33"/>
  <c r="AV122" i="33"/>
  <c r="AT117" i="33"/>
  <c r="AR112" i="33"/>
  <c r="AP107" i="33"/>
  <c r="AN102" i="33"/>
  <c r="AL97" i="33"/>
  <c r="AJ92" i="33"/>
  <c r="AH87" i="33"/>
  <c r="AF83" i="33"/>
  <c r="AD78" i="33"/>
  <c r="AB73" i="33"/>
  <c r="AX128" i="33"/>
  <c r="AV123" i="33"/>
  <c r="AT118" i="33"/>
  <c r="AR113" i="33"/>
  <c r="AP108" i="33"/>
  <c r="AN103" i="33"/>
  <c r="AL98" i="33"/>
  <c r="AJ93" i="33"/>
  <c r="AH88" i="33"/>
  <c r="AB79" i="33"/>
  <c r="AD84" i="33"/>
  <c r="AF89" i="33"/>
  <c r="AH94" i="33"/>
  <c r="AJ99" i="33"/>
  <c r="AL104" i="33"/>
  <c r="AN109" i="33"/>
  <c r="AP114" i="33"/>
  <c r="AR119" i="33"/>
  <c r="AT124" i="33"/>
  <c r="AV129" i="33"/>
  <c r="AX134" i="33"/>
  <c r="AX138" i="33"/>
  <c r="AV133" i="33"/>
  <c r="AT128" i="33"/>
  <c r="AR123" i="33"/>
  <c r="AP118" i="33"/>
  <c r="AN113" i="33"/>
  <c r="AL108" i="33"/>
  <c r="AJ103" i="33"/>
  <c r="AH98" i="33"/>
  <c r="AF93" i="33"/>
  <c r="AD88" i="33"/>
  <c r="AB83" i="33"/>
  <c r="Z78" i="33"/>
  <c r="Z84" i="33"/>
  <c r="AB89" i="33"/>
  <c r="AD94" i="33"/>
  <c r="AF99" i="33"/>
  <c r="AH104" i="33"/>
  <c r="AJ109" i="33"/>
  <c r="AL114" i="33"/>
  <c r="AN119" i="33"/>
  <c r="AP124" i="33"/>
  <c r="AR129" i="33"/>
  <c r="AT134" i="33"/>
  <c r="AV139" i="33"/>
  <c r="AX144" i="33"/>
  <c r="AX148" i="33"/>
  <c r="AV143" i="33"/>
  <c r="AT138" i="33"/>
  <c r="AR133" i="33"/>
  <c r="AP128" i="33"/>
  <c r="AN123" i="33"/>
  <c r="AL118" i="33"/>
  <c r="AJ113" i="33"/>
  <c r="AH108" i="33"/>
  <c r="AF103" i="33"/>
  <c r="AD98" i="33"/>
  <c r="AB93" i="33"/>
  <c r="Z88" i="33"/>
  <c r="X83" i="33"/>
  <c r="X89" i="33"/>
  <c r="Z94" i="33"/>
  <c r="AB99" i="33"/>
  <c r="AD104" i="33"/>
  <c r="AF109" i="33"/>
  <c r="AH114" i="33"/>
  <c r="AJ119" i="33"/>
  <c r="AL124" i="33"/>
  <c r="AN129" i="33"/>
  <c r="AP134" i="33"/>
  <c r="AR139" i="33"/>
  <c r="AT144" i="33"/>
  <c r="AV149" i="33"/>
  <c r="AX154" i="33"/>
  <c r="AX158" i="33"/>
  <c r="AV153" i="33"/>
  <c r="AT148" i="33"/>
  <c r="AR143" i="33"/>
  <c r="AP138" i="33"/>
  <c r="AN133" i="33"/>
  <c r="AL128" i="33"/>
  <c r="AJ123" i="33"/>
  <c r="AH118" i="33"/>
  <c r="AF113" i="33"/>
  <c r="AD108" i="33"/>
  <c r="AB103" i="33"/>
  <c r="Z98" i="33"/>
  <c r="X93" i="33"/>
  <c r="V88" i="33"/>
  <c r="V94" i="33"/>
  <c r="X99" i="33"/>
  <c r="Z104" i="33"/>
  <c r="AB109" i="33"/>
  <c r="AD114" i="33"/>
  <c r="AF119" i="33"/>
  <c r="AH124" i="33"/>
  <c r="AJ129" i="33"/>
  <c r="AL134" i="33"/>
  <c r="AN139" i="33"/>
  <c r="AP144" i="33"/>
  <c r="AR149" i="33"/>
  <c r="AT154" i="33"/>
  <c r="AV159" i="33"/>
  <c r="AX164" i="33"/>
  <c r="AX168" i="33"/>
  <c r="AV163" i="33"/>
  <c r="AT158" i="33"/>
  <c r="AR153" i="33"/>
  <c r="AP148" i="33"/>
  <c r="AN143" i="33"/>
  <c r="AL138" i="33"/>
  <c r="AJ133" i="33"/>
  <c r="AH128" i="33"/>
  <c r="AF123" i="33"/>
  <c r="AD118" i="33"/>
  <c r="AB113" i="33"/>
  <c r="Z108" i="33"/>
  <c r="X103" i="33"/>
  <c r="V98" i="33"/>
  <c r="T93" i="33"/>
  <c r="T99" i="33"/>
  <c r="V104" i="33"/>
  <c r="X109" i="33"/>
  <c r="Z114" i="33"/>
  <c r="AB119" i="33"/>
  <c r="AD124" i="33"/>
  <c r="AF129" i="33"/>
  <c r="AH134" i="33"/>
  <c r="AJ139" i="33"/>
  <c r="AL144" i="33"/>
  <c r="AN149" i="33"/>
  <c r="AP154" i="33"/>
  <c r="AR159" i="33"/>
  <c r="AT164" i="33"/>
  <c r="AV169" i="33"/>
  <c r="AX174" i="33"/>
  <c r="AX178" i="33"/>
  <c r="AV173" i="33"/>
  <c r="AT168" i="33"/>
  <c r="AR163" i="33"/>
  <c r="AP158" i="33"/>
  <c r="AN153" i="33"/>
  <c r="AL148" i="33"/>
  <c r="AJ143" i="33"/>
  <c r="AH138" i="33"/>
  <c r="AF133" i="33"/>
  <c r="AD128" i="33"/>
  <c r="AB123" i="33"/>
  <c r="Z118" i="33"/>
  <c r="X113" i="33"/>
  <c r="V108" i="33"/>
  <c r="T103" i="33"/>
  <c r="R98" i="33"/>
  <c r="R104" i="33"/>
  <c r="T109" i="33"/>
  <c r="V114" i="33"/>
  <c r="X119" i="33"/>
  <c r="Z124" i="33"/>
  <c r="AB129" i="33"/>
  <c r="AD134" i="33"/>
  <c r="AF139" i="33"/>
  <c r="AH144" i="33"/>
  <c r="AJ149" i="33"/>
  <c r="AL154" i="33"/>
  <c r="AN159" i="33"/>
  <c r="AP164" i="33"/>
  <c r="AR169" i="33"/>
  <c r="AT174" i="33"/>
  <c r="AV179" i="33"/>
  <c r="AX184" i="33"/>
  <c r="AX188" i="33"/>
  <c r="AV183" i="33"/>
  <c r="AT178" i="33"/>
  <c r="AR173" i="33"/>
  <c r="AP168" i="33"/>
  <c r="AN163" i="33"/>
  <c r="AL158" i="33"/>
  <c r="AJ153" i="33"/>
  <c r="AH148" i="33"/>
  <c r="AF143" i="33"/>
  <c r="AD138" i="33"/>
  <c r="AB133" i="33"/>
  <c r="Z128" i="33"/>
  <c r="X123" i="33"/>
  <c r="V118" i="33"/>
  <c r="T113" i="33"/>
  <c r="R108" i="33"/>
  <c r="P103" i="33"/>
  <c r="P109" i="33"/>
  <c r="R114" i="33"/>
  <c r="T119" i="33"/>
  <c r="V124" i="33"/>
  <c r="X129" i="33"/>
  <c r="Z134" i="33"/>
  <c r="AB139" i="33"/>
  <c r="AD144" i="33"/>
  <c r="AF149" i="33"/>
  <c r="AH154" i="33"/>
  <c r="AJ159" i="33"/>
  <c r="AL164" i="33"/>
  <c r="AN169" i="33"/>
  <c r="AP174" i="33"/>
  <c r="AR179" i="33"/>
  <c r="AT184" i="33"/>
  <c r="AV189" i="33"/>
  <c r="AX194" i="33"/>
  <c r="AX198" i="33"/>
  <c r="AV193" i="33"/>
  <c r="AT188" i="33"/>
  <c r="AR183" i="33"/>
  <c r="AP178" i="33"/>
  <c r="AN173" i="33"/>
  <c r="AL168" i="33"/>
  <c r="AJ163" i="33"/>
  <c r="AH158" i="33"/>
  <c r="AF153" i="33"/>
  <c r="AD148" i="33"/>
  <c r="AB143" i="33"/>
  <c r="Z138" i="33"/>
  <c r="X133" i="33"/>
  <c r="V128" i="33"/>
  <c r="T123" i="33"/>
  <c r="R118" i="33"/>
  <c r="P113" i="33"/>
  <c r="N108" i="33"/>
  <c r="N114" i="33"/>
  <c r="P119" i="33"/>
  <c r="R124" i="33"/>
  <c r="T129" i="33"/>
  <c r="V134" i="33"/>
  <c r="X139" i="33"/>
  <c r="Z144" i="33"/>
  <c r="AB149" i="33"/>
  <c r="AD154" i="33"/>
  <c r="AF159" i="33"/>
  <c r="AH164" i="33"/>
  <c r="AJ169" i="33"/>
  <c r="AL174" i="33"/>
  <c r="AN179" i="33"/>
  <c r="AP184" i="33"/>
  <c r="AR189" i="33"/>
  <c r="AT194" i="33"/>
  <c r="AV199" i="33"/>
  <c r="AX204" i="33"/>
  <c r="AX208" i="33"/>
  <c r="AV203" i="33"/>
  <c r="AT198" i="33"/>
  <c r="AR193" i="33"/>
  <c r="AP188" i="33"/>
  <c r="AN183" i="33"/>
  <c r="AL178" i="33"/>
  <c r="AJ173" i="33"/>
  <c r="AH168" i="33"/>
  <c r="AF163" i="33"/>
  <c r="AD158" i="33"/>
  <c r="AB153" i="33"/>
  <c r="Z148" i="33"/>
  <c r="X143" i="33"/>
  <c r="V138" i="33"/>
  <c r="T133" i="33"/>
  <c r="R128" i="33"/>
  <c r="P123" i="33"/>
  <c r="N118" i="33"/>
  <c r="L113" i="33"/>
  <c r="L119" i="33"/>
  <c r="N124" i="33"/>
  <c r="P129" i="33"/>
  <c r="R134" i="33"/>
  <c r="T139" i="33"/>
  <c r="V144" i="33"/>
  <c r="X149" i="33"/>
  <c r="Z154" i="33"/>
  <c r="AB159" i="33"/>
  <c r="AD164" i="33"/>
  <c r="AF169" i="33"/>
  <c r="AH174" i="33"/>
  <c r="AJ179" i="33"/>
  <c r="AL184" i="33"/>
  <c r="AN189" i="33"/>
  <c r="AP194" i="33"/>
  <c r="AR199" i="33"/>
  <c r="AT204" i="33"/>
  <c r="AV209" i="33"/>
  <c r="AX214" i="33"/>
  <c r="AX218" i="33"/>
  <c r="AV213" i="33"/>
  <c r="AT208" i="33"/>
  <c r="AR203" i="33"/>
  <c r="AP198" i="33"/>
  <c r="AN193" i="33"/>
  <c r="AL188" i="33"/>
  <c r="AJ183" i="33"/>
  <c r="AH178" i="33"/>
  <c r="AF173" i="33"/>
  <c r="AD168" i="33"/>
  <c r="AB163" i="33"/>
  <c r="Z158" i="33"/>
  <c r="X153" i="33"/>
  <c r="V148" i="33"/>
  <c r="T143" i="33"/>
  <c r="R138" i="33"/>
  <c r="P133" i="33"/>
  <c r="N128" i="33"/>
  <c r="L123" i="33"/>
  <c r="J118" i="33"/>
  <c r="J124" i="33"/>
  <c r="L129" i="33"/>
  <c r="N134" i="33"/>
  <c r="P139" i="33"/>
  <c r="R144" i="33"/>
  <c r="T149" i="33"/>
  <c r="V154" i="33"/>
  <c r="X159" i="33"/>
  <c r="Z164" i="33"/>
  <c r="AB169" i="33"/>
  <c r="AD174" i="33"/>
  <c r="AF179" i="33"/>
  <c r="AH184" i="33"/>
  <c r="AJ189" i="33"/>
  <c r="AL194" i="33"/>
  <c r="AN199" i="33"/>
  <c r="AP204" i="33"/>
  <c r="AR209" i="33"/>
  <c r="AT214" i="33"/>
  <c r="AV219" i="33"/>
  <c r="AX224" i="33"/>
  <c r="AX228" i="33"/>
  <c r="AV223" i="33"/>
  <c r="AT218" i="33"/>
  <c r="AR213" i="33"/>
  <c r="AP208" i="33"/>
  <c r="AN203" i="33"/>
  <c r="AL198" i="33"/>
  <c r="AJ193" i="33"/>
  <c r="AH188" i="33"/>
  <c r="AF183" i="33"/>
  <c r="AD178" i="33"/>
  <c r="AB173" i="33"/>
  <c r="Z168" i="33"/>
  <c r="X163" i="33"/>
  <c r="V158" i="33"/>
  <c r="T153" i="33"/>
  <c r="R148" i="33"/>
  <c r="P143" i="33"/>
  <c r="N138" i="33"/>
  <c r="L133" i="33"/>
  <c r="J128" i="33"/>
  <c r="H123" i="33"/>
  <c r="H129" i="33"/>
  <c r="J134" i="33"/>
  <c r="L139" i="33"/>
  <c r="N144" i="33"/>
  <c r="P149" i="33"/>
  <c r="R154" i="33"/>
  <c r="T159" i="33"/>
  <c r="V164" i="33"/>
  <c r="X169" i="33"/>
  <c r="Z174" i="33"/>
  <c r="AB179" i="33"/>
  <c r="AD184" i="33"/>
  <c r="AF189" i="33"/>
  <c r="AH194" i="33"/>
  <c r="AJ199" i="33"/>
  <c r="AL204" i="33"/>
  <c r="AN209" i="33"/>
  <c r="AP214" i="33"/>
  <c r="AR219" i="33"/>
  <c r="AT224" i="33"/>
  <c r="AV229" i="33"/>
  <c r="AX234" i="33"/>
  <c r="AX238" i="33"/>
  <c r="AV233" i="33"/>
  <c r="AT228" i="33"/>
  <c r="AR223" i="33"/>
  <c r="AP218" i="33"/>
  <c r="AN213" i="33"/>
  <c r="AL208" i="33"/>
  <c r="AJ203" i="33"/>
  <c r="AH198" i="33"/>
  <c r="AF193" i="33"/>
  <c r="AD188" i="33"/>
  <c r="AB183" i="33"/>
  <c r="Z178" i="33"/>
  <c r="X173" i="33"/>
  <c r="V168" i="33"/>
  <c r="T163" i="33"/>
  <c r="R158" i="33"/>
  <c r="P153" i="33"/>
  <c r="N148" i="33"/>
  <c r="L143" i="33"/>
  <c r="J138" i="33"/>
  <c r="H133" i="33"/>
  <c r="F128" i="33"/>
  <c r="F134" i="33"/>
  <c r="H139" i="33"/>
  <c r="J144" i="33"/>
  <c r="L149" i="33"/>
  <c r="N154" i="33"/>
  <c r="P159" i="33"/>
  <c r="R164" i="33"/>
  <c r="T169" i="33"/>
  <c r="V174" i="33"/>
  <c r="X179" i="33"/>
  <c r="Z184" i="33"/>
  <c r="AB189" i="33"/>
  <c r="AD194" i="33"/>
  <c r="AF199" i="33"/>
  <c r="AH204" i="33"/>
  <c r="AJ209" i="33"/>
  <c r="AL214" i="33"/>
  <c r="AN219" i="33"/>
  <c r="AP224" i="33"/>
  <c r="AR229" i="33"/>
  <c r="AT234" i="33"/>
  <c r="AV239" i="33"/>
  <c r="AX244" i="33"/>
  <c r="AX248" i="33"/>
  <c r="AV243" i="33"/>
  <c r="AT238" i="33"/>
  <c r="AR233" i="33"/>
  <c r="AP228" i="33"/>
  <c r="AN223" i="33"/>
  <c r="AL218" i="33"/>
  <c r="AJ213" i="33"/>
  <c r="AH208" i="33"/>
  <c r="AF203" i="33"/>
  <c r="AD198" i="33"/>
  <c r="AB193" i="33"/>
  <c r="Z188" i="33"/>
  <c r="X183" i="33"/>
  <c r="V178" i="33"/>
  <c r="T173" i="33"/>
  <c r="R168" i="33"/>
  <c r="P163" i="33"/>
  <c r="N158" i="33"/>
  <c r="L153" i="33"/>
  <c r="J148" i="33"/>
  <c r="H143" i="33"/>
  <c r="F138" i="33"/>
  <c r="D133" i="33"/>
  <c r="D139" i="33"/>
  <c r="F144" i="33"/>
  <c r="H149" i="33"/>
  <c r="J154" i="33"/>
  <c r="L159" i="33"/>
  <c r="N164" i="33"/>
  <c r="P169" i="33"/>
  <c r="R174" i="33"/>
  <c r="T179" i="33"/>
  <c r="V184" i="33"/>
  <c r="X189" i="33"/>
  <c r="Z194" i="33"/>
  <c r="AB199" i="33"/>
  <c r="AD204" i="33"/>
  <c r="AF209" i="33"/>
  <c r="AH214" i="33"/>
  <c r="AJ219" i="33"/>
  <c r="AL224" i="33"/>
  <c r="AN229" i="33"/>
  <c r="AP234" i="33"/>
  <c r="AR239" i="33"/>
  <c r="AT244" i="33"/>
  <c r="AV249" i="33"/>
  <c r="AX254" i="33"/>
  <c r="AX258" i="33"/>
  <c r="AV253" i="33"/>
  <c r="AT248" i="33"/>
  <c r="AR243" i="33"/>
  <c r="AP238" i="33"/>
  <c r="AN233" i="33"/>
  <c r="AL228" i="33"/>
  <c r="AJ223" i="33"/>
  <c r="AH218" i="33"/>
  <c r="AF213" i="33"/>
  <c r="AD208" i="33"/>
  <c r="AB203" i="33"/>
  <c r="Z198" i="33"/>
  <c r="X193" i="33"/>
  <c r="V188" i="33"/>
  <c r="T183" i="33"/>
  <c r="R178" i="33"/>
  <c r="P173" i="33"/>
  <c r="N168" i="33"/>
  <c r="L163" i="33"/>
  <c r="J158" i="33"/>
  <c r="H153" i="33"/>
  <c r="F148" i="33"/>
  <c r="D143" i="33"/>
  <c r="B138" i="33"/>
  <c r="D17" i="29"/>
  <c r="AX27" i="33"/>
  <c r="AV32" i="33"/>
  <c r="AT37" i="33"/>
  <c r="AR42" i="33"/>
  <c r="AP47" i="33"/>
  <c r="AN52" i="33"/>
  <c r="AL47" i="33"/>
  <c r="AL57" i="33"/>
  <c r="AJ52" i="33"/>
  <c r="AJ62" i="33"/>
  <c r="AH57" i="33"/>
  <c r="AH67" i="33"/>
  <c r="AF62" i="33"/>
  <c r="AF72" i="33"/>
  <c r="AD67" i="33"/>
  <c r="AF82" i="33"/>
  <c r="AD77" i="33"/>
  <c r="AB72" i="33"/>
  <c r="AX137" i="33"/>
  <c r="AV132" i="33"/>
  <c r="AT127" i="33"/>
  <c r="AR122" i="33"/>
  <c r="AP117" i="33"/>
  <c r="AN112" i="33"/>
  <c r="AL107" i="33"/>
  <c r="AJ102" i="33"/>
  <c r="AH97" i="33"/>
  <c r="AF92" i="33"/>
  <c r="AD87" i="33"/>
  <c r="AB82" i="33"/>
  <c r="Z77" i="33"/>
  <c r="AX147" i="33"/>
  <c r="AV142" i="33"/>
  <c r="AT137" i="33"/>
  <c r="AR132" i="33"/>
  <c r="AP127" i="33"/>
  <c r="AN122" i="33"/>
  <c r="AL117" i="33"/>
  <c r="AJ112" i="33"/>
  <c r="AH107" i="33"/>
  <c r="AF102" i="33"/>
  <c r="AD97" i="33"/>
  <c r="AB92" i="33"/>
  <c r="Z87" i="33"/>
  <c r="X82" i="33"/>
  <c r="AX157" i="33"/>
  <c r="AV152" i="33"/>
  <c r="AT147" i="33"/>
  <c r="AR142" i="33"/>
  <c r="AP137" i="33"/>
  <c r="AN132" i="33"/>
  <c r="AL127" i="33"/>
  <c r="AJ122" i="33"/>
  <c r="AH117" i="33"/>
  <c r="AF112" i="33"/>
  <c r="AD107" i="33"/>
  <c r="AB102" i="33"/>
  <c r="Z97" i="33"/>
  <c r="X92" i="33"/>
  <c r="V87" i="33"/>
  <c r="AX167" i="33"/>
  <c r="AV162" i="33"/>
  <c r="AT157" i="33"/>
  <c r="AR152" i="33"/>
  <c r="AP147" i="33"/>
  <c r="AN142" i="33"/>
  <c r="AL137" i="33"/>
  <c r="AJ132" i="33"/>
  <c r="AH127" i="33"/>
  <c r="AF122" i="33"/>
  <c r="AD117" i="33"/>
  <c r="AB112" i="33"/>
  <c r="Z107" i="33"/>
  <c r="X102" i="33"/>
  <c r="V97" i="33"/>
  <c r="T92" i="33"/>
  <c r="AX177" i="33"/>
  <c r="AV172" i="33"/>
  <c r="AT167" i="33"/>
  <c r="AR162" i="33"/>
  <c r="AP157" i="33"/>
  <c r="AN152" i="33"/>
  <c r="AL147" i="33"/>
  <c r="AJ142" i="33"/>
  <c r="AH137" i="33"/>
  <c r="AF132" i="33"/>
  <c r="AD127" i="33"/>
  <c r="AB122" i="33"/>
  <c r="Z117" i="33"/>
  <c r="X112" i="33"/>
  <c r="V107" i="33"/>
  <c r="T102" i="33"/>
  <c r="R97" i="33"/>
  <c r="AX187" i="33"/>
  <c r="AV182" i="33"/>
  <c r="AT177" i="33"/>
  <c r="AR172" i="33"/>
  <c r="AP167" i="33"/>
  <c r="AN162" i="33"/>
  <c r="AL157" i="33"/>
  <c r="AJ152" i="33"/>
  <c r="AH147" i="33"/>
  <c r="AF142" i="33"/>
  <c r="AD137" i="33"/>
  <c r="AB132" i="33"/>
  <c r="Z127" i="33"/>
  <c r="X122" i="33"/>
  <c r="V117" i="33"/>
  <c r="T112" i="33"/>
  <c r="R107" i="33"/>
  <c r="P102" i="33"/>
  <c r="AX197" i="33"/>
  <c r="AV192" i="33"/>
  <c r="AT187" i="33"/>
  <c r="AR182" i="33"/>
  <c r="AP177" i="33"/>
  <c r="AN172" i="33"/>
  <c r="AL167" i="33"/>
  <c r="AJ162" i="33"/>
  <c r="AH157" i="33"/>
  <c r="AF152" i="33"/>
  <c r="AD147" i="33"/>
  <c r="AB142" i="33"/>
  <c r="Z137" i="33"/>
  <c r="X132" i="33"/>
  <c r="V127" i="33"/>
  <c r="T122" i="33"/>
  <c r="R117" i="33"/>
  <c r="P112" i="33"/>
  <c r="N107" i="33"/>
  <c r="AX207" i="33"/>
  <c r="AV202" i="33"/>
  <c r="AT197" i="33"/>
  <c r="AR192" i="33"/>
  <c r="AP187" i="33"/>
  <c r="AN182" i="33"/>
  <c r="AL177" i="33"/>
  <c r="AJ172" i="33"/>
  <c r="AH167" i="33"/>
  <c r="AF162" i="33"/>
  <c r="AD157" i="33"/>
  <c r="AB152" i="33"/>
  <c r="Z147" i="33"/>
  <c r="X142" i="33"/>
  <c r="V137" i="33"/>
  <c r="T132" i="33"/>
  <c r="R127" i="33"/>
  <c r="P122" i="33"/>
  <c r="N117" i="33"/>
  <c r="L112" i="33"/>
  <c r="AX217" i="33"/>
  <c r="AV212" i="33"/>
  <c r="AT207" i="33"/>
  <c r="AR202" i="33"/>
  <c r="AP197" i="33"/>
  <c r="AN192" i="33"/>
  <c r="AL187" i="33"/>
  <c r="AJ182" i="33"/>
  <c r="AH177" i="33"/>
  <c r="AF172" i="33"/>
  <c r="AD167" i="33"/>
  <c r="AB162" i="33"/>
  <c r="Z157" i="33"/>
  <c r="X152" i="33"/>
  <c r="V147" i="33"/>
  <c r="T142" i="33"/>
  <c r="R137" i="33"/>
  <c r="P132" i="33"/>
  <c r="N127" i="33"/>
  <c r="L122" i="33"/>
  <c r="J117" i="33"/>
  <c r="AX227" i="33"/>
  <c r="AV222" i="33"/>
  <c r="AT217" i="33"/>
  <c r="AR212" i="33"/>
  <c r="AP207" i="33"/>
  <c r="AN202" i="33"/>
  <c r="AL197" i="33"/>
  <c r="AJ192" i="33"/>
  <c r="AH187" i="33"/>
  <c r="AF182" i="33"/>
  <c r="AD177" i="33"/>
  <c r="AB172" i="33"/>
  <c r="Z167" i="33"/>
  <c r="X162" i="33"/>
  <c r="V157" i="33"/>
  <c r="T152" i="33"/>
  <c r="R147" i="33"/>
  <c r="P142" i="33"/>
  <c r="N137" i="33"/>
  <c r="L132" i="33"/>
  <c r="J127" i="33"/>
  <c r="H122" i="33"/>
  <c r="AX237" i="33"/>
  <c r="AV232" i="33"/>
  <c r="AT227" i="33"/>
  <c r="AR222" i="33"/>
  <c r="AP217" i="33"/>
  <c r="AN212" i="33"/>
  <c r="AL207" i="33"/>
  <c r="AJ202" i="33"/>
  <c r="AH197" i="33"/>
  <c r="AF192" i="33"/>
  <c r="AD187" i="33"/>
  <c r="AB182" i="33"/>
  <c r="Z177" i="33"/>
  <c r="X172" i="33"/>
  <c r="V167" i="33"/>
  <c r="T162" i="33"/>
  <c r="R157" i="33"/>
  <c r="P152" i="33"/>
  <c r="N147" i="33"/>
  <c r="L142" i="33"/>
  <c r="J137" i="33"/>
  <c r="H132" i="33"/>
  <c r="F127" i="33"/>
  <c r="AX247" i="33"/>
  <c r="AV242" i="33"/>
  <c r="AT237" i="33"/>
  <c r="AR232" i="33"/>
  <c r="AP227" i="33"/>
  <c r="AN222" i="33"/>
  <c r="AL217" i="33"/>
  <c r="AJ212" i="33"/>
  <c r="AH207" i="33"/>
  <c r="AF202" i="33"/>
  <c r="AD197" i="33"/>
  <c r="AB192" i="33"/>
  <c r="Z187" i="33"/>
  <c r="X182" i="33"/>
  <c r="V177" i="33"/>
  <c r="T172" i="33"/>
  <c r="R167" i="33"/>
  <c r="P162" i="33"/>
  <c r="N157" i="33"/>
  <c r="L152" i="33"/>
  <c r="J147" i="33"/>
  <c r="H142" i="33"/>
  <c r="F137" i="33"/>
  <c r="D132" i="33"/>
  <c r="AX257" i="33"/>
  <c r="AV252" i="33"/>
  <c r="AT247" i="33"/>
  <c r="AR242" i="33"/>
  <c r="AP237" i="33"/>
  <c r="AN232" i="33"/>
  <c r="AL227" i="33"/>
  <c r="AJ222" i="33"/>
  <c r="AH217" i="33"/>
  <c r="AF212" i="33"/>
  <c r="AD207" i="33"/>
  <c r="AB202" i="33"/>
  <c r="Z197" i="33"/>
  <c r="X192" i="33"/>
  <c r="V187" i="33"/>
  <c r="T182" i="33"/>
  <c r="R177" i="33"/>
  <c r="P172" i="33"/>
  <c r="N167" i="33"/>
  <c r="L162" i="33"/>
  <c r="J157" i="33"/>
  <c r="H152" i="33"/>
  <c r="F147" i="33"/>
  <c r="D142" i="33"/>
  <c r="B137" i="33"/>
  <c r="D15" i="29"/>
  <c r="B1" i="38"/>
  <c r="B134" i="38"/>
  <c r="B4" i="38"/>
  <c r="E6" i="38"/>
  <c r="E123" i="38"/>
  <c r="G118" i="38"/>
  <c r="I113" i="38"/>
  <c r="K108" i="38"/>
  <c r="M103" i="38"/>
  <c r="O98" i="38"/>
  <c r="Q93" i="38"/>
  <c r="S88" i="38"/>
  <c r="U83" i="38"/>
  <c r="W78" i="38"/>
  <c r="Y73" i="38"/>
  <c r="AA68" i="38"/>
  <c r="AC63" i="38"/>
  <c r="AE58" i="38"/>
  <c r="AG53" i="38"/>
  <c r="AI48" i="38"/>
  <c r="AK43" i="38"/>
  <c r="AM38" i="38"/>
  <c r="AO33" i="38"/>
  <c r="AQ28" i="38"/>
  <c r="AS23" i="38"/>
  <c r="AU18" i="38"/>
  <c r="AW13" i="38"/>
  <c r="G6" i="38"/>
  <c r="B6" i="38"/>
  <c r="B5" i="38"/>
  <c r="D139" i="38"/>
  <c r="F144" i="38"/>
  <c r="H149" i="38"/>
  <c r="J154" i="38"/>
  <c r="L159" i="38"/>
  <c r="N164" i="38"/>
  <c r="P169" i="38"/>
  <c r="R174" i="38"/>
  <c r="T179" i="38"/>
  <c r="V184" i="38"/>
  <c r="X189" i="38"/>
  <c r="Z194" i="38"/>
  <c r="AB199" i="38"/>
  <c r="AD204" i="38"/>
  <c r="AF209" i="38"/>
  <c r="AH214" i="38"/>
  <c r="AJ219" i="38"/>
  <c r="AL224" i="38"/>
  <c r="AN229" i="38"/>
  <c r="AP234" i="38"/>
  <c r="AR239" i="38"/>
  <c r="AT244" i="38"/>
  <c r="AV249" i="38"/>
  <c r="AX254" i="38"/>
  <c r="B2" i="38"/>
  <c r="AX258" i="38"/>
  <c r="AX257" i="38"/>
  <c r="B11" i="38"/>
  <c r="D129" i="38"/>
  <c r="F134" i="38"/>
  <c r="H139" i="38"/>
  <c r="J144" i="38"/>
  <c r="L149" i="38"/>
  <c r="N154" i="38"/>
  <c r="P159" i="38"/>
  <c r="R164" i="38"/>
  <c r="T169" i="38"/>
  <c r="V174" i="38"/>
  <c r="X179" i="38"/>
  <c r="Z184" i="38"/>
  <c r="AB189" i="38"/>
  <c r="AD194" i="38"/>
  <c r="AF199" i="38"/>
  <c r="AH204" i="38"/>
  <c r="AJ209" i="38"/>
  <c r="AL214" i="38"/>
  <c r="AN219" i="38"/>
  <c r="AP224" i="38"/>
  <c r="AR229" i="38"/>
  <c r="AT234" i="38"/>
  <c r="AV239" i="38"/>
  <c r="AX244" i="38"/>
  <c r="AX248" i="38"/>
  <c r="B12" i="38"/>
  <c r="AV253" i="38"/>
  <c r="AX247" i="38"/>
  <c r="AV252" i="38"/>
  <c r="AV251" i="38"/>
  <c r="AV250" i="38"/>
  <c r="F124" i="38"/>
  <c r="H129" i="38"/>
  <c r="J134" i="38"/>
  <c r="L139" i="38"/>
  <c r="N144" i="38"/>
  <c r="P149" i="38"/>
  <c r="R154" i="38"/>
  <c r="T159" i="38"/>
  <c r="V164" i="38"/>
  <c r="X169" i="38"/>
  <c r="Z174" i="38"/>
  <c r="AB179" i="38"/>
  <c r="AD184" i="38"/>
  <c r="AF189" i="38"/>
  <c r="AH194" i="38"/>
  <c r="AJ199" i="38"/>
  <c r="AL204" i="38"/>
  <c r="AN209" i="38"/>
  <c r="AP214" i="38"/>
  <c r="AR219" i="38"/>
  <c r="AT224" i="38"/>
  <c r="AV229" i="38"/>
  <c r="AX234" i="38"/>
  <c r="AX238" i="38"/>
  <c r="AV243" i="38"/>
  <c r="AT248" i="38"/>
  <c r="AX237" i="38"/>
  <c r="AV242" i="38"/>
  <c r="AT247" i="38"/>
  <c r="AT246" i="38"/>
  <c r="AT245" i="38"/>
  <c r="H119" i="38"/>
  <c r="J124" i="38"/>
  <c r="L129" i="38"/>
  <c r="N134" i="38"/>
  <c r="P139" i="38"/>
  <c r="R144" i="38"/>
  <c r="T149" i="38"/>
  <c r="V154" i="38"/>
  <c r="X159" i="38"/>
  <c r="Z164" i="38"/>
  <c r="AB169" i="38"/>
  <c r="AD174" i="38"/>
  <c r="AF179" i="38"/>
  <c r="AH184" i="38"/>
  <c r="AJ189" i="38"/>
  <c r="AL194" i="38"/>
  <c r="AN199" i="38"/>
  <c r="AP204" i="38"/>
  <c r="AR209" i="38"/>
  <c r="AT214" i="38"/>
  <c r="AV219" i="38"/>
  <c r="AX224" i="38"/>
  <c r="AX228" i="38"/>
  <c r="AV233" i="38"/>
  <c r="AT238" i="38"/>
  <c r="AR243" i="38"/>
  <c r="AX227" i="38"/>
  <c r="AV232" i="38"/>
  <c r="AT237" i="38"/>
  <c r="AR242" i="38"/>
  <c r="AV241" i="38"/>
  <c r="AR241" i="38"/>
  <c r="AV240" i="38"/>
  <c r="AR240" i="38"/>
  <c r="J114" i="38"/>
  <c r="L119" i="38"/>
  <c r="N124" i="38"/>
  <c r="P129" i="38"/>
  <c r="R134" i="38"/>
  <c r="T139" i="38"/>
  <c r="V144" i="38"/>
  <c r="X149" i="38"/>
  <c r="Z154" i="38"/>
  <c r="AB159" i="38"/>
  <c r="AD164" i="38"/>
  <c r="AF169" i="38"/>
  <c r="AH174" i="38"/>
  <c r="AJ179" i="38"/>
  <c r="AL184" i="38"/>
  <c r="AN189" i="38"/>
  <c r="AP194" i="38"/>
  <c r="AR199" i="38"/>
  <c r="AT204" i="38"/>
  <c r="AV209" i="38"/>
  <c r="AX214" i="38"/>
  <c r="AX218" i="38"/>
  <c r="AV223" i="38"/>
  <c r="AT228" i="38"/>
  <c r="AR233" i="38"/>
  <c r="AP238" i="38"/>
  <c r="AX217" i="38"/>
  <c r="AV222" i="38"/>
  <c r="AT227" i="38"/>
  <c r="AR232" i="38"/>
  <c r="AP237" i="38"/>
  <c r="AT236" i="38"/>
  <c r="AP236" i="38"/>
  <c r="AT235" i="38"/>
  <c r="AP235" i="38"/>
  <c r="L109" i="38"/>
  <c r="N114" i="38"/>
  <c r="P119" i="38"/>
  <c r="R124" i="38"/>
  <c r="T129" i="38"/>
  <c r="V134" i="38"/>
  <c r="X139" i="38"/>
  <c r="Z144" i="38"/>
  <c r="AB149" i="38"/>
  <c r="AD154" i="38"/>
  <c r="AF159" i="38"/>
  <c r="AH164" i="38"/>
  <c r="AJ169" i="38"/>
  <c r="AL174" i="38"/>
  <c r="AN179" i="38"/>
  <c r="AP184" i="38"/>
  <c r="AR189" i="38"/>
  <c r="AT194" i="38"/>
  <c r="AV199" i="38"/>
  <c r="AX204" i="38"/>
  <c r="AX208" i="38"/>
  <c r="AV213" i="38"/>
  <c r="AT218" i="38"/>
  <c r="AR223" i="38"/>
  <c r="AP228" i="38"/>
  <c r="AN233" i="38"/>
  <c r="AX207" i="38"/>
  <c r="AV212" i="38"/>
  <c r="AT217" i="38"/>
  <c r="AR222" i="38"/>
  <c r="AP227" i="38"/>
  <c r="AN232" i="38"/>
  <c r="AV231" i="38"/>
  <c r="AR231" i="38"/>
  <c r="AN231" i="38"/>
  <c r="AV230" i="38"/>
  <c r="AR230" i="38"/>
  <c r="AN230" i="38"/>
  <c r="N104" i="38"/>
  <c r="P109" i="38"/>
  <c r="R114" i="38"/>
  <c r="T119" i="38"/>
  <c r="V124" i="38"/>
  <c r="X129" i="38"/>
  <c r="Z134" i="38"/>
  <c r="AB139" i="38"/>
  <c r="AD144" i="38"/>
  <c r="AF149" i="38"/>
  <c r="AH154" i="38"/>
  <c r="AJ159" i="38"/>
  <c r="AL164" i="38"/>
  <c r="AN169" i="38"/>
  <c r="AP174" i="38"/>
  <c r="AR179" i="38"/>
  <c r="AT184" i="38"/>
  <c r="AV189" i="38"/>
  <c r="AX194" i="38"/>
  <c r="AX198" i="38"/>
  <c r="AV203" i="38"/>
  <c r="AT208" i="38"/>
  <c r="AR213" i="38"/>
  <c r="AP218" i="38"/>
  <c r="AN223" i="38"/>
  <c r="AL228" i="38"/>
  <c r="AX197" i="38"/>
  <c r="AV202" i="38"/>
  <c r="AT207" i="38"/>
  <c r="AR212" i="38"/>
  <c r="AP217" i="38"/>
  <c r="AN222" i="38"/>
  <c r="AL227" i="38"/>
  <c r="AT226" i="38"/>
  <c r="AP226" i="38"/>
  <c r="AL226" i="38"/>
  <c r="AT225" i="38"/>
  <c r="AP225" i="38"/>
  <c r="AL225" i="38"/>
  <c r="P99" i="38"/>
  <c r="R104" i="38"/>
  <c r="T109" i="38"/>
  <c r="V114" i="38"/>
  <c r="X119" i="38"/>
  <c r="Z124" i="38"/>
  <c r="AB129" i="38"/>
  <c r="AD134" i="38"/>
  <c r="AF139" i="38"/>
  <c r="AH144" i="38"/>
  <c r="AJ149" i="38"/>
  <c r="AL154" i="38"/>
  <c r="AN159" i="38"/>
  <c r="AP164" i="38"/>
  <c r="AR169" i="38"/>
  <c r="AT174" i="38"/>
  <c r="AV179" i="38"/>
  <c r="AX184" i="38"/>
  <c r="AX188" i="38"/>
  <c r="AV193" i="38"/>
  <c r="AT198" i="38"/>
  <c r="AR203" i="38"/>
  <c r="AP208" i="38"/>
  <c r="AN213" i="38"/>
  <c r="AL218" i="38"/>
  <c r="AJ223" i="38"/>
  <c r="AX187" i="38"/>
  <c r="AV192" i="38"/>
  <c r="AT197" i="38"/>
  <c r="AR202" i="38"/>
  <c r="AP207" i="38"/>
  <c r="AN212" i="38"/>
  <c r="AL217" i="38"/>
  <c r="AJ222" i="38"/>
  <c r="AV221" i="38"/>
  <c r="AR221" i="38"/>
  <c r="AN221" i="38"/>
  <c r="AJ221" i="38"/>
  <c r="AV220" i="38"/>
  <c r="AR220" i="38"/>
  <c r="AN220" i="38"/>
  <c r="AJ220" i="38"/>
  <c r="R94" i="38"/>
  <c r="T99" i="38"/>
  <c r="V104" i="38"/>
  <c r="X109" i="38"/>
  <c r="Z114" i="38"/>
  <c r="AB119" i="38"/>
  <c r="AD124" i="38"/>
  <c r="AF129" i="38"/>
  <c r="AH134" i="38"/>
  <c r="AJ139" i="38"/>
  <c r="AL144" i="38"/>
  <c r="AN149" i="38"/>
  <c r="AP154" i="38"/>
  <c r="AR159" i="38"/>
  <c r="AT164" i="38"/>
  <c r="AV169" i="38"/>
  <c r="AX174" i="38"/>
  <c r="AX178" i="38"/>
  <c r="AV183" i="38"/>
  <c r="AT188" i="38"/>
  <c r="AR193" i="38"/>
  <c r="AP198" i="38"/>
  <c r="AN203" i="38"/>
  <c r="AL208" i="38"/>
  <c r="AJ213" i="38"/>
  <c r="AH218" i="38"/>
  <c r="AX177" i="38"/>
  <c r="AV182" i="38"/>
  <c r="AT187" i="38"/>
  <c r="AR192" i="38"/>
  <c r="AP197" i="38"/>
  <c r="AN202" i="38"/>
  <c r="AL207" i="38"/>
  <c r="AJ212" i="38"/>
  <c r="AH217" i="38"/>
  <c r="AT216" i="38"/>
  <c r="AP216" i="38"/>
  <c r="AL216" i="38"/>
  <c r="AH216" i="38"/>
  <c r="AT215" i="38"/>
  <c r="AP215" i="38"/>
  <c r="AL215" i="38"/>
  <c r="AH215" i="38"/>
  <c r="T89" i="38"/>
  <c r="V94" i="38"/>
  <c r="X99" i="38"/>
  <c r="Z104" i="38"/>
  <c r="AB109" i="38"/>
  <c r="AD114" i="38"/>
  <c r="AF119" i="38"/>
  <c r="AH124" i="38"/>
  <c r="AJ129" i="38"/>
  <c r="AL134" i="38"/>
  <c r="AN139" i="38"/>
  <c r="AP144" i="38"/>
  <c r="AR149" i="38"/>
  <c r="AT154" i="38"/>
  <c r="AV159" i="38"/>
  <c r="AX164" i="38"/>
  <c r="AX168" i="38"/>
  <c r="AV173" i="38"/>
  <c r="AT178" i="38"/>
  <c r="AR183" i="38"/>
  <c r="AP188" i="38"/>
  <c r="AN193" i="38"/>
  <c r="AL198" i="38"/>
  <c r="AJ203" i="38"/>
  <c r="AH208" i="38"/>
  <c r="AF213" i="38"/>
  <c r="AX167" i="38"/>
  <c r="AV172" i="38"/>
  <c r="AT177" i="38"/>
  <c r="AR182" i="38"/>
  <c r="AP187" i="38"/>
  <c r="AN192" i="38"/>
  <c r="AL197" i="38"/>
  <c r="AJ202" i="38"/>
  <c r="AH207" i="38"/>
  <c r="AF212" i="38"/>
  <c r="AV211" i="38"/>
  <c r="AR211" i="38"/>
  <c r="AN211" i="38"/>
  <c r="AJ211" i="38"/>
  <c r="AF211" i="38"/>
  <c r="AV210" i="38"/>
  <c r="AR210" i="38"/>
  <c r="AN210" i="38"/>
  <c r="AJ210" i="38"/>
  <c r="AF210" i="38"/>
  <c r="V84" i="38"/>
  <c r="X89" i="38"/>
  <c r="Z94" i="38"/>
  <c r="AB99" i="38"/>
  <c r="AD104" i="38"/>
  <c r="AF109" i="38"/>
  <c r="AH114" i="38"/>
  <c r="AJ119" i="38"/>
  <c r="AL124" i="38"/>
  <c r="AN129" i="38"/>
  <c r="AP134" i="38"/>
  <c r="AR139" i="38"/>
  <c r="AT144" i="38"/>
  <c r="AV149" i="38"/>
  <c r="AX154" i="38"/>
  <c r="AX158" i="38"/>
  <c r="AV163" i="38"/>
  <c r="AT168" i="38"/>
  <c r="AR173" i="38"/>
  <c r="AP178" i="38"/>
  <c r="AN183" i="38"/>
  <c r="AL188" i="38"/>
  <c r="AJ193" i="38"/>
  <c r="AH198" i="38"/>
  <c r="AF203" i="38"/>
  <c r="AD208" i="38"/>
  <c r="AX157" i="38"/>
  <c r="AV162" i="38"/>
  <c r="AT167" i="38"/>
  <c r="AR172" i="38"/>
  <c r="AP177" i="38"/>
  <c r="AN182" i="38"/>
  <c r="AL187" i="38"/>
  <c r="AJ192" i="38"/>
  <c r="AH197" i="38"/>
  <c r="AF202" i="38"/>
  <c r="AD207" i="38"/>
  <c r="AT206" i="38"/>
  <c r="AP206" i="38"/>
  <c r="AL206" i="38"/>
  <c r="AH206" i="38"/>
  <c r="AD206" i="38"/>
  <c r="AT205" i="38"/>
  <c r="AP205" i="38"/>
  <c r="AL205" i="38"/>
  <c r="AH205" i="38"/>
  <c r="AD205" i="38"/>
  <c r="X79" i="38"/>
  <c r="Z84" i="38"/>
  <c r="AB89" i="38"/>
  <c r="AD94" i="38"/>
  <c r="AF99" i="38"/>
  <c r="AH104" i="38"/>
  <c r="AJ109" i="38"/>
  <c r="AL114" i="38"/>
  <c r="AN119" i="38"/>
  <c r="AP124" i="38"/>
  <c r="AR129" i="38"/>
  <c r="AT134" i="38"/>
  <c r="AV139" i="38"/>
  <c r="AX144" i="38"/>
  <c r="AX148" i="38"/>
  <c r="AV153" i="38"/>
  <c r="AT158" i="38"/>
  <c r="AR163" i="38"/>
  <c r="AP168" i="38"/>
  <c r="AN173" i="38"/>
  <c r="AL178" i="38"/>
  <c r="AJ183" i="38"/>
  <c r="AH188" i="38"/>
  <c r="AF193" i="38"/>
  <c r="AD198" i="38"/>
  <c r="AB203" i="38"/>
  <c r="AX147" i="38"/>
  <c r="AV152" i="38"/>
  <c r="AT157" i="38"/>
  <c r="AR162" i="38"/>
  <c r="AP167" i="38"/>
  <c r="AN172" i="38"/>
  <c r="AL177" i="38"/>
  <c r="AJ182" i="38"/>
  <c r="AH187" i="38"/>
  <c r="AF192" i="38"/>
  <c r="AD197" i="38"/>
  <c r="AB202" i="38"/>
  <c r="AV201" i="38"/>
  <c r="AR201" i="38"/>
  <c r="AN201" i="38"/>
  <c r="AJ201" i="38"/>
  <c r="AF201" i="38"/>
  <c r="AB201" i="38"/>
  <c r="AV200" i="38"/>
  <c r="AR200" i="38"/>
  <c r="AN200" i="38"/>
  <c r="Z74" i="38"/>
  <c r="AB69" i="38"/>
  <c r="AD64" i="38"/>
  <c r="AF59" i="38"/>
  <c r="AH54" i="38"/>
  <c r="AJ49" i="38"/>
  <c r="AL44" i="38"/>
  <c r="AN39" i="38"/>
  <c r="AP34" i="38"/>
  <c r="AR29" i="38"/>
  <c r="AT34" i="38"/>
  <c r="AJ200" i="38"/>
  <c r="AF200" i="38"/>
  <c r="AB200" i="38"/>
  <c r="AB79" i="38"/>
  <c r="AD84" i="38"/>
  <c r="AF89" i="38"/>
  <c r="AH94" i="38"/>
  <c r="AJ99" i="38"/>
  <c r="AL104" i="38"/>
  <c r="AN109" i="38"/>
  <c r="AP114" i="38"/>
  <c r="AR119" i="38"/>
  <c r="AT124" i="38"/>
  <c r="AV129" i="38"/>
  <c r="AX134" i="38"/>
  <c r="AX138" i="38"/>
  <c r="AV143" i="38"/>
  <c r="AT148" i="38"/>
  <c r="AR153" i="38"/>
  <c r="AP158" i="38"/>
  <c r="AN163" i="38"/>
  <c r="AL168" i="38"/>
  <c r="AJ173" i="38"/>
  <c r="AH178" i="38"/>
  <c r="AF183" i="38"/>
  <c r="AD188" i="38"/>
  <c r="AB193" i="38"/>
  <c r="Z198" i="38"/>
  <c r="Z197" i="38"/>
  <c r="AT196" i="38"/>
  <c r="AP196" i="38"/>
  <c r="AL196" i="38"/>
  <c r="AH196" i="38"/>
  <c r="AD196" i="38"/>
  <c r="Z196" i="38"/>
  <c r="AT195" i="38"/>
  <c r="AP195" i="38"/>
  <c r="AL195" i="38"/>
  <c r="AH195" i="38"/>
  <c r="AD195" i="38"/>
  <c r="Z195" i="38"/>
  <c r="AD74" i="38"/>
  <c r="AF79" i="38"/>
  <c r="AH84" i="38"/>
  <c r="AJ89" i="38"/>
  <c r="AL94" i="38"/>
  <c r="AN99" i="38"/>
  <c r="AP104" i="38"/>
  <c r="AR109" i="38"/>
  <c r="AT114" i="38"/>
  <c r="AV119" i="38"/>
  <c r="AX124" i="38"/>
  <c r="AX128" i="38"/>
  <c r="AV133" i="38"/>
  <c r="AT138" i="38"/>
  <c r="AR143" i="38"/>
  <c r="AP148" i="38"/>
  <c r="AN153" i="38"/>
  <c r="AL158" i="38"/>
  <c r="AJ163" i="38"/>
  <c r="AH168" i="38"/>
  <c r="AF173" i="38"/>
  <c r="AD178" i="38"/>
  <c r="AB183" i="38"/>
  <c r="Z188" i="38"/>
  <c r="X193" i="38"/>
  <c r="AX137" i="38"/>
  <c r="AV142" i="38"/>
  <c r="AT147" i="38"/>
  <c r="AR152" i="38"/>
  <c r="AP157" i="38"/>
  <c r="AN162" i="38"/>
  <c r="AL167" i="38"/>
  <c r="AJ172" i="38"/>
  <c r="AH177" i="38"/>
  <c r="AF182" i="38"/>
  <c r="AD187" i="38"/>
  <c r="AB192" i="38"/>
  <c r="AX127" i="38"/>
  <c r="AV132" i="38"/>
  <c r="AT137" i="38"/>
  <c r="AR142" i="38"/>
  <c r="AP147" i="38"/>
  <c r="AN152" i="38"/>
  <c r="AL157" i="38"/>
  <c r="AJ162" i="38"/>
  <c r="AH167" i="38"/>
  <c r="AF172" i="38"/>
  <c r="AD177" i="38"/>
  <c r="AB182" i="38"/>
  <c r="Z187" i="38"/>
  <c r="X192" i="38"/>
  <c r="AV191" i="38"/>
  <c r="AR191" i="38"/>
  <c r="AN191" i="38"/>
  <c r="AJ191" i="38"/>
  <c r="AF191" i="38"/>
  <c r="AB191" i="38"/>
  <c r="X191" i="38"/>
  <c r="AV190" i="38"/>
  <c r="AR190" i="38"/>
  <c r="AN190" i="38"/>
  <c r="AJ190" i="38"/>
  <c r="AF190" i="38"/>
  <c r="AB190" i="38"/>
  <c r="X190" i="38"/>
  <c r="AF69" i="38"/>
  <c r="AH74" i="38"/>
  <c r="AJ79" i="38"/>
  <c r="AL84" i="38"/>
  <c r="AN89" i="38"/>
  <c r="AP94" i="38"/>
  <c r="AR99" i="38"/>
  <c r="AT104" i="38"/>
  <c r="AV109" i="38"/>
  <c r="AX114" i="38"/>
  <c r="AX118" i="38"/>
  <c r="AV123" i="38"/>
  <c r="AT128" i="38"/>
  <c r="AR133" i="38"/>
  <c r="AP138" i="38"/>
  <c r="AN143" i="38"/>
  <c r="AL148" i="38"/>
  <c r="AJ153" i="38"/>
  <c r="AH158" i="38"/>
  <c r="AF163" i="38"/>
  <c r="AD168" i="38"/>
  <c r="AB173" i="38"/>
  <c r="Z178" i="38"/>
  <c r="X183" i="38"/>
  <c r="V188" i="38"/>
  <c r="AX117" i="38"/>
  <c r="AV122" i="38"/>
  <c r="AT127" i="38"/>
  <c r="AR132" i="38"/>
  <c r="AP137" i="38"/>
  <c r="AN142" i="38"/>
  <c r="AL147" i="38"/>
  <c r="AJ152" i="38"/>
  <c r="AH157" i="38"/>
  <c r="AF162" i="38"/>
  <c r="AD167" i="38"/>
  <c r="AB172" i="38"/>
  <c r="Z177" i="38"/>
  <c r="X182" i="38"/>
  <c r="V187" i="38"/>
  <c r="AT186" i="38"/>
  <c r="AP186" i="38"/>
  <c r="AL186" i="38"/>
  <c r="AH186" i="38"/>
  <c r="AD186" i="38"/>
  <c r="Z186" i="38"/>
  <c r="X181" i="38"/>
  <c r="V186" i="38"/>
  <c r="AT185" i="38"/>
  <c r="AP185" i="38"/>
  <c r="AL185" i="38"/>
  <c r="AH185" i="38"/>
  <c r="AD185" i="38"/>
  <c r="Z185" i="38"/>
  <c r="V185" i="38"/>
  <c r="AH64" i="38"/>
  <c r="AJ69" i="38"/>
  <c r="AL74" i="38"/>
  <c r="AN79" i="38"/>
  <c r="AP84" i="38"/>
  <c r="AR89" i="38"/>
  <c r="AT94" i="38"/>
  <c r="AV99" i="38"/>
  <c r="AX104" i="38"/>
  <c r="AX108" i="38"/>
  <c r="AV113" i="38"/>
  <c r="AT118" i="38"/>
  <c r="AR123" i="38"/>
  <c r="AP128" i="38"/>
  <c r="AN133" i="38"/>
  <c r="AL138" i="38"/>
  <c r="AJ143" i="38"/>
  <c r="AH148" i="38"/>
  <c r="AF153" i="38"/>
  <c r="AD158" i="38"/>
  <c r="AB163" i="38"/>
  <c r="Z168" i="38"/>
  <c r="X173" i="38"/>
  <c r="V178" i="38"/>
  <c r="T183" i="38"/>
  <c r="AX107" i="38"/>
  <c r="AV112" i="38"/>
  <c r="AT117" i="38"/>
  <c r="AR122" i="38"/>
  <c r="AP127" i="38"/>
  <c r="AN132" i="38"/>
  <c r="AL137" i="38"/>
  <c r="AJ142" i="38"/>
  <c r="AH147" i="38"/>
  <c r="AF152" i="38"/>
  <c r="AD157" i="38"/>
  <c r="AB162" i="38"/>
  <c r="Z167" i="38"/>
  <c r="X172" i="38"/>
  <c r="V177" i="38"/>
  <c r="T182" i="38"/>
  <c r="AV181" i="38"/>
  <c r="AR181" i="38"/>
  <c r="AN181" i="38"/>
  <c r="AJ181" i="38"/>
  <c r="AF181" i="38"/>
  <c r="AB181" i="38"/>
  <c r="T181" i="38"/>
  <c r="AV180" i="38"/>
  <c r="AR180" i="38"/>
  <c r="AN180" i="38"/>
  <c r="AJ180" i="38"/>
  <c r="AF180" i="38"/>
  <c r="AB180" i="38"/>
  <c r="X180" i="38"/>
  <c r="T180" i="38"/>
  <c r="AJ59" i="38"/>
  <c r="AL64" i="38"/>
  <c r="AN69" i="38"/>
  <c r="AP74" i="38"/>
  <c r="AR79" i="38"/>
  <c r="AT84" i="38"/>
  <c r="AV89" i="38"/>
  <c r="AX94" i="38"/>
  <c r="AX98" i="38"/>
  <c r="AV103" i="38"/>
  <c r="AT108" i="38"/>
  <c r="AR113" i="38"/>
  <c r="AP118" i="38"/>
  <c r="AN123" i="38"/>
  <c r="AL128" i="38"/>
  <c r="AJ133" i="38"/>
  <c r="AH138" i="38"/>
  <c r="AF143" i="38"/>
  <c r="AD148" i="38"/>
  <c r="AB153" i="38"/>
  <c r="Z158" i="38"/>
  <c r="X163" i="38"/>
  <c r="V168" i="38"/>
  <c r="T173" i="38"/>
  <c r="R178" i="38"/>
  <c r="AX97" i="38"/>
  <c r="AV102" i="38"/>
  <c r="AT107" i="38"/>
  <c r="AR112" i="38"/>
  <c r="AP117" i="38"/>
  <c r="AN122" i="38"/>
  <c r="AL127" i="38"/>
  <c r="AJ132" i="38"/>
  <c r="AH137" i="38"/>
  <c r="AF142" i="38"/>
  <c r="AD147" i="38"/>
  <c r="AB152" i="38"/>
  <c r="Z157" i="38"/>
  <c r="X162" i="38"/>
  <c r="V167" i="38"/>
  <c r="T172" i="38"/>
  <c r="R177" i="38"/>
  <c r="AT176" i="38"/>
  <c r="AP176" i="38"/>
  <c r="AL176" i="38"/>
  <c r="AH176" i="38"/>
  <c r="AD176" i="38"/>
  <c r="Z176" i="38"/>
  <c r="V176" i="38"/>
  <c r="R176" i="38"/>
  <c r="AT175" i="38"/>
  <c r="AP175" i="38"/>
  <c r="AL175" i="38"/>
  <c r="AH175" i="38"/>
  <c r="AD175" i="38"/>
  <c r="Z175" i="38"/>
  <c r="V175" i="38"/>
  <c r="R175" i="38"/>
  <c r="AL54" i="38"/>
  <c r="AN59" i="38"/>
  <c r="AP64" i="38"/>
  <c r="AR69" i="38"/>
  <c r="AT74" i="38"/>
  <c r="AV79" i="38"/>
  <c r="AX84" i="38"/>
  <c r="AX88" i="38"/>
  <c r="AV93" i="38"/>
  <c r="AT98" i="38"/>
  <c r="AR103" i="38"/>
  <c r="AP108" i="38"/>
  <c r="AN113" i="38"/>
  <c r="AL118" i="38"/>
  <c r="AJ123" i="38"/>
  <c r="AH128" i="38"/>
  <c r="AF133" i="38"/>
  <c r="AD138" i="38"/>
  <c r="AB143" i="38"/>
  <c r="Z148" i="38"/>
  <c r="X153" i="38"/>
  <c r="V158" i="38"/>
  <c r="T163" i="38"/>
  <c r="R168" i="38"/>
  <c r="P173" i="38"/>
  <c r="AX87" i="38"/>
  <c r="AV92" i="38"/>
  <c r="AT97" i="38"/>
  <c r="AR102" i="38"/>
  <c r="AP107" i="38"/>
  <c r="AN112" i="38"/>
  <c r="AL117" i="38"/>
  <c r="AJ122" i="38"/>
  <c r="AH127" i="38"/>
  <c r="AF132" i="38"/>
  <c r="AD137" i="38"/>
  <c r="AB142" i="38"/>
  <c r="Z147" i="38"/>
  <c r="X152" i="38"/>
  <c r="V157" i="38"/>
  <c r="T162" i="38"/>
  <c r="R167" i="38"/>
  <c r="P172" i="38"/>
  <c r="AV171" i="38"/>
  <c r="AR171" i="38"/>
  <c r="AN171" i="38"/>
  <c r="AJ171" i="38"/>
  <c r="AF171" i="38"/>
  <c r="AB171" i="38"/>
  <c r="X171" i="38"/>
  <c r="T171" i="38"/>
  <c r="P171" i="38"/>
  <c r="AV170" i="38"/>
  <c r="AR170" i="38"/>
  <c r="AN170" i="38"/>
  <c r="AJ170" i="38"/>
  <c r="AF170" i="38"/>
  <c r="AB170" i="38"/>
  <c r="X170" i="38"/>
  <c r="T170" i="38"/>
  <c r="P170" i="38"/>
  <c r="AN49" i="38"/>
  <c r="AP54" i="38"/>
  <c r="AR59" i="38"/>
  <c r="AT64" i="38"/>
  <c r="AV69" i="38"/>
  <c r="AX74" i="38"/>
  <c r="AX78" i="38"/>
  <c r="AV83" i="38"/>
  <c r="AT88" i="38"/>
  <c r="AR93" i="38"/>
  <c r="AP98" i="38"/>
  <c r="AN103" i="38"/>
  <c r="AL108" i="38"/>
  <c r="AJ113" i="38"/>
  <c r="AH118" i="38"/>
  <c r="AF123" i="38"/>
  <c r="AD128" i="38"/>
  <c r="AB133" i="38"/>
  <c r="Z138" i="38"/>
  <c r="X143" i="38"/>
  <c r="V148" i="38"/>
  <c r="T153" i="38"/>
  <c r="R158" i="38"/>
  <c r="P163" i="38"/>
  <c r="N168" i="38"/>
  <c r="AX77" i="38"/>
  <c r="AV82" i="38"/>
  <c r="AT87" i="38"/>
  <c r="AR92" i="38"/>
  <c r="AP97" i="38"/>
  <c r="AN102" i="38"/>
  <c r="AL107" i="38"/>
  <c r="AJ112" i="38"/>
  <c r="AH117" i="38"/>
  <c r="AF122" i="38"/>
  <c r="AD127" i="38"/>
  <c r="AB132" i="38"/>
  <c r="Z137" i="38"/>
  <c r="X142" i="38"/>
  <c r="V147" i="38"/>
  <c r="T152" i="38"/>
  <c r="R157" i="38"/>
  <c r="P162" i="38"/>
  <c r="N167" i="38"/>
  <c r="AT166" i="38"/>
  <c r="AP166" i="38"/>
  <c r="AL166" i="38"/>
  <c r="AH166" i="38"/>
  <c r="AD166" i="38"/>
  <c r="Z166" i="38"/>
  <c r="V166" i="38"/>
  <c r="R166" i="38"/>
  <c r="N166" i="38"/>
  <c r="AT165" i="38"/>
  <c r="AP165" i="38"/>
  <c r="AL165" i="38"/>
  <c r="AH165" i="38"/>
  <c r="AD165" i="38"/>
  <c r="Z165" i="38"/>
  <c r="V165" i="38"/>
  <c r="R165" i="38"/>
  <c r="N165" i="38"/>
  <c r="AP44" i="38"/>
  <c r="AR49" i="38"/>
  <c r="AT54" i="38"/>
  <c r="AV59" i="38"/>
  <c r="AX64" i="38"/>
  <c r="AX68" i="38"/>
  <c r="AV73" i="38"/>
  <c r="AT78" i="38"/>
  <c r="AR83" i="38"/>
  <c r="AP88" i="38"/>
  <c r="AN93" i="38"/>
  <c r="AL98" i="38"/>
  <c r="AJ103" i="38"/>
  <c r="AH108" i="38"/>
  <c r="AF113" i="38"/>
  <c r="AD118" i="38"/>
  <c r="AB123" i="38"/>
  <c r="Z128" i="38"/>
  <c r="X133" i="38"/>
  <c r="V138" i="38"/>
  <c r="T143" i="38"/>
  <c r="R148" i="38"/>
  <c r="P153" i="38"/>
  <c r="N158" i="38"/>
  <c r="L163" i="38"/>
  <c r="AX67" i="38"/>
  <c r="AV72" i="38"/>
  <c r="AT77" i="38"/>
  <c r="AR82" i="38"/>
  <c r="AP87" i="38"/>
  <c r="AN92" i="38"/>
  <c r="AL97" i="38"/>
  <c r="AJ102" i="38"/>
  <c r="AH107" i="38"/>
  <c r="AF112" i="38"/>
  <c r="AD117" i="38"/>
  <c r="AB122" i="38"/>
  <c r="Z127" i="38"/>
  <c r="X132" i="38"/>
  <c r="V137" i="38"/>
  <c r="T142" i="38"/>
  <c r="R147" i="38"/>
  <c r="P152" i="38"/>
  <c r="N157" i="38"/>
  <c r="L162" i="38"/>
  <c r="AV161" i="38"/>
  <c r="AR161" i="38"/>
  <c r="AN161" i="38"/>
  <c r="AJ161" i="38"/>
  <c r="AF161" i="38"/>
  <c r="AB161" i="38"/>
  <c r="X161" i="38"/>
  <c r="T161" i="38"/>
  <c r="P161" i="38"/>
  <c r="L161" i="38"/>
  <c r="AV160" i="38"/>
  <c r="AR160" i="38"/>
  <c r="AN160" i="38"/>
  <c r="AJ160" i="38"/>
  <c r="AF160" i="38"/>
  <c r="AB160" i="38"/>
  <c r="X160" i="38"/>
  <c r="T160" i="38"/>
  <c r="P160" i="38"/>
  <c r="L160" i="38"/>
  <c r="AR39" i="38"/>
  <c r="AT44" i="38"/>
  <c r="AV49" i="38"/>
  <c r="AX54" i="38"/>
  <c r="AX58" i="38"/>
  <c r="AV63" i="38"/>
  <c r="AT68" i="38"/>
  <c r="AR73" i="38"/>
  <c r="AP78" i="38"/>
  <c r="AN83" i="38"/>
  <c r="AL88" i="38"/>
  <c r="AJ93" i="38"/>
  <c r="AH98" i="38"/>
  <c r="AF103" i="38"/>
  <c r="AD108" i="38"/>
  <c r="AB113" i="38"/>
  <c r="Z118" i="38"/>
  <c r="X123" i="38"/>
  <c r="V128" i="38"/>
  <c r="T133" i="38"/>
  <c r="R138" i="38"/>
  <c r="P143" i="38"/>
  <c r="N148" i="38"/>
  <c r="L153" i="38"/>
  <c r="J158" i="38"/>
  <c r="AX57" i="38"/>
  <c r="AV62" i="38"/>
  <c r="AT67" i="38"/>
  <c r="AR72" i="38"/>
  <c r="AP77" i="38"/>
  <c r="AN82" i="38"/>
  <c r="AL87" i="38"/>
  <c r="AJ92" i="38"/>
  <c r="AH97" i="38"/>
  <c r="AF102" i="38"/>
  <c r="AD107" i="38"/>
  <c r="AB112" i="38"/>
  <c r="Z117" i="38"/>
  <c r="X122" i="38"/>
  <c r="V127" i="38"/>
  <c r="T132" i="38"/>
  <c r="R137" i="38"/>
  <c r="P142" i="38"/>
  <c r="N147" i="38"/>
  <c r="L152" i="38"/>
  <c r="J157" i="38"/>
  <c r="AT156" i="38"/>
  <c r="AP156" i="38"/>
  <c r="AL156" i="38"/>
  <c r="AH156" i="38"/>
  <c r="AD156" i="38"/>
  <c r="Z156" i="38"/>
  <c r="V156" i="38"/>
  <c r="R156" i="38"/>
  <c r="N156" i="38"/>
  <c r="J156" i="38"/>
  <c r="AT155" i="38"/>
  <c r="AP155" i="38"/>
  <c r="AL155" i="38"/>
  <c r="AH155" i="38"/>
  <c r="AD155" i="38"/>
  <c r="Z155" i="38"/>
  <c r="V155" i="38"/>
  <c r="R155" i="38"/>
  <c r="N155" i="38"/>
  <c r="J155" i="38"/>
  <c r="AV39" i="38"/>
  <c r="AX44" i="38"/>
  <c r="AX48" i="38"/>
  <c r="AV53" i="38"/>
  <c r="AT58" i="38"/>
  <c r="AR63" i="38"/>
  <c r="AP68" i="38"/>
  <c r="AN73" i="38"/>
  <c r="AL78" i="38"/>
  <c r="AJ83" i="38"/>
  <c r="AH88" i="38"/>
  <c r="AF93" i="38"/>
  <c r="AD98" i="38"/>
  <c r="AB103" i="38"/>
  <c r="Z108" i="38"/>
  <c r="X113" i="38"/>
  <c r="V118" i="38"/>
  <c r="T123" i="38"/>
  <c r="R128" i="38"/>
  <c r="P133" i="38"/>
  <c r="N138" i="38"/>
  <c r="L143" i="38"/>
  <c r="J148" i="38"/>
  <c r="H153" i="38"/>
  <c r="AX47" i="38"/>
  <c r="AV52" i="38"/>
  <c r="AT57" i="38"/>
  <c r="AR62" i="38"/>
  <c r="AP67" i="38"/>
  <c r="AN72" i="38"/>
  <c r="AL77" i="38"/>
  <c r="AJ82" i="38"/>
  <c r="AH87" i="38"/>
  <c r="AF92" i="38"/>
  <c r="AD97" i="38"/>
  <c r="AB102" i="38"/>
  <c r="Z107" i="38"/>
  <c r="X112" i="38"/>
  <c r="V117" i="38"/>
  <c r="T122" i="38"/>
  <c r="R127" i="38"/>
  <c r="P132" i="38"/>
  <c r="N137" i="38"/>
  <c r="L142" i="38"/>
  <c r="J147" i="38"/>
  <c r="H152" i="38"/>
  <c r="AV151" i="38"/>
  <c r="AR151" i="38"/>
  <c r="AN151" i="38"/>
  <c r="AJ151" i="38"/>
  <c r="AF151" i="38"/>
  <c r="AB151" i="38"/>
  <c r="X151" i="38"/>
  <c r="T151" i="38"/>
  <c r="P151" i="38"/>
  <c r="L151" i="38"/>
  <c r="H151" i="38"/>
  <c r="AV150" i="38"/>
  <c r="AR150" i="38"/>
  <c r="AN150" i="38"/>
  <c r="AJ150" i="38"/>
  <c r="AF150" i="38"/>
  <c r="AB150" i="38"/>
  <c r="X150" i="38"/>
  <c r="T150" i="38"/>
  <c r="P150" i="38"/>
  <c r="L150" i="38"/>
  <c r="H150" i="38"/>
  <c r="AT24" i="38"/>
  <c r="AV29" i="38"/>
  <c r="AX34" i="38"/>
  <c r="AX37" i="38"/>
  <c r="AV42" i="38"/>
  <c r="AT47" i="38"/>
  <c r="AR52" i="38"/>
  <c r="AP57" i="38"/>
  <c r="AN62" i="38"/>
  <c r="AL67" i="38"/>
  <c r="AJ72" i="38"/>
  <c r="AH77" i="38"/>
  <c r="AF83" i="38"/>
  <c r="AD88" i="38"/>
  <c r="AB93" i="38"/>
  <c r="Z98" i="38"/>
  <c r="X103" i="38"/>
  <c r="V108" i="38"/>
  <c r="T113" i="38"/>
  <c r="R118" i="38"/>
  <c r="P123" i="38"/>
  <c r="N128" i="38"/>
  <c r="L133" i="38"/>
  <c r="J138" i="38"/>
  <c r="H143" i="38"/>
  <c r="F148" i="38"/>
  <c r="AF82" i="38"/>
  <c r="AD87" i="38"/>
  <c r="AB92" i="38"/>
  <c r="Z97" i="38"/>
  <c r="X102" i="38"/>
  <c r="V107" i="38"/>
  <c r="T112" i="38"/>
  <c r="R117" i="38"/>
  <c r="P122" i="38"/>
  <c r="N127" i="38"/>
  <c r="L132" i="38"/>
  <c r="J137" i="38"/>
  <c r="H142" i="38"/>
  <c r="F147" i="38"/>
  <c r="AT146" i="38"/>
  <c r="AP146" i="38"/>
  <c r="AL146" i="38"/>
  <c r="AH146" i="38"/>
  <c r="AD146" i="38"/>
  <c r="Z146" i="38"/>
  <c r="V146" i="38"/>
  <c r="R146" i="38"/>
  <c r="N146" i="38"/>
  <c r="J146" i="38"/>
  <c r="F146" i="38"/>
  <c r="AT145" i="38"/>
  <c r="AP145" i="38"/>
  <c r="AL145" i="38"/>
  <c r="AH145" i="38"/>
  <c r="AD145" i="38"/>
  <c r="Z145" i="38"/>
  <c r="V145" i="38"/>
  <c r="R145" i="38"/>
  <c r="N145" i="38"/>
  <c r="J145" i="38"/>
  <c r="F145" i="38"/>
  <c r="AV19" i="38"/>
  <c r="AX24" i="38"/>
  <c r="AX28" i="38"/>
  <c r="AX38" i="38"/>
  <c r="AV33" i="38"/>
  <c r="AV43" i="38"/>
  <c r="AT38" i="38"/>
  <c r="AT48" i="38"/>
  <c r="AR43" i="38"/>
  <c r="AR53" i="38"/>
  <c r="AP48" i="38"/>
  <c r="AP58" i="38"/>
  <c r="AN53" i="38"/>
  <c r="AN63" i="38"/>
  <c r="AL58" i="38"/>
  <c r="AL68" i="38"/>
  <c r="AJ63" i="38"/>
  <c r="AJ73" i="38"/>
  <c r="AH68" i="38"/>
  <c r="AH78" i="38"/>
  <c r="AF73" i="38"/>
  <c r="AD78" i="38"/>
  <c r="AB83" i="38"/>
  <c r="Z88" i="38"/>
  <c r="X93" i="38"/>
  <c r="V98" i="38"/>
  <c r="T103" i="38"/>
  <c r="R108" i="38"/>
  <c r="P113" i="38"/>
  <c r="N118" i="38"/>
  <c r="L123" i="38"/>
  <c r="J128" i="38"/>
  <c r="H133" i="38"/>
  <c r="F138" i="38"/>
  <c r="D143" i="38"/>
  <c r="AX27" i="38"/>
  <c r="AV32" i="38"/>
  <c r="AT37" i="38"/>
  <c r="AR42" i="38"/>
  <c r="AP47" i="38"/>
  <c r="AN52" i="38"/>
  <c r="AL57" i="38"/>
  <c r="AJ62" i="38"/>
  <c r="AH67" i="38"/>
  <c r="AF72" i="38"/>
  <c r="AD77" i="38"/>
  <c r="AB82" i="38"/>
  <c r="Z87" i="38"/>
  <c r="X92" i="38"/>
  <c r="V97" i="38"/>
  <c r="T102" i="38"/>
  <c r="R107" i="38"/>
  <c r="P112" i="38"/>
  <c r="N117" i="38"/>
  <c r="L122" i="38"/>
  <c r="J127" i="38"/>
  <c r="H132" i="38"/>
  <c r="F137" i="38"/>
  <c r="D142" i="38"/>
  <c r="AX14" i="38"/>
  <c r="AX18" i="38"/>
  <c r="AV23" i="38"/>
  <c r="AT28" i="38"/>
  <c r="AR33" i="38"/>
  <c r="AP38" i="38"/>
  <c r="AN43" i="38"/>
  <c r="AL48" i="38"/>
  <c r="AJ53" i="38"/>
  <c r="AH58" i="38"/>
  <c r="AF63" i="38"/>
  <c r="AD68" i="38"/>
  <c r="AB73" i="38"/>
  <c r="Z78" i="38"/>
  <c r="X83" i="38"/>
  <c r="V88" i="38"/>
  <c r="T93" i="38"/>
  <c r="R98" i="38"/>
  <c r="P103" i="38"/>
  <c r="N108" i="38"/>
  <c r="L113" i="38"/>
  <c r="J118" i="38"/>
  <c r="H123" i="38"/>
  <c r="F128" i="38"/>
  <c r="D133" i="38"/>
  <c r="B138" i="38"/>
  <c r="B135" i="38"/>
  <c r="B140" i="38"/>
  <c r="D130" i="38"/>
  <c r="D140" i="38"/>
  <c r="B141" i="38"/>
  <c r="B142" i="38"/>
  <c r="AV141" i="38"/>
  <c r="AR141" i="38"/>
  <c r="AN141" i="38"/>
  <c r="AJ141" i="38"/>
  <c r="AF141" i="38"/>
  <c r="AB141" i="38"/>
  <c r="X141" i="38"/>
  <c r="T141" i="38"/>
  <c r="P141" i="38"/>
  <c r="L141" i="38"/>
  <c r="H141" i="38"/>
  <c r="D141" i="38"/>
  <c r="AV140" i="38"/>
  <c r="AR140" i="38"/>
  <c r="AN140" i="38"/>
  <c r="AJ140" i="38"/>
  <c r="AF140" i="38"/>
  <c r="AB140" i="38"/>
  <c r="X140" i="38"/>
  <c r="T140" i="38"/>
  <c r="P140" i="38"/>
  <c r="L140" i="38"/>
  <c r="H140" i="38"/>
  <c r="AL47" i="38"/>
  <c r="AJ52" i="38"/>
  <c r="AH57" i="38"/>
  <c r="AF62" i="38"/>
  <c r="AD67" i="38"/>
  <c r="AB72" i="38"/>
  <c r="Z77" i="38"/>
  <c r="X82" i="38"/>
  <c r="V87" i="38"/>
  <c r="T92" i="38"/>
  <c r="R97" i="38"/>
  <c r="P102" i="38"/>
  <c r="N107" i="38"/>
  <c r="L112" i="38"/>
  <c r="J117" i="38"/>
  <c r="H122" i="38"/>
  <c r="F127" i="38"/>
  <c r="D132" i="38"/>
  <c r="B137" i="38"/>
  <c r="AT136" i="38"/>
  <c r="AP136" i="38"/>
  <c r="AL136" i="38"/>
  <c r="AH136" i="38"/>
  <c r="AD136" i="38"/>
  <c r="Z136" i="38"/>
  <c r="V136" i="38"/>
  <c r="R136" i="38"/>
  <c r="N136" i="38"/>
  <c r="J136" i="38"/>
  <c r="F136" i="38"/>
  <c r="B136" i="38"/>
  <c r="AT135" i="38"/>
  <c r="AP135" i="38"/>
  <c r="AL135" i="38"/>
  <c r="AH135" i="38"/>
  <c r="AD135" i="38"/>
  <c r="Z135" i="38"/>
  <c r="V135" i="38"/>
  <c r="R135" i="38"/>
  <c r="N135" i="38"/>
  <c r="J135" i="38"/>
  <c r="F135" i="38"/>
  <c r="AV131" i="38"/>
  <c r="AR131" i="38"/>
  <c r="AN131" i="38"/>
  <c r="AJ131" i="38"/>
  <c r="AF131" i="38"/>
  <c r="AB131" i="38"/>
  <c r="X131" i="38"/>
  <c r="T131" i="38"/>
  <c r="P131" i="38"/>
  <c r="L131" i="38"/>
  <c r="H131" i="38"/>
  <c r="D131" i="38"/>
  <c r="AV130" i="38"/>
  <c r="AR130" i="38"/>
  <c r="AN130" i="38"/>
  <c r="AJ130" i="38"/>
  <c r="AF130" i="38"/>
  <c r="AB130" i="38"/>
  <c r="Z125" i="38"/>
  <c r="X130" i="38"/>
  <c r="T130" i="38"/>
  <c r="P130" i="38"/>
  <c r="L130" i="38"/>
  <c r="H130" i="38"/>
  <c r="AT126" i="38"/>
  <c r="AP126" i="38"/>
  <c r="AL126" i="38"/>
  <c r="AH126" i="38"/>
  <c r="AD126" i="38"/>
  <c r="Z126" i="38"/>
  <c r="V126" i="38"/>
  <c r="R126" i="38"/>
  <c r="N126" i="38"/>
  <c r="J126" i="38"/>
  <c r="F126" i="38"/>
  <c r="AT125" i="38"/>
  <c r="AP125" i="38"/>
  <c r="AL125" i="38"/>
  <c r="AH125" i="38"/>
  <c r="AD125" i="38"/>
  <c r="V125" i="38"/>
  <c r="R125" i="38"/>
  <c r="N125" i="38"/>
  <c r="J125" i="38"/>
  <c r="F125" i="38"/>
  <c r="AV121" i="38"/>
  <c r="AR121" i="38"/>
  <c r="AN121" i="38"/>
  <c r="AJ121" i="38"/>
  <c r="AF121" i="38"/>
  <c r="AB121" i="38"/>
  <c r="X121" i="38"/>
  <c r="T121" i="38"/>
  <c r="P121" i="38"/>
  <c r="L121" i="38"/>
  <c r="H121" i="38"/>
  <c r="AV120" i="38"/>
  <c r="AR120" i="38"/>
  <c r="AN120" i="38"/>
  <c r="AJ120" i="38"/>
  <c r="AF120" i="38"/>
  <c r="AB120" i="38"/>
  <c r="X120" i="38"/>
  <c r="T120" i="38"/>
  <c r="P120" i="38"/>
  <c r="L120" i="38"/>
  <c r="H120" i="38"/>
  <c r="AT116" i="38"/>
  <c r="AP116" i="38"/>
  <c r="AL116" i="38"/>
  <c r="AH116" i="38"/>
  <c r="AD116" i="38"/>
  <c r="Z116" i="38"/>
  <c r="V116" i="38"/>
  <c r="R116" i="38"/>
  <c r="N116" i="38"/>
  <c r="J116" i="38"/>
  <c r="AT115" i="38"/>
  <c r="AP115" i="38"/>
  <c r="AL115" i="38"/>
  <c r="AH115" i="38"/>
  <c r="AD115" i="38"/>
  <c r="Z115" i="38"/>
  <c r="V115" i="38"/>
  <c r="R115" i="38"/>
  <c r="N115" i="38"/>
  <c r="J115" i="38"/>
  <c r="AV111" i="38"/>
  <c r="AR111" i="38"/>
  <c r="AN111" i="38"/>
  <c r="AJ111" i="38"/>
  <c r="AF111" i="38"/>
  <c r="AB111" i="38"/>
  <c r="X111" i="38"/>
  <c r="T111" i="38"/>
  <c r="P111" i="38"/>
  <c r="L111" i="38"/>
  <c r="AV110" i="38"/>
  <c r="AR110" i="38"/>
  <c r="AN110" i="38"/>
  <c r="AJ110" i="38"/>
  <c r="AF110" i="38"/>
  <c r="AB110" i="38"/>
  <c r="X110" i="38"/>
  <c r="T110" i="38"/>
  <c r="P110" i="38"/>
  <c r="L110" i="38"/>
  <c r="AT106" i="38"/>
  <c r="AP106" i="38"/>
  <c r="AL106" i="38"/>
  <c r="AH106" i="38"/>
  <c r="AD106" i="38"/>
  <c r="Z106" i="38"/>
  <c r="V106" i="38"/>
  <c r="R106" i="38"/>
  <c r="N106" i="38"/>
  <c r="AT105" i="38"/>
  <c r="AP105" i="38"/>
  <c r="AL105" i="38"/>
  <c r="AH105" i="38"/>
  <c r="AD105" i="38"/>
  <c r="Z105" i="38"/>
  <c r="V105" i="38"/>
  <c r="R105" i="38"/>
  <c r="N105" i="38"/>
  <c r="AV101" i="38"/>
  <c r="AR101" i="38"/>
  <c r="AN101" i="38"/>
  <c r="AJ101" i="38"/>
  <c r="AF101" i="38"/>
  <c r="AB101" i="38"/>
  <c r="X101" i="38"/>
  <c r="T101" i="38"/>
  <c r="P101" i="38"/>
  <c r="AV100" i="38"/>
  <c r="AR100" i="38"/>
  <c r="AN100" i="38"/>
  <c r="AJ100" i="38"/>
  <c r="AF100" i="38"/>
  <c r="AB100" i="38"/>
  <c r="X100" i="38"/>
  <c r="T100" i="38"/>
  <c r="P100" i="38"/>
  <c r="AT96" i="38"/>
  <c r="AP96" i="38"/>
  <c r="AL96" i="38"/>
  <c r="AH96" i="38"/>
  <c r="AD96" i="38"/>
  <c r="Z96" i="38"/>
  <c r="V96" i="38"/>
  <c r="R96" i="38"/>
  <c r="AT95" i="38"/>
  <c r="AP95" i="38"/>
  <c r="AL95" i="38"/>
  <c r="AH95" i="38"/>
  <c r="AD95" i="38"/>
  <c r="Z95" i="38"/>
  <c r="V95" i="38"/>
  <c r="R95" i="38"/>
  <c r="AV91" i="38"/>
  <c r="AR91" i="38"/>
  <c r="AN91" i="38"/>
  <c r="AJ91" i="38"/>
  <c r="AF91" i="38"/>
  <c r="AB91" i="38"/>
  <c r="X91" i="38"/>
  <c r="T91" i="38"/>
  <c r="AV90" i="38"/>
  <c r="AR90" i="38"/>
  <c r="AN90" i="38"/>
  <c r="AJ90" i="38"/>
  <c r="AF90" i="38"/>
  <c r="AB90" i="38"/>
  <c r="X90" i="38"/>
  <c r="T90" i="38"/>
  <c r="AT86" i="38"/>
  <c r="AP86" i="38"/>
  <c r="AL86" i="38"/>
  <c r="AH86" i="38"/>
  <c r="AD86" i="38"/>
  <c r="Z86" i="38"/>
  <c r="V86" i="38"/>
  <c r="AT85" i="38"/>
  <c r="AP85" i="38"/>
  <c r="AL85" i="38"/>
  <c r="AH85" i="38"/>
  <c r="AD85" i="38"/>
  <c r="Z85" i="38"/>
  <c r="V85" i="38"/>
  <c r="AV81" i="38"/>
  <c r="AR81" i="38"/>
  <c r="AN81" i="38"/>
  <c r="AJ81" i="38"/>
  <c r="AF81" i="38"/>
  <c r="AB81" i="38"/>
  <c r="X81" i="38"/>
  <c r="AV80" i="38"/>
  <c r="AR80" i="38"/>
  <c r="AN80" i="38"/>
  <c r="AJ80" i="38"/>
  <c r="AF80" i="38"/>
  <c r="AB80" i="38"/>
  <c r="X80" i="38"/>
  <c r="AT76" i="38"/>
  <c r="AP76" i="38"/>
  <c r="AL76" i="38"/>
  <c r="AH76" i="38"/>
  <c r="AD76" i="38"/>
  <c r="Z76" i="38"/>
  <c r="AT75" i="38"/>
  <c r="AP75" i="38"/>
  <c r="AL75" i="38"/>
  <c r="AH75" i="38"/>
  <c r="AD75" i="38"/>
  <c r="Z75" i="38"/>
  <c r="AV71" i="38"/>
  <c r="AR71" i="38"/>
  <c r="AN71" i="38"/>
  <c r="AJ71" i="38"/>
  <c r="AF71" i="38"/>
  <c r="AB71" i="38"/>
  <c r="AV70" i="38"/>
  <c r="AR70" i="38"/>
  <c r="AN70" i="38"/>
  <c r="AJ70" i="38"/>
  <c r="AF70" i="38"/>
  <c r="AB70" i="38"/>
  <c r="AT66" i="38"/>
  <c r="AP66" i="38"/>
  <c r="AL66" i="38"/>
  <c r="AH66" i="38"/>
  <c r="AD66" i="38"/>
  <c r="AT65" i="38"/>
  <c r="AP65" i="38"/>
  <c r="AL65" i="38"/>
  <c r="AH65" i="38"/>
  <c r="AD65" i="38"/>
  <c r="AV61" i="38"/>
  <c r="AR61" i="38"/>
  <c r="AN61" i="38"/>
  <c r="AJ61" i="38"/>
  <c r="AF61" i="38"/>
  <c r="AV60" i="38"/>
  <c r="AR60" i="38"/>
  <c r="AN60" i="38"/>
  <c r="AJ60" i="38"/>
  <c r="AF60" i="38"/>
  <c r="AT56" i="38"/>
  <c r="AP56" i="38"/>
  <c r="AL56" i="38"/>
  <c r="AH56" i="38"/>
  <c r="AT55" i="38"/>
  <c r="AP55" i="38"/>
  <c r="AL55" i="38"/>
  <c r="AH55" i="38"/>
  <c r="AV51" i="38"/>
  <c r="AR51" i="38"/>
  <c r="AN51" i="38"/>
  <c r="AJ51" i="38"/>
  <c r="AV50" i="38"/>
  <c r="AR50" i="38"/>
  <c r="AN50" i="38"/>
  <c r="AJ50" i="38"/>
  <c r="AT46" i="38"/>
  <c r="AP46" i="38"/>
  <c r="AL46" i="38"/>
  <c r="AT45" i="38"/>
  <c r="AP45" i="38"/>
  <c r="AL45" i="38"/>
  <c r="AX17" i="38"/>
  <c r="AV22" i="38"/>
  <c r="AT27" i="38"/>
  <c r="AR32" i="38"/>
  <c r="AP37" i="38"/>
  <c r="AN42" i="38"/>
  <c r="AV41" i="38"/>
  <c r="AR41" i="38"/>
  <c r="AN41" i="38"/>
  <c r="AV40" i="38"/>
  <c r="AR40" i="38"/>
  <c r="AN40" i="38"/>
  <c r="AT36" i="38"/>
  <c r="AP36" i="38"/>
  <c r="AT35" i="38"/>
  <c r="AP35" i="38"/>
  <c r="AV31" i="38"/>
  <c r="AR31" i="38"/>
  <c r="AV30" i="38"/>
  <c r="AR30" i="38"/>
  <c r="AT26" i="38"/>
  <c r="AT25" i="38"/>
  <c r="AV21" i="38"/>
  <c r="AV20" i="38"/>
  <c r="B3" i="36"/>
  <c r="B9" i="36"/>
  <c r="B8" i="36"/>
  <c r="B11" i="36"/>
  <c r="D29" i="36"/>
  <c r="F24" i="36"/>
  <c r="H19" i="36"/>
  <c r="J24" i="36"/>
  <c r="J28" i="36"/>
  <c r="B12" i="36"/>
  <c r="H29" i="36"/>
  <c r="J34" i="36"/>
  <c r="J38" i="36"/>
  <c r="H33" i="36"/>
  <c r="F34" i="36"/>
  <c r="H39" i="36"/>
  <c r="J44" i="36"/>
  <c r="J48" i="36"/>
  <c r="H43" i="36"/>
  <c r="D39" i="36"/>
  <c r="F44" i="36"/>
  <c r="H49" i="36"/>
  <c r="J54" i="36"/>
  <c r="J58" i="36"/>
  <c r="H53" i="36"/>
  <c r="F48" i="36"/>
  <c r="F38" i="36"/>
  <c r="D43" i="36"/>
  <c r="B3" i="22"/>
  <c r="B9" i="22"/>
  <c r="B8" i="22"/>
  <c r="B11" i="22"/>
  <c r="D129" i="22"/>
  <c r="F124" i="22"/>
  <c r="H119" i="22"/>
  <c r="J114" i="22"/>
  <c r="L109" i="22"/>
  <c r="N104" i="22"/>
  <c r="P99" i="22"/>
  <c r="R94" i="22"/>
  <c r="T89" i="22"/>
  <c r="V84" i="22"/>
  <c r="X79" i="22"/>
  <c r="Z74" i="22"/>
  <c r="AB69" i="22"/>
  <c r="AD64" i="22"/>
  <c r="AF59" i="22"/>
  <c r="AH64" i="22"/>
  <c r="AJ69" i="22"/>
  <c r="AL74" i="22"/>
  <c r="AN79" i="22"/>
  <c r="AP84" i="22"/>
  <c r="AR89" i="22"/>
  <c r="AT94" i="22"/>
  <c r="AV99" i="22"/>
  <c r="AX104" i="22"/>
  <c r="AX108" i="22"/>
  <c r="B12" i="22"/>
  <c r="AF69" i="22"/>
  <c r="AH74" i="22"/>
  <c r="AJ79" i="22"/>
  <c r="AL84" i="22"/>
  <c r="AN89" i="22"/>
  <c r="AP94" i="22"/>
  <c r="AR99" i="22"/>
  <c r="AT104" i="22"/>
  <c r="AV109" i="22"/>
  <c r="AX114" i="22"/>
  <c r="AX118" i="22"/>
  <c r="AV113" i="22"/>
  <c r="AD74" i="22"/>
  <c r="AF79" i="22"/>
  <c r="AH84" i="22"/>
  <c r="AJ89" i="22"/>
  <c r="AL94" i="22"/>
  <c r="AN99" i="22"/>
  <c r="AP104" i="22"/>
  <c r="AR109" i="22"/>
  <c r="AT114" i="22"/>
  <c r="AV119" i="22"/>
  <c r="AX124" i="22"/>
  <c r="AX128" i="22"/>
  <c r="AV123" i="22"/>
  <c r="AT118" i="22"/>
  <c r="AH54" i="22"/>
  <c r="AJ59" i="22"/>
  <c r="AL64" i="22"/>
  <c r="AN69" i="22"/>
  <c r="AP74" i="22"/>
  <c r="AR79" i="22"/>
  <c r="AT84" i="22"/>
  <c r="AV89" i="22"/>
  <c r="AX94" i="22"/>
  <c r="AX98" i="22"/>
  <c r="AV103" i="22"/>
  <c r="AT108" i="22"/>
  <c r="AJ49" i="22"/>
  <c r="AL54" i="22"/>
  <c r="AN59" i="22"/>
  <c r="AP64" i="22"/>
  <c r="AR69" i="22"/>
  <c r="AT74" i="22"/>
  <c r="AV79" i="22"/>
  <c r="AX84" i="22"/>
  <c r="AX88" i="22"/>
  <c r="AV93" i="22"/>
  <c r="AT98" i="22"/>
  <c r="AR103" i="22"/>
  <c r="AL44" i="22"/>
  <c r="AN49" i="22"/>
  <c r="AP54" i="22"/>
  <c r="AR59" i="22"/>
  <c r="AT64" i="22"/>
  <c r="AV69" i="22"/>
  <c r="AX74" i="22"/>
  <c r="AX78" i="22"/>
  <c r="AV83" i="22"/>
  <c r="AT88" i="22"/>
  <c r="AR93" i="22"/>
  <c r="AP98" i="22"/>
  <c r="AN39" i="22"/>
  <c r="AP44" i="22"/>
  <c r="AR49" i="22"/>
  <c r="AT54" i="22"/>
  <c r="AV59" i="22"/>
  <c r="AX64" i="22"/>
  <c r="AX68" i="22"/>
  <c r="AV73" i="22"/>
  <c r="AT78" i="22"/>
  <c r="AR83" i="22"/>
  <c r="AP88" i="22"/>
  <c r="AN93" i="22"/>
  <c r="AP34" i="22"/>
  <c r="AR39" i="22"/>
  <c r="AT44" i="22"/>
  <c r="AV49" i="22"/>
  <c r="AX54" i="22"/>
  <c r="AX58" i="22"/>
  <c r="AV63" i="22"/>
  <c r="AT68" i="22"/>
  <c r="AR73" i="22"/>
  <c r="AP78" i="22"/>
  <c r="AN83" i="22"/>
  <c r="AR29" i="22"/>
  <c r="AT34" i="22"/>
  <c r="AV39" i="22"/>
  <c r="AX44" i="22"/>
  <c r="AX48" i="22"/>
  <c r="AV53" i="22"/>
  <c r="AT58" i="22"/>
  <c r="AR63" i="22"/>
  <c r="AP68" i="22"/>
  <c r="AN73" i="22"/>
  <c r="AL78" i="22"/>
  <c r="AT24" i="22"/>
  <c r="AV29" i="22"/>
  <c r="AX34" i="22"/>
  <c r="AX38" i="22"/>
  <c r="AV43" i="22"/>
  <c r="AT48" i="22"/>
  <c r="AR53" i="22"/>
  <c r="AP58" i="22"/>
  <c r="AN63" i="22"/>
  <c r="AL68" i="22"/>
  <c r="AJ73" i="22"/>
  <c r="AV19" i="22"/>
  <c r="AX24" i="22"/>
  <c r="AX28" i="22"/>
  <c r="AV33" i="22"/>
  <c r="AT38" i="22"/>
  <c r="AR43" i="22"/>
  <c r="AP48" i="22"/>
  <c r="AN53" i="22"/>
  <c r="AL58" i="22"/>
  <c r="AJ63" i="22"/>
  <c r="AH68" i="22"/>
  <c r="AL88" i="22"/>
  <c r="AJ83" i="22"/>
  <c r="AH78" i="22"/>
  <c r="AF73" i="22"/>
  <c r="AX37" i="22"/>
  <c r="AX47" i="22"/>
  <c r="AV42" i="22"/>
  <c r="AX57" i="22"/>
  <c r="AV52" i="22"/>
  <c r="AT47" i="22"/>
  <c r="AX67" i="22"/>
  <c r="AV62" i="22"/>
  <c r="AT57" i="22"/>
  <c r="AR52" i="22"/>
  <c r="AV72" i="22"/>
  <c r="AT67" i="22"/>
  <c r="AR62" i="22"/>
  <c r="AP57" i="22"/>
  <c r="AX77" i="22"/>
  <c r="AX87" i="22"/>
  <c r="AV82" i="22"/>
  <c r="AT77" i="22"/>
  <c r="AR72" i="22"/>
  <c r="AP67" i="22"/>
  <c r="AN62" i="22"/>
  <c r="AX97" i="22"/>
  <c r="AV92" i="22"/>
  <c r="AT87" i="22"/>
  <c r="AR82" i="22"/>
  <c r="AP77" i="22"/>
  <c r="AN72" i="22"/>
  <c r="AL67" i="22"/>
  <c r="AX107" i="22"/>
  <c r="AV102" i="22"/>
  <c r="AT97" i="22"/>
  <c r="AR92" i="22"/>
  <c r="AP87" i="22"/>
  <c r="AN82" i="22"/>
  <c r="AL77" i="22"/>
  <c r="AJ72" i="22"/>
  <c r="AX117" i="22"/>
  <c r="AV112" i="22"/>
  <c r="AT107" i="22"/>
  <c r="AR102" i="22"/>
  <c r="AP97" i="22"/>
  <c r="AN92" i="22"/>
  <c r="AL87" i="22"/>
  <c r="AJ82" i="22"/>
  <c r="AH77" i="22"/>
  <c r="AX127" i="22"/>
  <c r="AV122" i="22"/>
  <c r="AT117" i="22"/>
  <c r="AR112" i="22"/>
  <c r="AP107" i="22"/>
  <c r="AN102" i="22"/>
  <c r="AL97" i="22"/>
  <c r="AJ92" i="22"/>
  <c r="AH87" i="22"/>
  <c r="AF83" i="22"/>
  <c r="AD78" i="22"/>
  <c r="AX14" i="22"/>
  <c r="AX18" i="22"/>
  <c r="AV23" i="22"/>
  <c r="AT28" i="22"/>
  <c r="AR33" i="22"/>
  <c r="AP38" i="22"/>
  <c r="AN43" i="22"/>
  <c r="AL48" i="22"/>
  <c r="AJ53" i="22"/>
  <c r="AH58" i="22"/>
  <c r="AF63" i="22"/>
  <c r="AD68" i="22"/>
  <c r="AB73" i="22"/>
  <c r="B3" i="34"/>
  <c r="B9" i="34"/>
  <c r="D39" i="34"/>
  <c r="F44" i="34"/>
  <c r="H49" i="34"/>
  <c r="J54" i="34"/>
  <c r="J58" i="34"/>
  <c r="F134" i="22"/>
  <c r="H139" i="22"/>
  <c r="J144" i="22"/>
  <c r="L149" i="22"/>
  <c r="N154" i="22"/>
  <c r="P159" i="22"/>
  <c r="R164" i="22"/>
  <c r="T169" i="22"/>
  <c r="V174" i="22"/>
  <c r="X179" i="22"/>
  <c r="Z184" i="22"/>
  <c r="AB189" i="22"/>
  <c r="AD194" i="22"/>
  <c r="AF199" i="22"/>
  <c r="AH204" i="22"/>
  <c r="AJ209" i="22"/>
  <c r="AL214" i="22"/>
  <c r="AN219" i="22"/>
  <c r="AP224" i="22"/>
  <c r="AR229" i="22"/>
  <c r="AT234" i="22"/>
  <c r="AV239" i="22"/>
  <c r="AX244" i="22"/>
  <c r="AX248" i="22"/>
  <c r="D139" i="22"/>
  <c r="F144" i="22"/>
  <c r="H149" i="22"/>
  <c r="J154" i="22"/>
  <c r="L159" i="22"/>
  <c r="N164" i="22"/>
  <c r="P169" i="22"/>
  <c r="R174" i="22"/>
  <c r="T179" i="22"/>
  <c r="V184" i="22"/>
  <c r="X189" i="22"/>
  <c r="Z194" i="22"/>
  <c r="AB199" i="22"/>
  <c r="AD204" i="22"/>
  <c r="AF209" i="22"/>
  <c r="AH214" i="22"/>
  <c r="AJ219" i="22"/>
  <c r="AL224" i="22"/>
  <c r="AN229" i="22"/>
  <c r="AP234" i="22"/>
  <c r="AR239" i="22"/>
  <c r="AT244" i="22"/>
  <c r="AV249" i="22"/>
  <c r="AX254" i="22"/>
  <c r="AX258" i="22"/>
  <c r="AV253" i="22"/>
  <c r="AX17" i="33"/>
  <c r="B1" i="33"/>
  <c r="B134" i="33"/>
  <c r="B4" i="33"/>
  <c r="E6" i="33"/>
  <c r="E123" i="33"/>
  <c r="G118" i="33"/>
  <c r="I113" i="33"/>
  <c r="K108" i="33"/>
  <c r="M103" i="33"/>
  <c r="O98" i="33"/>
  <c r="Q93" i="33"/>
  <c r="S88" i="33"/>
  <c r="U83" i="33"/>
  <c r="W78" i="33"/>
  <c r="Y73" i="33"/>
  <c r="AA68" i="33"/>
  <c r="AC63" i="33"/>
  <c r="AE58" i="33"/>
  <c r="AG53" i="33"/>
  <c r="AI48" i="33"/>
  <c r="AK43" i="33"/>
  <c r="AM38" i="33"/>
  <c r="AO33" i="33"/>
  <c r="AQ28" i="33"/>
  <c r="AS23" i="33"/>
  <c r="AU18" i="33"/>
  <c r="AW13" i="33"/>
  <c r="G6" i="33"/>
  <c r="B6" i="33"/>
  <c r="B5" i="33"/>
  <c r="B2" i="33"/>
  <c r="AV251" i="33"/>
  <c r="AV250" i="33"/>
  <c r="AT246" i="33"/>
  <c r="AT245" i="33"/>
  <c r="AV241" i="33"/>
  <c r="AR241" i="33"/>
  <c r="AV240" i="33"/>
  <c r="AR240" i="33"/>
  <c r="AT236" i="33"/>
  <c r="AP236" i="33"/>
  <c r="AT235" i="33"/>
  <c r="AP235" i="33"/>
  <c r="AV231" i="33"/>
  <c r="AR231" i="33"/>
  <c r="AN231" i="33"/>
  <c r="AV230" i="33"/>
  <c r="AR230" i="33"/>
  <c r="AN230" i="33"/>
  <c r="AT226" i="33"/>
  <c r="AP226" i="33"/>
  <c r="AL226" i="33"/>
  <c r="AT225" i="33"/>
  <c r="AP225" i="33"/>
  <c r="AL225" i="33"/>
  <c r="AV221" i="33"/>
  <c r="AR221" i="33"/>
  <c r="AN221" i="33"/>
  <c r="AJ221" i="33"/>
  <c r="AV220" i="33"/>
  <c r="AR220" i="33"/>
  <c r="AN220" i="33"/>
  <c r="AJ220" i="33"/>
  <c r="AT216" i="33"/>
  <c r="AP216" i="33"/>
  <c r="AL216" i="33"/>
  <c r="AH216" i="33"/>
  <c r="AT215" i="33"/>
  <c r="AP215" i="33"/>
  <c r="AL215" i="33"/>
  <c r="AH215" i="33"/>
  <c r="AV211" i="33"/>
  <c r="AR211" i="33"/>
  <c r="AN211" i="33"/>
  <c r="AJ211" i="33"/>
  <c r="AF211" i="33"/>
  <c r="AV210" i="33"/>
  <c r="AR210" i="33"/>
  <c r="AN210" i="33"/>
  <c r="AJ210" i="33"/>
  <c r="AF210" i="33"/>
  <c r="AT206" i="33"/>
  <c r="AP206" i="33"/>
  <c r="AL206" i="33"/>
  <c r="AH206" i="33"/>
  <c r="AD206" i="33"/>
  <c r="AT205" i="33"/>
  <c r="AP205" i="33"/>
  <c r="AL205" i="33"/>
  <c r="AH205" i="33"/>
  <c r="AD205" i="33"/>
  <c r="AV201" i="33"/>
  <c r="AR201" i="33"/>
  <c r="AN201" i="33"/>
  <c r="AJ201" i="33"/>
  <c r="AF201" i="33"/>
  <c r="AB201" i="33"/>
  <c r="AV200" i="33"/>
  <c r="AR200" i="33"/>
  <c r="AN200" i="33"/>
  <c r="AJ200" i="33"/>
  <c r="AF200" i="33"/>
  <c r="AB200" i="33"/>
  <c r="AT196" i="33"/>
  <c r="AP196" i="33"/>
  <c r="AL196" i="33"/>
  <c r="AH196" i="33"/>
  <c r="AD196" i="33"/>
  <c r="Z196" i="33"/>
  <c r="AT195" i="33"/>
  <c r="AP195" i="33"/>
  <c r="AL195" i="33"/>
  <c r="AH195" i="33"/>
  <c r="AD195" i="33"/>
  <c r="Z195" i="33"/>
  <c r="AV191" i="33"/>
  <c r="AR191" i="33"/>
  <c r="AN191" i="33"/>
  <c r="AJ191" i="33"/>
  <c r="AF191" i="33"/>
  <c r="AB191" i="33"/>
  <c r="X191" i="33"/>
  <c r="AV190" i="33"/>
  <c r="AR190" i="33"/>
  <c r="AN190" i="33"/>
  <c r="AJ190" i="33"/>
  <c r="AF190" i="33"/>
  <c r="AB190" i="33"/>
  <c r="X190" i="33"/>
  <c r="AT186" i="33"/>
  <c r="AP186" i="33"/>
  <c r="AL186" i="33"/>
  <c r="AH186" i="33"/>
  <c r="AD186" i="33"/>
  <c r="Z186" i="33"/>
  <c r="X181" i="33"/>
  <c r="V186" i="33"/>
  <c r="AT185" i="33"/>
  <c r="AP185" i="33"/>
  <c r="AL185" i="33"/>
  <c r="AH185" i="33"/>
  <c r="AD185" i="33"/>
  <c r="Z185" i="33"/>
  <c r="V185" i="33"/>
  <c r="AV181" i="33"/>
  <c r="AR181" i="33"/>
  <c r="AN181" i="33"/>
  <c r="AJ181" i="33"/>
  <c r="AF181" i="33"/>
  <c r="AB181" i="33"/>
  <c r="T181" i="33"/>
  <c r="AV180" i="33"/>
  <c r="AR180" i="33"/>
  <c r="AN180" i="33"/>
  <c r="AJ180" i="33"/>
  <c r="AF180" i="33"/>
  <c r="AB180" i="33"/>
  <c r="X180" i="33"/>
  <c r="T180" i="33"/>
  <c r="AT176" i="33"/>
  <c r="AP176" i="33"/>
  <c r="AL176" i="33"/>
  <c r="AH176" i="33"/>
  <c r="AD176" i="33"/>
  <c r="Z176" i="33"/>
  <c r="V176" i="33"/>
  <c r="R176" i="33"/>
  <c r="AT175" i="33"/>
  <c r="AP175" i="33"/>
  <c r="AL175" i="33"/>
  <c r="AH175" i="33"/>
  <c r="AD175" i="33"/>
  <c r="Z175" i="33"/>
  <c r="V175" i="33"/>
  <c r="R175" i="33"/>
  <c r="AV171" i="33"/>
  <c r="AR171" i="33"/>
  <c r="AN171" i="33"/>
  <c r="AJ171" i="33"/>
  <c r="AF171" i="33"/>
  <c r="AB171" i="33"/>
  <c r="X171" i="33"/>
  <c r="T171" i="33"/>
  <c r="P171" i="33"/>
  <c r="AV170" i="33"/>
  <c r="AR170" i="33"/>
  <c r="AN170" i="33"/>
  <c r="AJ170" i="33"/>
  <c r="AF170" i="33"/>
  <c r="AB170" i="33"/>
  <c r="X170" i="33"/>
  <c r="T170" i="33"/>
  <c r="P170" i="33"/>
  <c r="AT166" i="33"/>
  <c r="AP166" i="33"/>
  <c r="AL166" i="33"/>
  <c r="AH166" i="33"/>
  <c r="AD166" i="33"/>
  <c r="Z166" i="33"/>
  <c r="V166" i="33"/>
  <c r="R166" i="33"/>
  <c r="N166" i="33"/>
  <c r="AT165" i="33"/>
  <c r="AP165" i="33"/>
  <c r="AL165" i="33"/>
  <c r="AH165" i="33"/>
  <c r="AD165" i="33"/>
  <c r="Z165" i="33"/>
  <c r="V165" i="33"/>
  <c r="R165" i="33"/>
  <c r="N165" i="33"/>
  <c r="AV161" i="33"/>
  <c r="AR161" i="33"/>
  <c r="AN161" i="33"/>
  <c r="AJ161" i="33"/>
  <c r="AF161" i="33"/>
  <c r="AB161" i="33"/>
  <c r="X161" i="33"/>
  <c r="T161" i="33"/>
  <c r="P161" i="33"/>
  <c r="L161" i="33"/>
  <c r="AV160" i="33"/>
  <c r="AR160" i="33"/>
  <c r="AN160" i="33"/>
  <c r="AJ160" i="33"/>
  <c r="AF160" i="33"/>
  <c r="AB160" i="33"/>
  <c r="X160" i="33"/>
  <c r="T160" i="33"/>
  <c r="P160" i="33"/>
  <c r="L160" i="33"/>
  <c r="AT156" i="33"/>
  <c r="AP156" i="33"/>
  <c r="AL156" i="33"/>
  <c r="AH156" i="33"/>
  <c r="AD156" i="33"/>
  <c r="Z156" i="33"/>
  <c r="V156" i="33"/>
  <c r="R156" i="33"/>
  <c r="N156" i="33"/>
  <c r="J156" i="33"/>
  <c r="AT155" i="33"/>
  <c r="AP155" i="33"/>
  <c r="AL155" i="33"/>
  <c r="AH155" i="33"/>
  <c r="AD155" i="33"/>
  <c r="Z155" i="33"/>
  <c r="V155" i="33"/>
  <c r="R155" i="33"/>
  <c r="N155" i="33"/>
  <c r="J155" i="33"/>
  <c r="AV151" i="33"/>
  <c r="AR151" i="33"/>
  <c r="AN151" i="33"/>
  <c r="AJ151" i="33"/>
  <c r="AF151" i="33"/>
  <c r="AB151" i="33"/>
  <c r="X151" i="33"/>
  <c r="T151" i="33"/>
  <c r="P151" i="33"/>
  <c r="L151" i="33"/>
  <c r="H151" i="33"/>
  <c r="AV150" i="33"/>
  <c r="AR150" i="33"/>
  <c r="AN150" i="33"/>
  <c r="AJ150" i="33"/>
  <c r="AF150" i="33"/>
  <c r="AB150" i="33"/>
  <c r="X150" i="33"/>
  <c r="T150" i="33"/>
  <c r="P150" i="33"/>
  <c r="L150" i="33"/>
  <c r="H150" i="33"/>
  <c r="AT146" i="33"/>
  <c r="AP146" i="33"/>
  <c r="AL146" i="33"/>
  <c r="AH146" i="33"/>
  <c r="AD146" i="33"/>
  <c r="Z146" i="33"/>
  <c r="V146" i="33"/>
  <c r="R146" i="33"/>
  <c r="N146" i="33"/>
  <c r="J146" i="33"/>
  <c r="F146" i="33"/>
  <c r="AT145" i="33"/>
  <c r="AP145" i="33"/>
  <c r="AL145" i="33"/>
  <c r="AH145" i="33"/>
  <c r="AD145" i="33"/>
  <c r="Z145" i="33"/>
  <c r="V145" i="33"/>
  <c r="R145" i="33"/>
  <c r="N145" i="33"/>
  <c r="J145" i="33"/>
  <c r="F145" i="33"/>
  <c r="B135" i="33"/>
  <c r="B140" i="33"/>
  <c r="D130" i="33"/>
  <c r="D140" i="33"/>
  <c r="B141" i="33"/>
  <c r="B142" i="33"/>
  <c r="AV141" i="33"/>
  <c r="AR141" i="33"/>
  <c r="AN141" i="33"/>
  <c r="AJ141" i="33"/>
  <c r="AF141" i="33"/>
  <c r="AB141" i="33"/>
  <c r="X141" i="33"/>
  <c r="T141" i="33"/>
  <c r="P141" i="33"/>
  <c r="L141" i="33"/>
  <c r="H141" i="33"/>
  <c r="D141" i="33"/>
  <c r="AV140" i="33"/>
  <c r="AR140" i="33"/>
  <c r="AN140" i="33"/>
  <c r="AJ140" i="33"/>
  <c r="AF140" i="33"/>
  <c r="AB140" i="33"/>
  <c r="X140" i="33"/>
  <c r="T140" i="33"/>
  <c r="P140" i="33"/>
  <c r="L140" i="33"/>
  <c r="H140" i="33"/>
  <c r="AT136" i="33"/>
  <c r="AP136" i="33"/>
  <c r="AL136" i="33"/>
  <c r="AH136" i="33"/>
  <c r="AD136" i="33"/>
  <c r="Z136" i="33"/>
  <c r="V136" i="33"/>
  <c r="R136" i="33"/>
  <c r="N136" i="33"/>
  <c r="J136" i="33"/>
  <c r="F136" i="33"/>
  <c r="B136" i="33"/>
  <c r="AT135" i="33"/>
  <c r="AP135" i="33"/>
  <c r="AL135" i="33"/>
  <c r="AH135" i="33"/>
  <c r="AD135" i="33"/>
  <c r="Z135" i="33"/>
  <c r="V135" i="33"/>
  <c r="R135" i="33"/>
  <c r="N135" i="33"/>
  <c r="J135" i="33"/>
  <c r="F135" i="33"/>
  <c r="AV131" i="33"/>
  <c r="AR131" i="33"/>
  <c r="AN131" i="33"/>
  <c r="AJ131" i="33"/>
  <c r="AF131" i="33"/>
  <c r="AB131" i="33"/>
  <c r="X131" i="33"/>
  <c r="T131" i="33"/>
  <c r="P131" i="33"/>
  <c r="L131" i="33"/>
  <c r="H131" i="33"/>
  <c r="D131" i="33"/>
  <c r="AV130" i="33"/>
  <c r="AR130" i="33"/>
  <c r="AN130" i="33"/>
  <c r="AJ130" i="33"/>
  <c r="AF130" i="33"/>
  <c r="AB130" i="33"/>
  <c r="Z125" i="33"/>
  <c r="X130" i="33"/>
  <c r="T130" i="33"/>
  <c r="P130" i="33"/>
  <c r="L130" i="33"/>
  <c r="H130" i="33"/>
  <c r="AT126" i="33"/>
  <c r="AP126" i="33"/>
  <c r="AL126" i="33"/>
  <c r="AH126" i="33"/>
  <c r="AD126" i="33"/>
  <c r="Z126" i="33"/>
  <c r="V126" i="33"/>
  <c r="R126" i="33"/>
  <c r="N126" i="33"/>
  <c r="J126" i="33"/>
  <c r="F126" i="33"/>
  <c r="AT125" i="33"/>
  <c r="AP125" i="33"/>
  <c r="AL125" i="33"/>
  <c r="AH125" i="33"/>
  <c r="AD125" i="33"/>
  <c r="V125" i="33"/>
  <c r="R125" i="33"/>
  <c r="N125" i="33"/>
  <c r="J125" i="33"/>
  <c r="F125" i="33"/>
  <c r="AV121" i="33"/>
  <c r="AR121" i="33"/>
  <c r="AN121" i="33"/>
  <c r="AJ121" i="33"/>
  <c r="AF121" i="33"/>
  <c r="AB121" i="33"/>
  <c r="X121" i="33"/>
  <c r="T121" i="33"/>
  <c r="P121" i="33"/>
  <c r="L121" i="33"/>
  <c r="H121" i="33"/>
  <c r="AV120" i="33"/>
  <c r="AR120" i="33"/>
  <c r="AN120" i="33"/>
  <c r="AJ120" i="33"/>
  <c r="AF120" i="33"/>
  <c r="AB120" i="33"/>
  <c r="X120" i="33"/>
  <c r="T120" i="33"/>
  <c r="P120" i="33"/>
  <c r="L120" i="33"/>
  <c r="H120" i="33"/>
  <c r="AT116" i="33"/>
  <c r="AP116" i="33"/>
  <c r="AL116" i="33"/>
  <c r="AH116" i="33"/>
  <c r="AD116" i="33"/>
  <c r="Z116" i="33"/>
  <c r="V116" i="33"/>
  <c r="R116" i="33"/>
  <c r="N116" i="33"/>
  <c r="J116" i="33"/>
  <c r="AT115" i="33"/>
  <c r="AP115" i="33"/>
  <c r="AL115" i="33"/>
  <c r="AH115" i="33"/>
  <c r="AD115" i="33"/>
  <c r="Z115" i="33"/>
  <c r="V115" i="33"/>
  <c r="R115" i="33"/>
  <c r="N115" i="33"/>
  <c r="J115" i="33"/>
  <c r="AV111" i="33"/>
  <c r="AR111" i="33"/>
  <c r="AN111" i="33"/>
  <c r="AJ111" i="33"/>
  <c r="AF111" i="33"/>
  <c r="AB111" i="33"/>
  <c r="X111" i="33"/>
  <c r="T111" i="33"/>
  <c r="P111" i="33"/>
  <c r="L111" i="33"/>
  <c r="AV110" i="33"/>
  <c r="AR110" i="33"/>
  <c r="AN110" i="33"/>
  <c r="AJ110" i="33"/>
  <c r="AF110" i="33"/>
  <c r="AB110" i="33"/>
  <c r="X110" i="33"/>
  <c r="T110" i="33"/>
  <c r="P110" i="33"/>
  <c r="L110" i="33"/>
  <c r="AT106" i="33"/>
  <c r="AP106" i="33"/>
  <c r="AL106" i="33"/>
  <c r="AH106" i="33"/>
  <c r="AD106" i="33"/>
  <c r="Z106" i="33"/>
  <c r="V106" i="33"/>
  <c r="R106" i="33"/>
  <c r="N106" i="33"/>
  <c r="AT105" i="33"/>
  <c r="AP105" i="33"/>
  <c r="AL105" i="33"/>
  <c r="AH105" i="33"/>
  <c r="AD105" i="33"/>
  <c r="Z105" i="33"/>
  <c r="V105" i="33"/>
  <c r="R105" i="33"/>
  <c r="N105" i="33"/>
  <c r="AV101" i="33"/>
  <c r="AR101" i="33"/>
  <c r="AN101" i="33"/>
  <c r="AJ101" i="33"/>
  <c r="AF101" i="33"/>
  <c r="AB101" i="33"/>
  <c r="X101" i="33"/>
  <c r="T101" i="33"/>
  <c r="P101" i="33"/>
  <c r="AV100" i="33"/>
  <c r="AR100" i="33"/>
  <c r="AN100" i="33"/>
  <c r="AJ100" i="33"/>
  <c r="AF100" i="33"/>
  <c r="AB100" i="33"/>
  <c r="X100" i="33"/>
  <c r="T100" i="33"/>
  <c r="P100" i="33"/>
  <c r="AT96" i="33"/>
  <c r="AP96" i="33"/>
  <c r="AL96" i="33"/>
  <c r="AH96" i="33"/>
  <c r="AD96" i="33"/>
  <c r="Z96" i="33"/>
  <c r="V96" i="33"/>
  <c r="R96" i="33"/>
  <c r="AT95" i="33"/>
  <c r="AP95" i="33"/>
  <c r="AL95" i="33"/>
  <c r="AH95" i="33"/>
  <c r="AD95" i="33"/>
  <c r="Z95" i="33"/>
  <c r="V95" i="33"/>
  <c r="R95" i="33"/>
  <c r="AV91" i="33"/>
  <c r="AR91" i="33"/>
  <c r="AN91" i="33"/>
  <c r="AJ91" i="33"/>
  <c r="AF91" i="33"/>
  <c r="AB91" i="33"/>
  <c r="X91" i="33"/>
  <c r="T91" i="33"/>
  <c r="AV90" i="33"/>
  <c r="AR90" i="33"/>
  <c r="AN90" i="33"/>
  <c r="AJ90" i="33"/>
  <c r="AF90" i="33"/>
  <c r="AB90" i="33"/>
  <c r="X90" i="33"/>
  <c r="T90" i="33"/>
  <c r="AT86" i="33"/>
  <c r="AP86" i="33"/>
  <c r="AL86" i="33"/>
  <c r="AH86" i="33"/>
  <c r="AD86" i="33"/>
  <c r="Z86" i="33"/>
  <c r="V86" i="33"/>
  <c r="AT85" i="33"/>
  <c r="AP85" i="33"/>
  <c r="AL85" i="33"/>
  <c r="AH85" i="33"/>
  <c r="AD85" i="33"/>
  <c r="Z85" i="33"/>
  <c r="V85" i="33"/>
  <c r="AV81" i="33"/>
  <c r="AR81" i="33"/>
  <c r="AN81" i="33"/>
  <c r="AJ81" i="33"/>
  <c r="AF81" i="33"/>
  <c r="AB81" i="33"/>
  <c r="X81" i="33"/>
  <c r="AV80" i="33"/>
  <c r="AR80" i="33"/>
  <c r="AN80" i="33"/>
  <c r="AJ80" i="33"/>
  <c r="AF80" i="33"/>
  <c r="AB80" i="33"/>
  <c r="X80" i="33"/>
  <c r="AT76" i="33"/>
  <c r="AP76" i="33"/>
  <c r="AL76" i="33"/>
  <c r="AH76" i="33"/>
  <c r="AD76" i="33"/>
  <c r="Z76" i="33"/>
  <c r="AT75" i="33"/>
  <c r="AP75" i="33"/>
  <c r="AL75" i="33"/>
  <c r="AH75" i="33"/>
  <c r="AD75" i="33"/>
  <c r="Z75" i="33"/>
  <c r="AV71" i="33"/>
  <c r="AR71" i="33"/>
  <c r="AN71" i="33"/>
  <c r="AJ71" i="33"/>
  <c r="AF71" i="33"/>
  <c r="AB71" i="33"/>
  <c r="AV70" i="33"/>
  <c r="AR70" i="33"/>
  <c r="AN70" i="33"/>
  <c r="AJ70" i="33"/>
  <c r="AF70" i="33"/>
  <c r="AB70" i="33"/>
  <c r="AT66" i="33"/>
  <c r="AP66" i="33"/>
  <c r="AL66" i="33"/>
  <c r="AH66" i="33"/>
  <c r="AD66" i="33"/>
  <c r="AT65" i="33"/>
  <c r="AP65" i="33"/>
  <c r="AL65" i="33"/>
  <c r="AH65" i="33"/>
  <c r="AD65" i="33"/>
  <c r="AV61" i="33"/>
  <c r="AR61" i="33"/>
  <c r="AN61" i="33"/>
  <c r="AJ61" i="33"/>
  <c r="AF61" i="33"/>
  <c r="AV60" i="33"/>
  <c r="AR60" i="33"/>
  <c r="AN60" i="33"/>
  <c r="AJ60" i="33"/>
  <c r="AF60" i="33"/>
  <c r="AT56" i="33"/>
  <c r="AP56" i="33"/>
  <c r="AL56" i="33"/>
  <c r="AH56" i="33"/>
  <c r="AT55" i="33"/>
  <c r="AP55" i="33"/>
  <c r="AL55" i="33"/>
  <c r="AH55" i="33"/>
  <c r="AV51" i="33"/>
  <c r="AR51" i="33"/>
  <c r="AN51" i="33"/>
  <c r="AJ51" i="33"/>
  <c r="AV50" i="33"/>
  <c r="AR50" i="33"/>
  <c r="AN50" i="33"/>
  <c r="AJ50" i="33"/>
  <c r="AT46" i="33"/>
  <c r="AP46" i="33"/>
  <c r="AL46" i="33"/>
  <c r="AT45" i="33"/>
  <c r="AP45" i="33"/>
  <c r="AL45" i="33"/>
  <c r="AV22" i="33"/>
  <c r="AT27" i="33"/>
  <c r="AR32" i="33"/>
  <c r="AP37" i="33"/>
  <c r="AN42" i="33"/>
  <c r="AV41" i="33"/>
  <c r="AR41" i="33"/>
  <c r="AN41" i="33"/>
  <c r="AV40" i="33"/>
  <c r="AR40" i="33"/>
  <c r="AN40" i="33"/>
  <c r="AT36" i="33"/>
  <c r="AP36" i="33"/>
  <c r="AT35" i="33"/>
  <c r="AP35" i="33"/>
  <c r="AV31" i="33"/>
  <c r="AR31" i="33"/>
  <c r="AV30" i="33"/>
  <c r="AR30" i="33"/>
  <c r="AT26" i="33"/>
  <c r="AT25" i="33"/>
  <c r="AV21" i="33"/>
  <c r="AV20" i="33"/>
  <c r="AB79" i="22"/>
  <c r="AD84" i="22"/>
  <c r="AF89" i="22"/>
  <c r="AH94" i="22"/>
  <c r="AJ99" i="22"/>
  <c r="AL104" i="22"/>
  <c r="AN109" i="22"/>
  <c r="AP114" i="22"/>
  <c r="AR119" i="22"/>
  <c r="AT124" i="22"/>
  <c r="AV129" i="22"/>
  <c r="AX134" i="22"/>
  <c r="AX138" i="22"/>
  <c r="Z84" i="22"/>
  <c r="AB89" i="22"/>
  <c r="AD94" i="22"/>
  <c r="AF99" i="22"/>
  <c r="AH104" i="22"/>
  <c r="AJ109" i="22"/>
  <c r="AL114" i="22"/>
  <c r="AN119" i="22"/>
  <c r="AP124" i="22"/>
  <c r="AR129" i="22"/>
  <c r="AT134" i="22"/>
  <c r="AV139" i="22"/>
  <c r="AX144" i="22"/>
  <c r="AX148" i="22"/>
  <c r="AV143" i="22"/>
  <c r="X89" i="22"/>
  <c r="Z94" i="22"/>
  <c r="AB99" i="22"/>
  <c r="AD104" i="22"/>
  <c r="AF109" i="22"/>
  <c r="AH114" i="22"/>
  <c r="AJ119" i="22"/>
  <c r="AL124" i="22"/>
  <c r="AN129" i="22"/>
  <c r="AP134" i="22"/>
  <c r="AR139" i="22"/>
  <c r="AT144" i="22"/>
  <c r="AV149" i="22"/>
  <c r="AX154" i="22"/>
  <c r="AX158" i="22"/>
  <c r="AV153" i="22"/>
  <c r="AT148" i="22"/>
  <c r="V94" i="22"/>
  <c r="X99" i="22"/>
  <c r="Z104" i="22"/>
  <c r="AB109" i="22"/>
  <c r="AD114" i="22"/>
  <c r="AF119" i="22"/>
  <c r="AH124" i="22"/>
  <c r="AJ129" i="22"/>
  <c r="AL134" i="22"/>
  <c r="AN139" i="22"/>
  <c r="AP144" i="22"/>
  <c r="AR149" i="22"/>
  <c r="AT154" i="22"/>
  <c r="AV159" i="22"/>
  <c r="AX164" i="22"/>
  <c r="AX168" i="22"/>
  <c r="AV163" i="22"/>
  <c r="AT158" i="22"/>
  <c r="AR153" i="22"/>
  <c r="T99" i="22"/>
  <c r="V104" i="22"/>
  <c r="X109" i="22"/>
  <c r="Z114" i="22"/>
  <c r="AB119" i="22"/>
  <c r="AD124" i="22"/>
  <c r="AF129" i="22"/>
  <c r="AH134" i="22"/>
  <c r="AJ139" i="22"/>
  <c r="AL144" i="22"/>
  <c r="AN149" i="22"/>
  <c r="AP154" i="22"/>
  <c r="AR159" i="22"/>
  <c r="AT164" i="22"/>
  <c r="AV169" i="22"/>
  <c r="AX174" i="22"/>
  <c r="AX178" i="22"/>
  <c r="AV173" i="22"/>
  <c r="AT168" i="22"/>
  <c r="AR163" i="22"/>
  <c r="AP158" i="22"/>
  <c r="R104" i="22"/>
  <c r="T109" i="22"/>
  <c r="V114" i="22"/>
  <c r="X119" i="22"/>
  <c r="Z124" i="22"/>
  <c r="AB129" i="22"/>
  <c r="AD134" i="22"/>
  <c r="AF139" i="22"/>
  <c r="AH144" i="22"/>
  <c r="AJ149" i="22"/>
  <c r="AL154" i="22"/>
  <c r="AN159" i="22"/>
  <c r="AP164" i="22"/>
  <c r="AR169" i="22"/>
  <c r="AT174" i="22"/>
  <c r="AV179" i="22"/>
  <c r="AX184" i="22"/>
  <c r="AX188" i="22"/>
  <c r="AV183" i="22"/>
  <c r="AT178" i="22"/>
  <c r="AR173" i="22"/>
  <c r="AP168" i="22"/>
  <c r="AN163" i="22"/>
  <c r="AV133" i="22"/>
  <c r="AT138" i="22"/>
  <c r="AR143" i="22"/>
  <c r="AP148" i="22"/>
  <c r="AN153" i="22"/>
  <c r="AL156" i="22"/>
  <c r="AV251" i="22"/>
  <c r="H129" i="22"/>
  <c r="J134" i="22"/>
  <c r="L139" i="22"/>
  <c r="N144" i="22"/>
  <c r="P149" i="22"/>
  <c r="R154" i="22"/>
  <c r="T159" i="22"/>
  <c r="V164" i="22"/>
  <c r="X169" i="22"/>
  <c r="Z174" i="22"/>
  <c r="AB179" i="22"/>
  <c r="AD184" i="22"/>
  <c r="AF189" i="22"/>
  <c r="AH194" i="22"/>
  <c r="AJ199" i="22"/>
  <c r="AL204" i="22"/>
  <c r="AN209" i="22"/>
  <c r="AP214" i="22"/>
  <c r="AR219" i="22"/>
  <c r="AT224" i="22"/>
  <c r="AV229" i="22"/>
  <c r="AX234" i="22"/>
  <c r="AX238" i="22"/>
  <c r="AV243" i="22"/>
  <c r="AT246" i="22"/>
  <c r="AT248" i="22"/>
  <c r="J124" i="22"/>
  <c r="L129" i="22"/>
  <c r="N134" i="22"/>
  <c r="P139" i="22"/>
  <c r="R144" i="22"/>
  <c r="T149" i="22"/>
  <c r="V154" i="22"/>
  <c r="X159" i="22"/>
  <c r="Z164" i="22"/>
  <c r="AB169" i="22"/>
  <c r="AD174" i="22"/>
  <c r="AF179" i="22"/>
  <c r="AH184" i="22"/>
  <c r="AJ189" i="22"/>
  <c r="AL194" i="22"/>
  <c r="AN199" i="22"/>
  <c r="AP204" i="22"/>
  <c r="AR209" i="22"/>
  <c r="AT214" i="22"/>
  <c r="AV219" i="22"/>
  <c r="AX224" i="22"/>
  <c r="AX228" i="22"/>
  <c r="AV233" i="22"/>
  <c r="AT238" i="22"/>
  <c r="AR241" i="22"/>
  <c r="AV241" i="22"/>
  <c r="AT236" i="22"/>
  <c r="AR243" i="22"/>
  <c r="L119" i="22"/>
  <c r="N124" i="22"/>
  <c r="P129" i="22"/>
  <c r="R134" i="22"/>
  <c r="T139" i="22"/>
  <c r="V144" i="22"/>
  <c r="X149" i="22"/>
  <c r="Z154" i="22"/>
  <c r="AB159" i="22"/>
  <c r="AD164" i="22"/>
  <c r="AF169" i="22"/>
  <c r="AH174" i="22"/>
  <c r="AJ179" i="22"/>
  <c r="AL184" i="22"/>
  <c r="AN189" i="22"/>
  <c r="AP194" i="22"/>
  <c r="AR199" i="22"/>
  <c r="AT204" i="22"/>
  <c r="AV209" i="22"/>
  <c r="AX214" i="22"/>
  <c r="AX218" i="22"/>
  <c r="AV223" i="22"/>
  <c r="AT228" i="22"/>
  <c r="AR233" i="22"/>
  <c r="AP236" i="22"/>
  <c r="AP235" i="22"/>
  <c r="AP238" i="22"/>
  <c r="AV231" i="22"/>
  <c r="N114" i="22"/>
  <c r="P119" i="22"/>
  <c r="R124" i="22"/>
  <c r="T129" i="22"/>
  <c r="V134" i="22"/>
  <c r="X139" i="22"/>
  <c r="Z144" i="22"/>
  <c r="AB149" i="22"/>
  <c r="AD154" i="22"/>
  <c r="AF159" i="22"/>
  <c r="AH164" i="22"/>
  <c r="AJ169" i="22"/>
  <c r="AL174" i="22"/>
  <c r="AN179" i="22"/>
  <c r="AP184" i="22"/>
  <c r="AR189" i="22"/>
  <c r="AT194" i="22"/>
  <c r="AV199" i="22"/>
  <c r="AX204" i="22"/>
  <c r="AX208" i="22"/>
  <c r="AV213" i="22"/>
  <c r="AT218" i="22"/>
  <c r="AR223" i="22"/>
  <c r="AP228" i="22"/>
  <c r="AN231" i="22"/>
  <c r="AR231" i="22"/>
  <c r="AT226" i="22"/>
  <c r="AP226" i="22"/>
  <c r="AN233" i="22"/>
  <c r="P109" i="22"/>
  <c r="R114" i="22"/>
  <c r="T119" i="22"/>
  <c r="V124" i="22"/>
  <c r="X129" i="22"/>
  <c r="Z134" i="22"/>
  <c r="AB139" i="22"/>
  <c r="AD144" i="22"/>
  <c r="AF149" i="22"/>
  <c r="AH154" i="22"/>
  <c r="AJ159" i="22"/>
  <c r="AL164" i="22"/>
  <c r="AN169" i="22"/>
  <c r="AP174" i="22"/>
  <c r="AR179" i="22"/>
  <c r="AT184" i="22"/>
  <c r="AV189" i="22"/>
  <c r="AX194" i="22"/>
  <c r="AX198" i="22"/>
  <c r="AV203" i="22"/>
  <c r="AT208" i="22"/>
  <c r="AR213" i="22"/>
  <c r="AP218" i="22"/>
  <c r="AN223" i="22"/>
  <c r="AL226" i="22"/>
  <c r="AL228" i="22"/>
  <c r="AV193" i="22"/>
  <c r="AT198" i="22"/>
  <c r="AR203" i="22"/>
  <c r="AP208" i="22"/>
  <c r="AN213" i="22"/>
  <c r="AL218" i="22"/>
  <c r="AJ221" i="22"/>
  <c r="AN221" i="22"/>
  <c r="AR221" i="22"/>
  <c r="AV221" i="22"/>
  <c r="AT216" i="22"/>
  <c r="AP216" i="22"/>
  <c r="AL216" i="22"/>
  <c r="AJ223" i="22"/>
  <c r="AT188" i="22"/>
  <c r="AR193" i="22"/>
  <c r="AP198" i="22"/>
  <c r="AN203" i="22"/>
  <c r="AL208" i="22"/>
  <c r="AJ213" i="22"/>
  <c r="AH216" i="22"/>
  <c r="AJ211" i="22"/>
  <c r="AN211" i="22"/>
  <c r="AR211" i="22"/>
  <c r="AV211" i="22"/>
  <c r="AL206" i="22"/>
  <c r="AP206" i="22"/>
  <c r="AT206" i="22"/>
  <c r="AV201" i="22"/>
  <c r="AT196" i="22"/>
  <c r="AR201" i="22"/>
  <c r="AP196" i="22"/>
  <c r="AN201" i="22"/>
  <c r="AH218" i="22"/>
  <c r="AR183" i="22"/>
  <c r="AP188" i="22"/>
  <c r="AN193" i="22"/>
  <c r="AL198" i="22"/>
  <c r="AJ203" i="22"/>
  <c r="AH208" i="22"/>
  <c r="AF213" i="22"/>
  <c r="AP178" i="22"/>
  <c r="AN183" i="22"/>
  <c r="AL188" i="22"/>
  <c r="AJ193" i="22"/>
  <c r="AH198" i="22"/>
  <c r="AF203" i="22"/>
  <c r="AD206" i="22"/>
  <c r="AF201" i="22"/>
  <c r="AF211" i="22"/>
  <c r="AH206" i="22"/>
  <c r="AJ201" i="22"/>
  <c r="AL196" i="22"/>
  <c r="AN191" i="22"/>
  <c r="AR191" i="22"/>
  <c r="AV191" i="22"/>
  <c r="AT186" i="22"/>
  <c r="AP186" i="22"/>
  <c r="AL186" i="22"/>
  <c r="AJ191" i="22"/>
  <c r="AH196" i="22"/>
  <c r="AD205" i="22"/>
  <c r="AN173" i="22"/>
  <c r="AL178" i="22"/>
  <c r="AJ183" i="22"/>
  <c r="AH185" i="22"/>
  <c r="AR181" i="22"/>
  <c r="AD208" i="22"/>
  <c r="AH188" i="22"/>
  <c r="AF193" i="22"/>
  <c r="AD198" i="22"/>
  <c r="AB201" i="22"/>
  <c r="AD196" i="22"/>
  <c r="AF191" i="22"/>
  <c r="AH186" i="22"/>
  <c r="AJ181" i="22"/>
  <c r="AN181" i="22"/>
  <c r="AP176" i="22"/>
  <c r="AV181" i="22"/>
  <c r="AT176" i="22"/>
  <c r="AL168" i="22"/>
  <c r="AJ173" i="22"/>
  <c r="AH178" i="22"/>
  <c r="AF183" i="22"/>
  <c r="AD188" i="22"/>
  <c r="AB191" i="22"/>
  <c r="AL158" i="22"/>
  <c r="AJ163" i="22"/>
  <c r="AH168" i="22"/>
  <c r="AF173" i="22"/>
  <c r="AD178" i="22"/>
  <c r="AB181" i="22"/>
  <c r="AD176" i="22"/>
  <c r="AD186" i="22"/>
  <c r="AF181" i="22"/>
  <c r="AH176" i="22"/>
  <c r="AN171" i="22"/>
  <c r="AR171" i="22"/>
  <c r="AV171" i="22"/>
  <c r="AT166" i="22"/>
  <c r="AV161" i="22"/>
  <c r="AT156" i="22"/>
  <c r="AR161" i="22"/>
  <c r="AP166" i="22"/>
  <c r="AL176" i="22"/>
  <c r="AL166" i="22"/>
  <c r="AJ171" i="22"/>
  <c r="AF171" i="22"/>
  <c r="AT128" i="22"/>
  <c r="AR133" i="22"/>
  <c r="AP138" i="22"/>
  <c r="AN143" i="22"/>
  <c r="AL148" i="22"/>
  <c r="AJ153" i="22"/>
  <c r="AH158" i="22"/>
  <c r="AF163" i="22"/>
  <c r="AD168" i="22"/>
  <c r="AB171" i="22"/>
  <c r="AV151" i="22"/>
  <c r="AN151" i="22"/>
  <c r="AJ151" i="22"/>
  <c r="AR151" i="22"/>
  <c r="AP156" i="22"/>
  <c r="AN161" i="22"/>
  <c r="AH166" i="22"/>
  <c r="AD166" i="22"/>
  <c r="AR123" i="22"/>
  <c r="AP128" i="22"/>
  <c r="AN133" i="22"/>
  <c r="AL138" i="22"/>
  <c r="AJ143" i="22"/>
  <c r="AH148" i="22"/>
  <c r="AF153" i="22"/>
  <c r="AD158" i="22"/>
  <c r="AB161" i="22"/>
  <c r="AF161" i="22"/>
  <c r="AJ161" i="22"/>
  <c r="AH156" i="22"/>
  <c r="AD156" i="22"/>
  <c r="AF151" i="22"/>
  <c r="AR113" i="22"/>
  <c r="AP118" i="22"/>
  <c r="AN123" i="22"/>
  <c r="AL128" i="22"/>
  <c r="AJ133" i="22"/>
  <c r="AH138" i="22"/>
  <c r="AF143" i="22"/>
  <c r="AD146" i="22"/>
  <c r="AH146" i="22"/>
  <c r="AL146" i="22"/>
  <c r="AP146" i="22"/>
  <c r="AR141" i="22"/>
  <c r="AT146" i="22"/>
  <c r="AV141" i="22"/>
  <c r="AT136" i="22"/>
  <c r="AN141" i="22"/>
  <c r="AF141" i="22"/>
  <c r="AP108" i="22"/>
  <c r="AN113" i="22"/>
  <c r="AL118" i="22"/>
  <c r="AJ123" i="22"/>
  <c r="AH128" i="22"/>
  <c r="AF133" i="22"/>
  <c r="AD136" i="22"/>
  <c r="AH136" i="22"/>
  <c r="AJ141" i="22"/>
  <c r="AL136" i="22"/>
  <c r="AP136" i="22"/>
  <c r="AN131" i="22"/>
  <c r="AJ131" i="22"/>
  <c r="AR131" i="22"/>
  <c r="AV131" i="22"/>
  <c r="AT126" i="22"/>
  <c r="AP126" i="22"/>
  <c r="AL126" i="22"/>
  <c r="AH126" i="22"/>
  <c r="AN103" i="22"/>
  <c r="AL108" i="22"/>
  <c r="AJ113" i="22"/>
  <c r="AH118" i="22"/>
  <c r="AF123" i="22"/>
  <c r="AD126" i="22"/>
  <c r="AD148" i="22"/>
  <c r="AB151" i="22"/>
  <c r="AD138" i="22"/>
  <c r="AB141" i="22"/>
  <c r="AB153" i="22"/>
  <c r="AB143" i="22"/>
  <c r="Z146" i="22"/>
  <c r="AB163" i="22"/>
  <c r="Z156" i="22"/>
  <c r="AB173" i="22"/>
  <c r="Z166" i="22"/>
  <c r="AB183" i="22"/>
  <c r="Z176" i="22"/>
  <c r="AB193" i="22"/>
  <c r="Z186" i="22"/>
  <c r="AB203" i="22"/>
  <c r="AX147" i="22"/>
  <c r="AX157" i="22"/>
  <c r="AV152" i="22"/>
  <c r="AX167" i="22"/>
  <c r="AV162" i="22"/>
  <c r="AT157" i="22"/>
  <c r="AX177" i="22"/>
  <c r="AV172" i="22"/>
  <c r="AT167" i="22"/>
  <c r="AR162" i="22"/>
  <c r="AX187" i="22"/>
  <c r="AV182" i="22"/>
  <c r="AT177" i="22"/>
  <c r="AR172" i="22"/>
  <c r="AP167" i="22"/>
  <c r="AX197" i="22"/>
  <c r="AV192" i="22"/>
  <c r="AT187" i="22"/>
  <c r="AR182" i="22"/>
  <c r="AP177" i="22"/>
  <c r="AN172" i="22"/>
  <c r="AX207" i="22"/>
  <c r="AV202" i="22"/>
  <c r="AT197" i="22"/>
  <c r="AR192" i="22"/>
  <c r="AP187" i="22"/>
  <c r="AN182" i="22"/>
  <c r="AL177" i="22"/>
  <c r="AX217" i="22"/>
  <c r="AV212" i="22"/>
  <c r="AT207" i="22"/>
  <c r="AR202" i="22"/>
  <c r="AP197" i="22"/>
  <c r="AN192" i="22"/>
  <c r="AL187" i="22"/>
  <c r="AJ182" i="22"/>
  <c r="AX227" i="22"/>
  <c r="AV222" i="22"/>
  <c r="AT217" i="22"/>
  <c r="AR212" i="22"/>
  <c r="AP207" i="22"/>
  <c r="AN202" i="22"/>
  <c r="AL197" i="22"/>
  <c r="AJ192" i="22"/>
  <c r="AH187" i="22"/>
  <c r="AX237" i="22"/>
  <c r="AV232" i="22"/>
  <c r="AT227" i="22"/>
  <c r="AR222" i="22"/>
  <c r="AP217" i="22"/>
  <c r="AN212" i="22"/>
  <c r="AL207" i="22"/>
  <c r="AJ202" i="22"/>
  <c r="AH197" i="22"/>
  <c r="AF192" i="22"/>
  <c r="AX247" i="22"/>
  <c r="AV242" i="22"/>
  <c r="AT237" i="22"/>
  <c r="AR232" i="22"/>
  <c r="AP227" i="22"/>
  <c r="AN222" i="22"/>
  <c r="AL217" i="22"/>
  <c r="AJ212" i="22"/>
  <c r="AH207" i="22"/>
  <c r="AF202" i="22"/>
  <c r="AD197" i="22"/>
  <c r="AX257" i="22"/>
  <c r="AV252" i="22"/>
  <c r="AT247" i="22"/>
  <c r="AR242" i="22"/>
  <c r="AP237" i="22"/>
  <c r="AN232" i="22"/>
  <c r="AL227" i="22"/>
  <c r="AJ222" i="22"/>
  <c r="AH217" i="22"/>
  <c r="AF212" i="22"/>
  <c r="AD207" i="22"/>
  <c r="AB202" i="22"/>
  <c r="Z197" i="22"/>
  <c r="Z196" i="22"/>
  <c r="Z198" i="22"/>
  <c r="Z188" i="22"/>
  <c r="X191" i="22"/>
  <c r="Z178" i="22"/>
  <c r="X181" i="22"/>
  <c r="Z168" i="22"/>
  <c r="X171" i="22"/>
  <c r="Z158" i="22"/>
  <c r="X161" i="22"/>
  <c r="Z148" i="22"/>
  <c r="X151" i="22"/>
  <c r="AD128" i="22"/>
  <c r="AB133" i="22"/>
  <c r="Z136" i="22"/>
  <c r="Z138" i="22"/>
  <c r="X141" i="22"/>
  <c r="AL98" i="22"/>
  <c r="AJ103" i="22"/>
  <c r="AH108" i="22"/>
  <c r="AF113" i="22"/>
  <c r="AD118" i="22"/>
  <c r="AB123" i="22"/>
  <c r="Z128" i="22"/>
  <c r="X131" i="22"/>
  <c r="AF131" i="22"/>
  <c r="AB131" i="22"/>
  <c r="Z126" i="22"/>
  <c r="AR121" i="22"/>
  <c r="AX137" i="22"/>
  <c r="AV132" i="22"/>
  <c r="AT127" i="22"/>
  <c r="AR122" i="22"/>
  <c r="AV142" i="22"/>
  <c r="AT137" i="22"/>
  <c r="AR132" i="22"/>
  <c r="AP127" i="22"/>
  <c r="AN121" i="22"/>
  <c r="AJ121" i="22"/>
  <c r="AF121" i="22"/>
  <c r="AB121" i="22"/>
  <c r="AJ93" i="22"/>
  <c r="AH98" i="22"/>
  <c r="AF103" i="22"/>
  <c r="AD108" i="22"/>
  <c r="AB113" i="22"/>
  <c r="Z118" i="22"/>
  <c r="X121" i="22"/>
  <c r="AV121" i="22"/>
  <c r="AT116" i="22"/>
  <c r="AP116" i="22"/>
  <c r="AL116" i="22"/>
  <c r="AH116" i="22"/>
  <c r="AD116" i="22"/>
  <c r="Z116" i="22"/>
  <c r="AV111" i="22"/>
  <c r="AR111" i="22"/>
  <c r="AN111" i="22"/>
  <c r="AJ111" i="22"/>
  <c r="AF111" i="22"/>
  <c r="AB111" i="22"/>
  <c r="AH88" i="22"/>
  <c r="AF93" i="22"/>
  <c r="AD98" i="22"/>
  <c r="AB103" i="22"/>
  <c r="Z108" i="22"/>
  <c r="X111" i="22"/>
  <c r="AT106" i="22"/>
  <c r="AP106" i="22"/>
  <c r="AL106" i="22"/>
  <c r="AH106" i="22"/>
  <c r="AD106" i="22"/>
  <c r="Z106" i="22"/>
  <c r="AR101" i="22"/>
  <c r="AN101" i="22"/>
  <c r="AJ101" i="22"/>
  <c r="AF101" i="22"/>
  <c r="AB101" i="22"/>
  <c r="AD88" i="22"/>
  <c r="AB93" i="22"/>
  <c r="Z96" i="22"/>
  <c r="AD96" i="22"/>
  <c r="AH96" i="22"/>
  <c r="AL96" i="22"/>
  <c r="AP96" i="22"/>
  <c r="AN91" i="22"/>
  <c r="AJ91" i="22"/>
  <c r="AF91" i="22"/>
  <c r="AB91" i="22"/>
  <c r="AV90" i="22"/>
  <c r="AH85" i="22"/>
  <c r="AD85" i="22"/>
  <c r="AR91" i="22"/>
  <c r="AT96" i="22"/>
  <c r="AV101" i="22"/>
  <c r="AV91" i="22"/>
  <c r="AT86" i="22"/>
  <c r="AP86" i="22"/>
  <c r="AJ81" i="22"/>
  <c r="AN81" i="22"/>
  <c r="AL86" i="22"/>
  <c r="AD86" i="22"/>
  <c r="AH86" i="22"/>
  <c r="AF81" i="22"/>
  <c r="AH76" i="22"/>
  <c r="AL76" i="22"/>
  <c r="AR81" i="22"/>
  <c r="AP76" i="22"/>
  <c r="AN71" i="22"/>
  <c r="AP66" i="22"/>
  <c r="AR71" i="22"/>
  <c r="AT76" i="22"/>
  <c r="AV81" i="22"/>
  <c r="AV71" i="22"/>
  <c r="AT66" i="22"/>
  <c r="AR61" i="22"/>
  <c r="AV61" i="22"/>
  <c r="AT56" i="22"/>
  <c r="AR60" i="22"/>
  <c r="AT55" i="22"/>
  <c r="AJ71" i="22"/>
  <c r="AL66" i="22"/>
  <c r="AN61" i="22"/>
  <c r="AP56" i="22"/>
  <c r="AR51" i="22"/>
  <c r="AT46" i="22"/>
  <c r="AV51" i="22"/>
  <c r="AV41" i="22"/>
  <c r="AV31" i="22"/>
  <c r="AV21" i="22"/>
  <c r="AT26" i="22"/>
  <c r="AT36" i="22"/>
  <c r="AR31" i="22"/>
  <c r="AR41" i="22"/>
  <c r="AP46" i="22"/>
  <c r="AP36" i="22"/>
  <c r="AN41" i="22"/>
  <c r="AN51" i="22"/>
  <c r="AL46" i="22"/>
  <c r="AL56" i="22"/>
  <c r="AJ61" i="22"/>
  <c r="AJ51" i="22"/>
  <c r="AH56" i="22"/>
  <c r="AH66" i="22"/>
  <c r="AF61" i="22"/>
  <c r="AF71" i="22"/>
  <c r="AD66" i="22"/>
  <c r="AD76" i="22"/>
  <c r="AB81" i="22"/>
  <c r="AB71" i="22"/>
  <c r="AB83" i="22"/>
  <c r="Z86" i="22"/>
  <c r="Z76" i="22"/>
  <c r="Z88" i="22"/>
  <c r="Z78" i="22"/>
  <c r="X81" i="22"/>
  <c r="Z98" i="22"/>
  <c r="X101" i="22"/>
  <c r="X91" i="22"/>
  <c r="X93" i="22"/>
  <c r="X83" i="22"/>
  <c r="V86" i="22"/>
  <c r="X103" i="22"/>
  <c r="V96" i="22"/>
  <c r="X113" i="22"/>
  <c r="V106" i="22"/>
  <c r="X123" i="22"/>
  <c r="V116" i="22"/>
  <c r="X143" i="22"/>
  <c r="X133" i="22"/>
  <c r="V136" i="22"/>
  <c r="V126" i="22"/>
  <c r="V138" i="22"/>
  <c r="V128" i="22"/>
  <c r="T131" i="22"/>
  <c r="V118" i="22"/>
  <c r="T121" i="22"/>
  <c r="T133" i="22"/>
  <c r="T123" i="22"/>
  <c r="R126" i="22"/>
  <c r="X153" i="22"/>
  <c r="V148" i="22"/>
  <c r="T143" i="22"/>
  <c r="R136" i="22"/>
  <c r="X193" i="22"/>
  <c r="V186" i="22"/>
  <c r="V146" i="22"/>
  <c r="X163" i="22"/>
  <c r="V156" i="22"/>
  <c r="X173" i="22"/>
  <c r="V166" i="22"/>
  <c r="X183" i="22"/>
  <c r="V176" i="22"/>
  <c r="T141" i="22"/>
  <c r="V158" i="22"/>
  <c r="T151" i="22"/>
  <c r="V168" i="22"/>
  <c r="T161" i="22"/>
  <c r="V178" i="22"/>
  <c r="T171" i="22"/>
  <c r="V188" i="22"/>
  <c r="T181" i="22"/>
  <c r="T183" i="22"/>
  <c r="T173" i="22"/>
  <c r="R176" i="22"/>
  <c r="T153" i="22"/>
  <c r="T163" i="22"/>
  <c r="R158" i="22"/>
  <c r="R166" i="22"/>
  <c r="R156" i="22"/>
  <c r="X180" i="22"/>
  <c r="AB180" i="22"/>
  <c r="AD175" i="22"/>
  <c r="Z175" i="22"/>
  <c r="V175" i="22"/>
  <c r="T170" i="22"/>
  <c r="X170" i="22"/>
  <c r="AB170" i="22"/>
  <c r="AF170" i="22"/>
  <c r="AJ180" i="22"/>
  <c r="AL175" i="22"/>
  <c r="AT175" i="22"/>
  <c r="AR170" i="22"/>
  <c r="AN170" i="22"/>
  <c r="AT165" i="22"/>
  <c r="AH165" i="22"/>
  <c r="AD165" i="22"/>
  <c r="Z165" i="22"/>
  <c r="R165" i="22"/>
  <c r="V165" i="22"/>
  <c r="R148" i="22"/>
  <c r="P153" i="22"/>
  <c r="R138" i="22"/>
  <c r="P143" i="22"/>
  <c r="N148" i="22"/>
  <c r="R168" i="22"/>
  <c r="P163" i="22"/>
  <c r="N158" i="22"/>
  <c r="L153" i="22"/>
  <c r="R178" i="22"/>
  <c r="P173" i="22"/>
  <c r="N168" i="22"/>
  <c r="L163" i="22"/>
  <c r="J158" i="22"/>
  <c r="R128" i="22"/>
  <c r="P133" i="22"/>
  <c r="N138" i="22"/>
  <c r="L143" i="22"/>
  <c r="J148" i="22"/>
  <c r="H151" i="22"/>
  <c r="N156" i="22"/>
  <c r="N166" i="22"/>
  <c r="P161" i="22"/>
  <c r="P171" i="22"/>
  <c r="N146" i="22"/>
  <c r="R146" i="22"/>
  <c r="P151" i="22"/>
  <c r="P141" i="22"/>
  <c r="P131" i="22"/>
  <c r="V108" i="22"/>
  <c r="T111" i="22"/>
  <c r="T113" i="22"/>
  <c r="R116" i="22"/>
  <c r="R118" i="22"/>
  <c r="P121" i="22"/>
  <c r="V98" i="22"/>
  <c r="T103" i="22"/>
  <c r="R108" i="22"/>
  <c r="P111" i="22"/>
  <c r="R106" i="22"/>
  <c r="T101" i="22"/>
  <c r="V88" i="22"/>
  <c r="T91" i="22"/>
  <c r="T93" i="22"/>
  <c r="R96" i="22"/>
  <c r="R98" i="22"/>
  <c r="P100" i="22"/>
  <c r="P101" i="22"/>
  <c r="N136" i="22"/>
  <c r="P123" i="22"/>
  <c r="N126" i="22"/>
  <c r="P113" i="22"/>
  <c r="N116" i="22"/>
  <c r="P103" i="22"/>
  <c r="N106" i="22"/>
  <c r="N118" i="22"/>
  <c r="N108" i="22"/>
  <c r="L111" i="22"/>
  <c r="L161" i="22"/>
  <c r="L141" i="22"/>
  <c r="L151" i="22"/>
  <c r="J156" i="22"/>
  <c r="J146" i="22"/>
  <c r="N128" i="22"/>
  <c r="L133" i="22"/>
  <c r="J136" i="22"/>
  <c r="L123" i="22"/>
  <c r="J126" i="22"/>
  <c r="L131" i="22"/>
  <c r="L121" i="22"/>
  <c r="L113" i="22"/>
  <c r="J116" i="22"/>
  <c r="J128" i="22"/>
  <c r="J118" i="22"/>
  <c r="H121" i="22"/>
  <c r="H153" i="22"/>
  <c r="J138" i="22"/>
  <c r="H143" i="22"/>
  <c r="F146" i="22"/>
  <c r="H141" i="22"/>
  <c r="H131" i="22"/>
  <c r="H133" i="22"/>
  <c r="F136" i="22"/>
  <c r="F148" i="22"/>
  <c r="F138" i="22"/>
  <c r="D141" i="22"/>
  <c r="H123" i="22"/>
  <c r="F126" i="22"/>
  <c r="F128" i="22"/>
  <c r="D131" i="22"/>
  <c r="D133" i="22"/>
  <c r="D143" i="22"/>
  <c r="B138" i="22"/>
  <c r="D11" i="29"/>
  <c r="AT147" i="22"/>
  <c r="AR142" i="22"/>
  <c r="AR152" i="22"/>
  <c r="AP147" i="22"/>
  <c r="AP157" i="22"/>
  <c r="AN152" i="22"/>
  <c r="AN162" i="22"/>
  <c r="AL157" i="22"/>
  <c r="AL167" i="22"/>
  <c r="AJ162" i="22"/>
  <c r="AJ172" i="22"/>
  <c r="AH167" i="22"/>
  <c r="AH177" i="22"/>
  <c r="AF172" i="22"/>
  <c r="AF182" i="22"/>
  <c r="AD177" i="22"/>
  <c r="AD187" i="22"/>
  <c r="AB182" i="22"/>
  <c r="AB192" i="22"/>
  <c r="Z187" i="22"/>
  <c r="X192" i="22"/>
  <c r="AP137" i="22"/>
  <c r="AN142" i="22"/>
  <c r="AL147" i="22"/>
  <c r="AJ152" i="22"/>
  <c r="AH157" i="22"/>
  <c r="AF162" i="22"/>
  <c r="AD167" i="22"/>
  <c r="AB172" i="22"/>
  <c r="Z177" i="22"/>
  <c r="X182" i="22"/>
  <c r="V187" i="22"/>
  <c r="AN132" i="22"/>
  <c r="AL137" i="22"/>
  <c r="AJ142" i="22"/>
  <c r="AH147" i="22"/>
  <c r="AF152" i="22"/>
  <c r="AD157" i="22"/>
  <c r="AB162" i="22"/>
  <c r="Z167" i="22"/>
  <c r="X172" i="22"/>
  <c r="V177" i="22"/>
  <c r="T182" i="22"/>
  <c r="AP117" i="22"/>
  <c r="AN122" i="22"/>
  <c r="AL127" i="22"/>
  <c r="AJ132" i="22"/>
  <c r="AH137" i="22"/>
  <c r="AF142" i="22"/>
  <c r="AD147" i="22"/>
  <c r="AB152" i="22"/>
  <c r="Z157" i="22"/>
  <c r="X162" i="22"/>
  <c r="V167" i="22"/>
  <c r="T172" i="22"/>
  <c r="R177" i="22"/>
  <c r="AN112" i="22"/>
  <c r="AL117" i="22"/>
  <c r="AJ122" i="22"/>
  <c r="AH127" i="22"/>
  <c r="AF132" i="22"/>
  <c r="AD137" i="22"/>
  <c r="AB142" i="22"/>
  <c r="Z147" i="22"/>
  <c r="X152" i="22"/>
  <c r="V157" i="22"/>
  <c r="T162" i="22"/>
  <c r="R167" i="22"/>
  <c r="P172" i="22"/>
  <c r="AL107" i="22"/>
  <c r="AJ112" i="22"/>
  <c r="AH117" i="22"/>
  <c r="AF122" i="22"/>
  <c r="AD127" i="22"/>
  <c r="AB132" i="22"/>
  <c r="Z137" i="22"/>
  <c r="X142" i="22"/>
  <c r="V147" i="22"/>
  <c r="T152" i="22"/>
  <c r="R157" i="22"/>
  <c r="P162" i="22"/>
  <c r="N167" i="22"/>
  <c r="AJ102" i="22"/>
  <c r="AH107" i="22"/>
  <c r="AF112" i="22"/>
  <c r="AD117" i="22"/>
  <c r="AB122" i="22"/>
  <c r="Z127" i="22"/>
  <c r="X132" i="22"/>
  <c r="V137" i="22"/>
  <c r="T142" i="22"/>
  <c r="R147" i="22"/>
  <c r="P152" i="22"/>
  <c r="N157" i="22"/>
  <c r="L162" i="22"/>
  <c r="AH97" i="22"/>
  <c r="AF102" i="22"/>
  <c r="AD107" i="22"/>
  <c r="AB112" i="22"/>
  <c r="Z117" i="22"/>
  <c r="X122" i="22"/>
  <c r="V127" i="22"/>
  <c r="T132" i="22"/>
  <c r="R137" i="22"/>
  <c r="P142" i="22"/>
  <c r="N147" i="22"/>
  <c r="L152" i="22"/>
  <c r="J157" i="22"/>
  <c r="AF92" i="22"/>
  <c r="AD97" i="22"/>
  <c r="AB102" i="22"/>
  <c r="Z107" i="22"/>
  <c r="X112" i="22"/>
  <c r="V117" i="22"/>
  <c r="T122" i="22"/>
  <c r="R127" i="22"/>
  <c r="P132" i="22"/>
  <c r="N137" i="22"/>
  <c r="L142" i="22"/>
  <c r="J147" i="22"/>
  <c r="H152" i="22"/>
  <c r="AF82" i="22"/>
  <c r="AD87" i="22"/>
  <c r="AB92" i="22"/>
  <c r="Z97" i="22"/>
  <c r="X102" i="22"/>
  <c r="V107" i="22"/>
  <c r="T112" i="22"/>
  <c r="R117" i="22"/>
  <c r="P122" i="22"/>
  <c r="N127" i="22"/>
  <c r="L132" i="22"/>
  <c r="J137" i="22"/>
  <c r="H142" i="22"/>
  <c r="F147" i="22"/>
  <c r="AX27" i="22"/>
  <c r="AV32" i="22"/>
  <c r="AT37" i="22"/>
  <c r="AR42" i="22"/>
  <c r="AP47" i="22"/>
  <c r="AN52" i="22"/>
  <c r="AL57" i="22"/>
  <c r="AJ62" i="22"/>
  <c r="AH67" i="22"/>
  <c r="AF72" i="22"/>
  <c r="AD77" i="22"/>
  <c r="AB82" i="22"/>
  <c r="Z87" i="22"/>
  <c r="X92" i="22"/>
  <c r="V97" i="22"/>
  <c r="T102" i="22"/>
  <c r="R107" i="22"/>
  <c r="P112" i="22"/>
  <c r="N117" i="22"/>
  <c r="L122" i="22"/>
  <c r="J127" i="22"/>
  <c r="H132" i="22"/>
  <c r="F137" i="22"/>
  <c r="D142" i="22"/>
  <c r="AL47" i="22"/>
  <c r="AJ52" i="22"/>
  <c r="AH57" i="22"/>
  <c r="AF62" i="22"/>
  <c r="AD67" i="22"/>
  <c r="AB72" i="22"/>
  <c r="Z77" i="22"/>
  <c r="X82" i="22"/>
  <c r="V87" i="22"/>
  <c r="T92" i="22"/>
  <c r="R97" i="22"/>
  <c r="P102" i="22"/>
  <c r="N107" i="22"/>
  <c r="L112" i="22"/>
  <c r="J117" i="22"/>
  <c r="H122" i="22"/>
  <c r="F127" i="22"/>
  <c r="D132" i="22"/>
  <c r="B137" i="22"/>
  <c r="D9" i="29"/>
  <c r="D130" i="22"/>
  <c r="D140" i="22"/>
  <c r="B141" i="22"/>
  <c r="B135" i="22"/>
  <c r="B140" i="22"/>
  <c r="B142" i="22"/>
  <c r="B136" i="22"/>
  <c r="AV230" i="22"/>
  <c r="AV250" i="22"/>
  <c r="AR240" i="22"/>
  <c r="AT245" i="22"/>
  <c r="AV240" i="22"/>
  <c r="AT235" i="22"/>
  <c r="AN230" i="22"/>
  <c r="AR230" i="22"/>
  <c r="AT225" i="22"/>
  <c r="AP225" i="22"/>
  <c r="AL225" i="22"/>
  <c r="AV220" i="22"/>
  <c r="AR220" i="22"/>
  <c r="AJ220" i="22"/>
  <c r="AN220" i="22"/>
  <c r="AT215" i="22"/>
  <c r="AP215" i="22"/>
  <c r="AL215" i="22"/>
  <c r="AH215" i="22"/>
  <c r="AP205" i="22"/>
  <c r="AL205" i="22"/>
  <c r="AH205" i="22"/>
  <c r="AF210" i="22"/>
  <c r="AJ210" i="22"/>
  <c r="AN210" i="22"/>
  <c r="AT205" i="22"/>
  <c r="AR210" i="22"/>
  <c r="AV210" i="22"/>
  <c r="AV200" i="22"/>
  <c r="AR200" i="22"/>
  <c r="AT195" i="22"/>
  <c r="AP195" i="22"/>
  <c r="AL195" i="22"/>
  <c r="AF190" i="22"/>
  <c r="AT185" i="22"/>
  <c r="AR180" i="22"/>
  <c r="AR190" i="22"/>
  <c r="AV190" i="22"/>
  <c r="AV180" i="22"/>
  <c r="AV170" i="22"/>
  <c r="AV160" i="22"/>
  <c r="AR160" i="22"/>
  <c r="AP165" i="22"/>
  <c r="AL165" i="22"/>
  <c r="AJ170" i="22"/>
  <c r="AH175" i="22"/>
  <c r="AF180" i="22"/>
  <c r="AD185" i="22"/>
  <c r="AD195" i="22"/>
  <c r="AN180" i="22"/>
  <c r="AP175" i="22"/>
  <c r="AP185" i="22"/>
  <c r="AL185" i="22"/>
  <c r="AN190" i="22"/>
  <c r="AJ190" i="22"/>
  <c r="AH195" i="22"/>
  <c r="AN200" i="22"/>
  <c r="AJ200" i="22"/>
  <c r="AF200" i="22"/>
  <c r="AB200" i="22"/>
  <c r="Z195" i="22"/>
  <c r="AB190" i="22"/>
  <c r="X190" i="22"/>
  <c r="Z185" i="22"/>
  <c r="V185" i="22"/>
  <c r="T180" i="22"/>
  <c r="R175" i="22"/>
  <c r="P170" i="22"/>
  <c r="N165" i="22"/>
  <c r="AN160" i="22"/>
  <c r="AJ160" i="22"/>
  <c r="AF160" i="22"/>
  <c r="AB160" i="22"/>
  <c r="X160" i="22"/>
  <c r="T160" i="22"/>
  <c r="P160" i="22"/>
  <c r="L160" i="22"/>
  <c r="AT155" i="22"/>
  <c r="AP155" i="22"/>
  <c r="AL155" i="22"/>
  <c r="AH155" i="22"/>
  <c r="AV150" i="22"/>
  <c r="AR150" i="22"/>
  <c r="AN150" i="22"/>
  <c r="AJ150" i="22"/>
  <c r="AT145" i="22"/>
  <c r="AP145" i="22"/>
  <c r="AL145" i="22"/>
  <c r="AH145" i="22"/>
  <c r="AV140" i="22"/>
  <c r="AR140" i="22"/>
  <c r="AN140" i="22"/>
  <c r="AJ140" i="22"/>
  <c r="AT135" i="22"/>
  <c r="AP135" i="22"/>
  <c r="AL135" i="22"/>
  <c r="AH135" i="22"/>
  <c r="AV130" i="22"/>
  <c r="AR130" i="22"/>
  <c r="AN130" i="22"/>
  <c r="AJ130" i="22"/>
  <c r="AD155" i="22"/>
  <c r="Z155" i="22"/>
  <c r="V155" i="22"/>
  <c r="R155" i="22"/>
  <c r="N155" i="22"/>
  <c r="J155" i="22"/>
  <c r="AF150" i="22"/>
  <c r="AB150" i="22"/>
  <c r="X150" i="22"/>
  <c r="T150" i="22"/>
  <c r="P150" i="22"/>
  <c r="L150" i="22"/>
  <c r="H150" i="22"/>
  <c r="AD145" i="22"/>
  <c r="Z145" i="22"/>
  <c r="V145" i="22"/>
  <c r="R145" i="22"/>
  <c r="N145" i="22"/>
  <c r="J145" i="22"/>
  <c r="F145" i="22"/>
  <c r="AF140" i="22"/>
  <c r="AB140" i="22"/>
  <c r="X140" i="22"/>
  <c r="T140" i="22"/>
  <c r="P140" i="22"/>
  <c r="L140" i="22"/>
  <c r="H140" i="22"/>
  <c r="AD135" i="22"/>
  <c r="Z135" i="22"/>
  <c r="V135" i="22"/>
  <c r="R135" i="22"/>
  <c r="N135" i="22"/>
  <c r="J135" i="22"/>
  <c r="AF130" i="22"/>
  <c r="AB130" i="22"/>
  <c r="Z125" i="22"/>
  <c r="X130" i="22"/>
  <c r="T130" i="22"/>
  <c r="P130" i="22"/>
  <c r="L130" i="22"/>
  <c r="R125" i="22"/>
  <c r="N125" i="22"/>
  <c r="P120" i="22"/>
  <c r="V125" i="22"/>
  <c r="AD125" i="22"/>
  <c r="AH125" i="22"/>
  <c r="AL125" i="22"/>
  <c r="AP125" i="22"/>
  <c r="AT125" i="22"/>
  <c r="T120" i="22"/>
  <c r="X120" i="22"/>
  <c r="AB120" i="22"/>
  <c r="AF120" i="22"/>
  <c r="AJ120" i="22"/>
  <c r="AN120" i="22"/>
  <c r="AR120" i="22"/>
  <c r="AV120" i="22"/>
  <c r="AT115" i="22"/>
  <c r="AP115" i="22"/>
  <c r="AL115" i="22"/>
  <c r="AH115" i="22"/>
  <c r="AD115" i="22"/>
  <c r="Z115" i="22"/>
  <c r="V115" i="22"/>
  <c r="R115" i="22"/>
  <c r="J115" i="22"/>
  <c r="AR110" i="22"/>
  <c r="AN110" i="22"/>
  <c r="AJ110" i="22"/>
  <c r="AF110" i="22"/>
  <c r="AB110" i="22"/>
  <c r="X110" i="22"/>
  <c r="T110" i="22"/>
  <c r="V105" i="22"/>
  <c r="Z105" i="22"/>
  <c r="AD105" i="22"/>
  <c r="AL105" i="22"/>
  <c r="AH105" i="22"/>
  <c r="AP105" i="22"/>
  <c r="AR100" i="22"/>
  <c r="AV100" i="22"/>
  <c r="AJ100" i="22"/>
  <c r="AF100" i="22"/>
  <c r="AB100" i="22"/>
  <c r="X100" i="22"/>
  <c r="Z95" i="22"/>
  <c r="AD95" i="22"/>
  <c r="AH95" i="22"/>
  <c r="AL95" i="22"/>
  <c r="AN100" i="22"/>
  <c r="AV110" i="22"/>
  <c r="AT105" i="22"/>
  <c r="AT95" i="22"/>
  <c r="AB90" i="22"/>
  <c r="AF90" i="22"/>
  <c r="AJ90" i="22"/>
  <c r="AL85" i="22"/>
  <c r="AN90" i="22"/>
  <c r="AP95" i="22"/>
  <c r="AP85" i="22"/>
  <c r="AR90" i="22"/>
  <c r="AT85" i="22"/>
  <c r="AJ80" i="22"/>
  <c r="AF80" i="22"/>
  <c r="AH75" i="22"/>
  <c r="AJ70" i="22"/>
  <c r="AL75" i="22"/>
  <c r="AN80" i="22"/>
  <c r="AN70" i="22"/>
  <c r="AP75" i="22"/>
  <c r="AR80" i="22"/>
  <c r="AR70" i="22"/>
  <c r="AT75" i="22"/>
  <c r="AV80" i="22"/>
  <c r="AV70" i="22"/>
  <c r="AV60" i="22"/>
  <c r="AT65" i="22"/>
  <c r="AP65" i="22"/>
  <c r="AN60" i="22"/>
  <c r="AP55" i="22"/>
  <c r="AR50" i="22"/>
  <c r="AT45" i="22"/>
  <c r="AV50" i="22"/>
  <c r="AV40" i="22"/>
  <c r="AT35" i="22"/>
  <c r="F135" i="22"/>
  <c r="H130" i="22"/>
  <c r="J125" i="22"/>
  <c r="L120" i="22"/>
  <c r="N115" i="22"/>
  <c r="P110" i="22"/>
  <c r="R105" i="22"/>
  <c r="T100" i="22"/>
  <c r="V95" i="22"/>
  <c r="X90" i="22"/>
  <c r="Z85" i="22"/>
  <c r="AB80" i="22"/>
  <c r="AD75" i="22"/>
  <c r="AL55" i="22"/>
  <c r="AF70" i="22"/>
  <c r="AF60" i="22"/>
  <c r="AH65" i="22"/>
  <c r="AJ50" i="22"/>
  <c r="AL65" i="22"/>
  <c r="AJ60" i="22"/>
  <c r="AN50" i="22"/>
  <c r="AP45" i="22"/>
  <c r="AR40" i="22"/>
  <c r="AV30" i="22"/>
  <c r="AT25" i="22"/>
  <c r="AR30" i="22"/>
  <c r="AP35" i="22"/>
  <c r="AN40" i="22"/>
  <c r="AL45" i="22"/>
  <c r="AH55" i="22"/>
  <c r="AD65" i="22"/>
  <c r="AB70" i="22"/>
  <c r="Z75" i="22"/>
  <c r="X80" i="22"/>
  <c r="V85" i="22"/>
  <c r="T90" i="22"/>
  <c r="R95" i="22"/>
  <c r="N105" i="22"/>
  <c r="L110" i="22"/>
  <c r="H120" i="22"/>
  <c r="F125" i="22"/>
  <c r="AV20" i="22"/>
  <c r="F5" i="29"/>
  <c r="E6" i="22"/>
  <c r="E123" i="22"/>
  <c r="G118" i="22"/>
  <c r="I113" i="22"/>
  <c r="K108" i="22"/>
  <c r="M103" i="22"/>
  <c r="O98" i="22"/>
  <c r="Q93" i="22"/>
  <c r="S88" i="22"/>
  <c r="U83" i="22"/>
  <c r="W78" i="22"/>
  <c r="Y73" i="22"/>
  <c r="AA68" i="22"/>
  <c r="AC63" i="22"/>
  <c r="AE58" i="22"/>
  <c r="AG53" i="22"/>
  <c r="AI48" i="22"/>
  <c r="AK43" i="22"/>
  <c r="AM38" i="22"/>
  <c r="AO33" i="22"/>
  <c r="AQ28" i="22"/>
  <c r="AS23" i="22"/>
  <c r="AU18" i="22"/>
  <c r="AW13" i="22"/>
  <c r="G6" i="22"/>
  <c r="B6" i="22"/>
  <c r="B4" i="22"/>
  <c r="B5" i="22"/>
  <c r="B1" i="22"/>
  <c r="B134" i="22"/>
  <c r="B2" i="22"/>
  <c r="B4" i="36"/>
  <c r="E6" i="36"/>
  <c r="B6" i="36"/>
  <c r="B5" i="36"/>
  <c r="B1" i="36"/>
  <c r="B34" i="36"/>
  <c r="J14" i="36"/>
  <c r="B2" i="36"/>
  <c r="J17" i="36"/>
  <c r="J27" i="36"/>
  <c r="H20" i="36"/>
  <c r="J18" i="36"/>
  <c r="H23" i="36"/>
  <c r="F25" i="36"/>
  <c r="F28" i="36"/>
  <c r="D30" i="36"/>
  <c r="AX17" i="22"/>
  <c r="AV22" i="22"/>
  <c r="AT27" i="22"/>
  <c r="AR32" i="22"/>
  <c r="AP37" i="22"/>
  <c r="AN42" i="22"/>
  <c r="H22" i="36"/>
  <c r="E6" i="34"/>
  <c r="B6" i="34"/>
  <c r="B4" i="34"/>
  <c r="B5" i="34"/>
  <c r="B8" i="34"/>
  <c r="B11" i="34"/>
  <c r="B1" i="34"/>
  <c r="B34" i="34"/>
  <c r="D29" i="34"/>
  <c r="F24" i="34"/>
  <c r="H19" i="34"/>
  <c r="J14" i="34"/>
  <c r="B2" i="34"/>
  <c r="J18" i="34"/>
  <c r="B12" i="34"/>
  <c r="J24" i="34"/>
  <c r="J28" i="34"/>
  <c r="H23" i="34"/>
  <c r="H29" i="34"/>
  <c r="J34" i="34"/>
  <c r="J38" i="34"/>
  <c r="H33" i="34"/>
  <c r="F28" i="34"/>
  <c r="F34" i="34"/>
  <c r="H39" i="34"/>
  <c r="J44" i="34"/>
  <c r="J48" i="34"/>
  <c r="H43" i="34"/>
  <c r="F38" i="34"/>
  <c r="D33" i="34"/>
  <c r="H53" i="34"/>
  <c r="F48" i="34"/>
  <c r="D43" i="34"/>
  <c r="B38" i="34"/>
  <c r="J17" i="34"/>
  <c r="J27" i="34"/>
  <c r="J37" i="34"/>
  <c r="J47" i="34"/>
  <c r="J57" i="34"/>
  <c r="H52" i="34"/>
  <c r="H51" i="34"/>
  <c r="H50" i="34"/>
  <c r="H42" i="34"/>
  <c r="F47" i="34"/>
  <c r="F46" i="34"/>
  <c r="F45" i="34"/>
  <c r="H32" i="34"/>
  <c r="F37" i="34"/>
  <c r="D42" i="34"/>
  <c r="H41" i="34"/>
  <c r="D41" i="34"/>
  <c r="H40" i="34"/>
  <c r="D40" i="34"/>
  <c r="H22" i="34"/>
  <c r="F27" i="34"/>
  <c r="D32" i="34"/>
  <c r="B37" i="34"/>
  <c r="F36" i="34"/>
  <c r="B36" i="34"/>
  <c r="F35" i="34"/>
  <c r="B35" i="34"/>
  <c r="H31" i="34"/>
  <c r="D31" i="34"/>
  <c r="H30" i="34"/>
  <c r="D30" i="34"/>
  <c r="F26" i="34"/>
  <c r="F25" i="34"/>
  <c r="H21" i="34"/>
  <c r="H20" i="34"/>
  <c r="D33" i="36"/>
  <c r="B36" i="36"/>
  <c r="D41" i="36"/>
  <c r="D31" i="36"/>
  <c r="F26" i="36"/>
  <c r="F36" i="36"/>
  <c r="F46" i="36"/>
  <c r="H51" i="36"/>
  <c r="H42" i="36"/>
  <c r="H41" i="36"/>
  <c r="H31" i="36"/>
  <c r="H21" i="36"/>
  <c r="B38" i="36"/>
  <c r="J37" i="36"/>
  <c r="H32" i="36"/>
  <c r="F37" i="36"/>
  <c r="F27" i="36"/>
  <c r="D32" i="36"/>
  <c r="D40" i="36"/>
  <c r="F45" i="36"/>
  <c r="F35" i="36"/>
  <c r="H50" i="36"/>
  <c r="H40" i="36"/>
  <c r="H30" i="36"/>
  <c r="B35" i="36"/>
  <c r="J57" i="36"/>
  <c r="J47" i="36"/>
  <c r="H52" i="36"/>
  <c r="F47" i="36"/>
  <c r="D42" i="36"/>
  <c r="B37" i="36"/>
  <c r="B3" i="12"/>
  <c r="B4" i="12"/>
  <c r="E6" i="12"/>
  <c r="B6" i="12"/>
  <c r="B5" i="12"/>
  <c r="B9" i="12"/>
  <c r="B1" i="12"/>
  <c r="B34" i="12"/>
  <c r="D39" i="12"/>
  <c r="F44" i="12"/>
  <c r="H49" i="12"/>
  <c r="J54" i="12"/>
  <c r="B2" i="12"/>
  <c r="J57" i="12"/>
  <c r="B3" i="35"/>
  <c r="B4" i="35"/>
  <c r="E6" i="35"/>
  <c r="B6" i="35"/>
  <c r="B5" i="35"/>
  <c r="B9" i="35"/>
  <c r="B1" i="35"/>
  <c r="B34" i="35"/>
  <c r="D39" i="35"/>
  <c r="F44" i="35"/>
  <c r="H49" i="35"/>
  <c r="J54" i="35"/>
  <c r="B2" i="35"/>
  <c r="J57" i="35"/>
  <c r="B8" i="35"/>
  <c r="D29" i="35"/>
  <c r="F34" i="35"/>
  <c r="H39" i="35"/>
  <c r="J44" i="35"/>
  <c r="J47" i="35"/>
  <c r="F24" i="35"/>
  <c r="H29" i="35"/>
  <c r="J34" i="35"/>
  <c r="J37" i="35"/>
  <c r="H19" i="35"/>
  <c r="J24" i="35"/>
  <c r="J27" i="35"/>
  <c r="J14" i="35"/>
  <c r="J17" i="35"/>
  <c r="B11" i="35"/>
  <c r="B12" i="35"/>
  <c r="H52" i="35"/>
  <c r="H51" i="35"/>
  <c r="H50" i="35"/>
  <c r="H42" i="35"/>
  <c r="F47" i="35"/>
  <c r="F46" i="35"/>
  <c r="F45" i="35"/>
  <c r="H32" i="35"/>
  <c r="F37" i="35"/>
  <c r="D42" i="35"/>
  <c r="H41" i="35"/>
  <c r="D41" i="35"/>
  <c r="H40" i="35"/>
  <c r="D40" i="35"/>
  <c r="H22" i="35"/>
  <c r="F27" i="35"/>
  <c r="D32" i="35"/>
  <c r="B37" i="35"/>
  <c r="F36" i="35"/>
  <c r="B36" i="35"/>
  <c r="F35" i="35"/>
  <c r="B35" i="35"/>
  <c r="H31" i="35"/>
  <c r="D31" i="35"/>
  <c r="H30" i="35"/>
  <c r="D30" i="35"/>
  <c r="F26" i="35"/>
  <c r="F25" i="35"/>
  <c r="H21" i="35"/>
  <c r="H20" i="35"/>
  <c r="B8" i="12"/>
  <c r="B11" i="12"/>
  <c r="D29" i="12"/>
  <c r="F34" i="12"/>
  <c r="H39" i="12"/>
  <c r="J44" i="12"/>
  <c r="J47" i="12"/>
  <c r="B12" i="12"/>
  <c r="H52" i="12"/>
  <c r="F24" i="12"/>
  <c r="H29" i="12"/>
  <c r="J34" i="12"/>
  <c r="J37" i="12"/>
  <c r="H42" i="12"/>
  <c r="F47" i="12"/>
  <c r="H19" i="12"/>
  <c r="J24" i="12"/>
  <c r="J27" i="12"/>
  <c r="H32" i="12"/>
  <c r="F37" i="12"/>
  <c r="D42" i="12"/>
  <c r="J14" i="12"/>
  <c r="J17" i="12"/>
  <c r="H22" i="12"/>
  <c r="F27" i="12"/>
  <c r="D32" i="12"/>
  <c r="B37" i="12"/>
  <c r="B36" i="12"/>
  <c r="D41" i="12"/>
  <c r="D31" i="12"/>
  <c r="F46" i="12"/>
  <c r="F36" i="12"/>
  <c r="F26" i="12"/>
  <c r="H51" i="12"/>
  <c r="H41" i="12"/>
  <c r="H31" i="12"/>
  <c r="H21" i="12"/>
  <c r="B35" i="12"/>
  <c r="D40" i="12"/>
  <c r="D30" i="12"/>
  <c r="F45" i="12"/>
  <c r="F35" i="12"/>
  <c r="F25" i="12"/>
  <c r="H50" i="12"/>
  <c r="H40" i="12"/>
  <c r="H30" i="12"/>
  <c r="H20" i="12"/>
  <c r="C3" i="37"/>
  <c r="E3" i="37"/>
  <c r="F3" i="37"/>
  <c r="B3" i="37"/>
  <c r="G3" i="37"/>
  <c r="D3" i="37"/>
  <c r="I3" i="37"/>
  <c r="H3" i="37"/>
  <c r="K3" i="37"/>
  <c r="C15" i="29"/>
  <c r="J3" i="37"/>
  <c r="C9" i="29"/>
  <c r="W3" i="37"/>
  <c r="V3" i="37"/>
  <c r="U3" i="37"/>
  <c r="T3" i="37"/>
  <c r="S3" i="37"/>
  <c r="R3" i="37"/>
  <c r="Q3" i="37"/>
  <c r="P3" i="37"/>
  <c r="O3" i="37"/>
  <c r="N3" i="37"/>
  <c r="M3" i="37"/>
  <c r="L3" i="37"/>
  <c r="B2" i="4"/>
</calcChain>
</file>

<file path=xl/sharedStrings.xml><?xml version="1.0" encoding="utf-8"?>
<sst xmlns="http://schemas.openxmlformats.org/spreadsheetml/2006/main" count="5338" uniqueCount="51">
  <si>
    <t>S</t>
  </si>
  <si>
    <t>K</t>
  </si>
  <si>
    <t>r</t>
  </si>
  <si>
    <t>δ</t>
  </si>
  <si>
    <t>σ</t>
  </si>
  <si>
    <t>u</t>
  </si>
  <si>
    <t>d</t>
  </si>
  <si>
    <t>h</t>
  </si>
  <si>
    <t>years</t>
  </si>
  <si>
    <t>Δ</t>
  </si>
  <si>
    <t>B</t>
  </si>
  <si>
    <t>S_u</t>
  </si>
  <si>
    <t>S_uu</t>
  </si>
  <si>
    <t>S_uuu</t>
  </si>
  <si>
    <t>S_uud</t>
  </si>
  <si>
    <t>S_d</t>
  </si>
  <si>
    <t>S_ud</t>
  </si>
  <si>
    <t>S_dd</t>
  </si>
  <si>
    <t>S_ddu</t>
  </si>
  <si>
    <t>S_ddd</t>
  </si>
  <si>
    <t>C_Amer</t>
  </si>
  <si>
    <t>C_Eur</t>
  </si>
  <si>
    <t>Node</t>
  </si>
  <si>
    <t>Stock Price</t>
  </si>
  <si>
    <t>Risk Neutral Probability</t>
  </si>
  <si>
    <t>Number of Ways to Reach Node</t>
  </si>
  <si>
    <t>Probability</t>
  </si>
  <si>
    <t>n</t>
  </si>
  <si>
    <t>p*</t>
  </si>
  <si>
    <t>T</t>
  </si>
  <si>
    <t>1-p*</t>
  </si>
  <si>
    <t>Days</t>
  </si>
  <si>
    <t>Black-Scholes Formula</t>
  </si>
  <si>
    <t>Binomial Pricing Lattice</t>
  </si>
  <si>
    <t>Monte Carlo Simulation</t>
  </si>
  <si>
    <t>Finite Differences Estimation</t>
  </si>
  <si>
    <t>Amer</t>
  </si>
  <si>
    <t>σ_n</t>
  </si>
  <si>
    <t>Call Option</t>
  </si>
  <si>
    <t>Put Option</t>
  </si>
  <si>
    <t>Call Greeks</t>
  </si>
  <si>
    <t>Put Greeks</t>
  </si>
  <si>
    <t>d1</t>
  </si>
  <si>
    <t>d2</t>
  </si>
  <si>
    <t>C</t>
  </si>
  <si>
    <t>P</t>
  </si>
  <si>
    <t>Γ</t>
  </si>
  <si>
    <t>ν</t>
  </si>
  <si>
    <t>ρ</t>
  </si>
  <si>
    <t>ψ</t>
  </si>
  <si>
    <t>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</si>
</sst>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000"/>
    <numFmt numFmtId="166" formatCode="0.00000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scheme val="minor"/>
    </font>
    <font>
      <sz val="11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EBF1DE"/>
        <bgColor rgb="FF000000"/>
      </patternFill>
    </fill>
    <fill>
      <patternFill patternType="solid">
        <fgColor rgb="FFDAEEF3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45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3">
    <xf numFmtId="0" fontId="0" fillId="0" borderId="0" xfId="0"/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10" fontId="0" fillId="0" borderId="1" xfId="0" applyNumberFormat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 wrapText="1"/>
    </xf>
    <xf numFmtId="2" fontId="0" fillId="0" borderId="1" xfId="0" applyNumberFormat="1" applyBorder="1" applyAlignment="1">
      <alignment horizontal="center" wrapText="1"/>
    </xf>
    <xf numFmtId="1" fontId="0" fillId="0" borderId="1" xfId="0" applyNumberFormat="1" applyBorder="1" applyAlignment="1">
      <alignment horizontal="center"/>
    </xf>
    <xf numFmtId="2" fontId="0" fillId="0" borderId="1" xfId="0" applyNumberFormat="1" applyFill="1" applyBorder="1" applyAlignment="1">
      <alignment horizontal="center"/>
    </xf>
    <xf numFmtId="0" fontId="0" fillId="0" borderId="1" xfId="0" applyBorder="1"/>
    <xf numFmtId="0" fontId="0" fillId="0" borderId="1" xfId="0" applyFill="1" applyBorder="1" applyAlignment="1">
      <alignment horizontal="center"/>
    </xf>
    <xf numFmtId="38" fontId="0" fillId="3" borderId="1" xfId="0" applyNumberFormat="1" applyFill="1" applyBorder="1" applyAlignment="1">
      <alignment horizontal="center"/>
    </xf>
    <xf numFmtId="10" fontId="1" fillId="0" borderId="1" xfId="0" applyNumberFormat="1" applyFont="1" applyFill="1" applyBorder="1" applyAlignment="1">
      <alignment horizontal="center" wrapText="1"/>
    </xf>
    <xf numFmtId="2" fontId="0" fillId="0" borderId="1" xfId="0" applyNumberFormat="1" applyFill="1" applyBorder="1" applyAlignment="1">
      <alignment horizontal="center" wrapText="1"/>
    </xf>
    <xf numFmtId="9" fontId="0" fillId="0" borderId="1" xfId="0" applyNumberFormat="1" applyFill="1" applyBorder="1" applyAlignment="1">
      <alignment horizontal="center" wrapText="1"/>
    </xf>
    <xf numFmtId="10" fontId="0" fillId="0" borderId="1" xfId="0" applyNumberFormat="1" applyFill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2" fontId="0" fillId="2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2" fontId="0" fillId="2" borderId="1" xfId="0" applyNumberFormat="1" applyFont="1" applyFill="1" applyBorder="1" applyAlignment="1">
      <alignment horizontal="center"/>
    </xf>
    <xf numFmtId="165" fontId="0" fillId="0" borderId="1" xfId="0" applyNumberFormat="1" applyFill="1" applyBorder="1" applyAlignment="1">
      <alignment horizontal="center"/>
    </xf>
    <xf numFmtId="10" fontId="0" fillId="0" borderId="1" xfId="0" applyNumberFormat="1" applyFill="1" applyBorder="1" applyAlignment="1">
      <alignment horizontal="center"/>
    </xf>
    <xf numFmtId="9" fontId="0" fillId="0" borderId="1" xfId="0" applyNumberFormat="1" applyFill="1" applyBorder="1" applyAlignment="1">
      <alignment horizontal="center"/>
    </xf>
    <xf numFmtId="1" fontId="0" fillId="0" borderId="1" xfId="0" applyNumberFormat="1" applyFill="1" applyBorder="1" applyAlignment="1">
      <alignment horizontal="center"/>
    </xf>
    <xf numFmtId="0" fontId="0" fillId="5" borderId="1" xfId="0" applyFill="1" applyBorder="1" applyAlignment="1">
      <alignment horizontal="center" wrapText="1"/>
    </xf>
    <xf numFmtId="0" fontId="0" fillId="5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5" fillId="0" borderId="0" xfId="0" applyFont="1"/>
    <xf numFmtId="2" fontId="5" fillId="0" borderId="0" xfId="0" applyNumberFormat="1" applyFont="1" applyAlignment="1">
      <alignment horizontal="center"/>
    </xf>
    <xf numFmtId="10" fontId="5" fillId="0" borderId="0" xfId="0" applyNumberFormat="1" applyFont="1" applyAlignment="1">
      <alignment horizontal="center"/>
    </xf>
    <xf numFmtId="165" fontId="5" fillId="0" borderId="0" xfId="0" applyNumberFormat="1" applyFont="1" applyAlignment="1">
      <alignment horizontal="center"/>
    </xf>
    <xf numFmtId="2" fontId="5" fillId="7" borderId="1" xfId="0" applyNumberFormat="1" applyFont="1" applyFill="1" applyBorder="1" applyAlignment="1">
      <alignment horizontal="center"/>
    </xf>
    <xf numFmtId="10" fontId="4" fillId="7" borderId="1" xfId="0" applyNumberFormat="1" applyFont="1" applyFill="1" applyBorder="1" applyAlignment="1">
      <alignment horizontal="center"/>
    </xf>
    <xf numFmtId="10" fontId="5" fillId="7" borderId="1" xfId="0" applyNumberFormat="1" applyFont="1" applyFill="1" applyBorder="1" applyAlignment="1">
      <alignment horizontal="center"/>
    </xf>
    <xf numFmtId="165" fontId="5" fillId="7" borderId="1" xfId="0" applyNumberFormat="1" applyFont="1" applyFill="1" applyBorder="1" applyAlignment="1">
      <alignment horizontal="center"/>
    </xf>
    <xf numFmtId="2" fontId="5" fillId="0" borderId="1" xfId="0" applyNumberFormat="1" applyFont="1" applyBorder="1" applyAlignment="1">
      <alignment horizontal="center"/>
    </xf>
    <xf numFmtId="10" fontId="5" fillId="0" borderId="1" xfId="0" applyNumberFormat="1" applyFont="1" applyBorder="1" applyAlignment="1">
      <alignment horizontal="center"/>
    </xf>
    <xf numFmtId="165" fontId="5" fillId="0" borderId="1" xfId="0" applyNumberFormat="1" applyFont="1" applyBorder="1" applyAlignment="1">
      <alignment horizontal="center"/>
    </xf>
    <xf numFmtId="2" fontId="5" fillId="6" borderId="1" xfId="0" applyNumberFormat="1" applyFont="1" applyFill="1" applyBorder="1" applyAlignment="1">
      <alignment horizontal="center"/>
    </xf>
    <xf numFmtId="2" fontId="5" fillId="6" borderId="1" xfId="0" applyNumberFormat="1" applyFont="1" applyFill="1" applyBorder="1" applyAlignment="1">
      <alignment horizontal="center" vertical="center" wrapText="1"/>
    </xf>
    <xf numFmtId="10" fontId="5" fillId="6" borderId="1" xfId="0" applyNumberFormat="1" applyFont="1" applyFill="1" applyBorder="1" applyAlignment="1">
      <alignment horizontal="center" vertical="center" wrapText="1"/>
    </xf>
    <xf numFmtId="165" fontId="5" fillId="5" borderId="1" xfId="0" applyNumberFormat="1" applyFont="1" applyFill="1" applyBorder="1" applyAlignment="1">
      <alignment horizontal="center"/>
    </xf>
    <xf numFmtId="1" fontId="5" fillId="0" borderId="1" xfId="0" applyNumberFormat="1" applyFont="1" applyBorder="1" applyAlignment="1">
      <alignment horizontal="center"/>
    </xf>
    <xf numFmtId="2" fontId="6" fillId="5" borderId="1" xfId="0" applyNumberFormat="1" applyFont="1" applyFill="1" applyBorder="1" applyAlignment="1">
      <alignment horizontal="center"/>
    </xf>
    <xf numFmtId="0" fontId="0" fillId="4" borderId="1" xfId="0" applyFill="1" applyBorder="1" applyAlignment="1">
      <alignment horizontal="center" wrapText="1"/>
    </xf>
    <xf numFmtId="2" fontId="0" fillId="4" borderId="1" xfId="0" applyNumberFormat="1" applyFill="1" applyBorder="1" applyAlignment="1">
      <alignment horizontal="center" wrapText="1"/>
    </xf>
    <xf numFmtId="38" fontId="0" fillId="4" borderId="1" xfId="0" applyNumberFormat="1" applyFill="1" applyBorder="1" applyAlignment="1">
      <alignment horizontal="center" wrapText="1"/>
    </xf>
    <xf numFmtId="10" fontId="0" fillId="0" borderId="0" xfId="0" applyNumberFormat="1"/>
    <xf numFmtId="2" fontId="0" fillId="0" borderId="0" xfId="0" applyNumberFormat="1"/>
    <xf numFmtId="2" fontId="0" fillId="5" borderId="1" xfId="0" applyNumberFormat="1" applyFill="1" applyBorder="1" applyAlignment="1">
      <alignment horizontal="center"/>
    </xf>
    <xf numFmtId="10" fontId="1" fillId="5" borderId="1" xfId="0" applyNumberFormat="1" applyFont="1" applyFill="1" applyBorder="1" applyAlignment="1">
      <alignment horizontal="center"/>
    </xf>
    <xf numFmtId="10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1" fillId="4" borderId="1" xfId="0" applyNumberFormat="1" applyFont="1" applyFill="1" applyBorder="1" applyAlignment="1">
      <alignment horizontal="center"/>
    </xf>
    <xf numFmtId="2" fontId="0" fillId="4" borderId="1" xfId="0" applyNumberFormat="1" applyFill="1" applyBorder="1" applyAlignment="1">
      <alignment horizontal="center"/>
    </xf>
    <xf numFmtId="165" fontId="0" fillId="4" borderId="2" xfId="0" applyNumberFormat="1" applyFill="1" applyBorder="1" applyAlignment="1">
      <alignment horizontal="center"/>
    </xf>
    <xf numFmtId="165" fontId="0" fillId="4" borderId="1" xfId="0" applyNumberFormat="1" applyFill="1" applyBorder="1" applyAlignment="1">
      <alignment horizontal="center"/>
    </xf>
    <xf numFmtId="165" fontId="0" fillId="4" borderId="3" xfId="0" applyNumberFormat="1" applyFill="1" applyBorder="1" applyAlignment="1">
      <alignment horizontal="center"/>
    </xf>
    <xf numFmtId="165" fontId="0" fillId="4" borderId="4" xfId="0" applyNumberFormat="1" applyFill="1" applyBorder="1" applyAlignment="1">
      <alignment horizontal="center"/>
    </xf>
    <xf numFmtId="2" fontId="0" fillId="3" borderId="4" xfId="0" applyNumberFormat="1" applyFill="1" applyBorder="1" applyAlignment="1">
      <alignment horizontal="center"/>
    </xf>
    <xf numFmtId="0" fontId="4" fillId="7" borderId="1" xfId="0" applyFont="1" applyFill="1" applyBorder="1" applyAlignment="1">
      <alignment horizontal="center" wrapText="1"/>
    </xf>
    <xf numFmtId="2" fontId="4" fillId="0" borderId="6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 wrapText="1"/>
    </xf>
    <xf numFmtId="0" fontId="4" fillId="7" borderId="7" xfId="0" applyFont="1" applyFill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10" fontId="4" fillId="0" borderId="8" xfId="0" applyNumberFormat="1" applyFont="1" applyBorder="1" applyAlignment="1">
      <alignment horizontal="center"/>
    </xf>
    <xf numFmtId="0" fontId="4" fillId="7" borderId="8" xfId="0" applyFont="1" applyFill="1" applyBorder="1" applyAlignment="1">
      <alignment horizontal="center"/>
    </xf>
    <xf numFmtId="165" fontId="4" fillId="0" borderId="8" xfId="0" applyNumberFormat="1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6" borderId="7" xfId="0" applyFont="1" applyFill="1" applyBorder="1" applyAlignment="1">
      <alignment horizontal="center"/>
    </xf>
    <xf numFmtId="165" fontId="4" fillId="0" borderId="8" xfId="0" applyNumberFormat="1" applyFon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5" fontId="0" fillId="3" borderId="2" xfId="0" applyNumberFormat="1" applyFill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165" fontId="0" fillId="3" borderId="3" xfId="0" applyNumberFormat="1" applyFill="1" applyBorder="1" applyAlignment="1">
      <alignment horizontal="center"/>
    </xf>
    <xf numFmtId="165" fontId="0" fillId="3" borderId="6" xfId="0" applyNumberFormat="1" applyFill="1" applyBorder="1" applyAlignment="1">
      <alignment horizontal="center"/>
    </xf>
    <xf numFmtId="2" fontId="7" fillId="2" borderId="1" xfId="0" applyNumberFormat="1" applyFont="1" applyFill="1" applyBorder="1" applyAlignment="1">
      <alignment horizontal="center"/>
    </xf>
    <xf numFmtId="2" fontId="0" fillId="10" borderId="1" xfId="0" applyNumberFormat="1" applyFont="1" applyFill="1" applyBorder="1" applyAlignment="1">
      <alignment horizontal="center"/>
    </xf>
    <xf numFmtId="2" fontId="0" fillId="10" borderId="1" xfId="0" applyNumberForma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165" fontId="0" fillId="11" borderId="2" xfId="0" applyNumberFormat="1" applyFill="1" applyBorder="1" applyAlignment="1">
      <alignment horizontal="center"/>
    </xf>
    <xf numFmtId="165" fontId="0" fillId="11" borderId="1" xfId="0" applyNumberFormat="1" applyFill="1" applyBorder="1" applyAlignment="1">
      <alignment horizontal="center"/>
    </xf>
    <xf numFmtId="165" fontId="0" fillId="11" borderId="3" xfId="0" applyNumberFormat="1" applyFill="1" applyBorder="1" applyAlignment="1">
      <alignment horizontal="center"/>
    </xf>
    <xf numFmtId="165" fontId="0" fillId="10" borderId="1" xfId="0" applyNumberFormat="1" applyFill="1" applyBorder="1" applyAlignment="1">
      <alignment horizontal="center"/>
    </xf>
    <xf numFmtId="165" fontId="4" fillId="9" borderId="8" xfId="0" applyNumberFormat="1" applyFont="1" applyFill="1" applyBorder="1" applyAlignment="1">
      <alignment horizontal="center"/>
    </xf>
    <xf numFmtId="166" fontId="0" fillId="3" borderId="1" xfId="0" applyNumberFormat="1" applyFill="1" applyBorder="1" applyAlignment="1">
      <alignment horizontal="center"/>
    </xf>
    <xf numFmtId="0" fontId="0" fillId="8" borderId="5" xfId="0" applyFill="1" applyBorder="1" applyAlignment="1">
      <alignment horizontal="center"/>
    </xf>
  </cellXfs>
  <cellStyles count="45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Normal" xfId="0" builtinId="0"/>
  </cellStyles>
  <dxfs count="71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</dxfs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0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chartsheet" Target="chartsheets/sheet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24-Period</a:t>
            </a:r>
            <a:r>
              <a:rPr lang="en-US" baseline="0"/>
              <a:t> Binomial Distribution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S=37.56, sigma=24.07%, r=0.82%, T=0.9808, delta=2.77%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302670798533621"/>
          <c:y val="0.14201763195681172"/>
          <c:w val="0.72518051520889981"/>
          <c:h val="0.7973515304353278"/>
        </c:manualLayout>
      </c:layout>
      <c:scatterChart>
        <c:scatterStyle val="lineMarker"/>
        <c:varyColors val="0"/>
        <c:ser>
          <c:idx val="0"/>
          <c:order val="0"/>
          <c:tx>
            <c:v>Prob Density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'24-Period Lognormal Dist'!$E$16:$E$40</c:f>
              <c:numCache>
                <c:formatCode>0.00</c:formatCode>
                <c:ptCount val="25"/>
                <c:pt idx="0">
                  <c:v>11.461473160596444</c:v>
                </c:pt>
                <c:pt idx="1">
                  <c:v>12.632966453680186</c:v>
                </c:pt>
                <c:pt idx="2">
                  <c:v>13.924199724034771</c:v>
                </c:pt>
                <c:pt idx="3">
                  <c:v>15.34741176315945</c:v>
                </c:pt>
                <c:pt idx="4">
                  <c:v>16.916092306647297</c:v>
                </c:pt>
                <c:pt idx="5">
                  <c:v>18.645109894940592</c:v>
                </c:pt>
                <c:pt idx="6">
                  <c:v>20.550852802913823</c:v>
                </c:pt>
                <c:pt idx="7">
                  <c:v>22.651384374067622</c:v>
                </c:pt>
                <c:pt idx="8">
                  <c:v>24.966614231649146</c:v>
                </c:pt>
                <c:pt idx="9">
                  <c:v>27.518486989501859</c:v>
                </c:pt>
                <c:pt idx="10">
                  <c:v>30.331190251316766</c:v>
                </c:pt>
                <c:pt idx="11">
                  <c:v>33.43138386977963</c:v>
                </c:pt>
                <c:pt idx="12">
                  <c:v>36.848452638618141</c:v>
                </c:pt>
                <c:pt idx="13">
                  <c:v>40.614784812658556</c:v>
                </c:pt>
                <c:pt idx="14">
                  <c:v>44.766079095809225</c:v>
                </c:pt>
                <c:pt idx="15">
                  <c:v>49.341683006717631</c:v>
                </c:pt>
                <c:pt idx="16">
                  <c:v>54.384965829257162</c:v>
                </c:pt>
                <c:pt idx="17">
                  <c:v>59.943729682807714</c:v>
                </c:pt>
                <c:pt idx="18">
                  <c:v>66.070662608607947</c:v>
                </c:pt>
                <c:pt idx="19">
                  <c:v>72.82383796670085</c:v>
                </c:pt>
                <c:pt idx="20">
                  <c:v>80.267264876943472</c:v>
                </c:pt>
                <c:pt idx="21">
                  <c:v>88.471494921366684</c:v>
                </c:pt>
                <c:pt idx="22">
                  <c:v>97.51429085843624</c:v>
                </c:pt>
                <c:pt idx="23">
                  <c:v>107.48136368753934</c:v>
                </c:pt>
                <c:pt idx="24">
                  <c:v>118.46718504986887</c:v>
                </c:pt>
              </c:numCache>
            </c:numRef>
          </c:xVal>
          <c:yVal>
            <c:numRef>
              <c:f>'24-Period Lognormal Dist'!$H$16:$H$40</c:f>
              <c:numCache>
                <c:formatCode>0.00000000</c:formatCode>
                <c:ptCount val="25"/>
                <c:pt idx="0">
                  <c:v>1.0611699583037451E-7</c:v>
                </c:pt>
                <c:pt idx="1">
                  <c:v>2.425848852479446E-6</c:v>
                </c:pt>
                <c:pt idx="2">
                  <c:v>2.6572298811881E-5</c:v>
                </c:pt>
                <c:pt idx="3">
                  <c:v>1.8560860346154303E-4</c:v>
                </c:pt>
                <c:pt idx="4">
                  <c:v>9.2816450470519093E-4</c:v>
                </c:pt>
                <c:pt idx="5">
                  <c:v>3.53632764954753E-3</c:v>
                </c:pt>
                <c:pt idx="6">
                  <c:v>1.0666511272589684E-2</c:v>
                </c:pt>
                <c:pt idx="7">
                  <c:v>2.6125487986255819E-2</c:v>
                </c:pt>
                <c:pt idx="8">
                  <c:v>5.2879932852059261E-2</c:v>
                </c:pt>
                <c:pt idx="9">
                  <c:v>8.9543881836071371E-2</c:v>
                </c:pt>
                <c:pt idx="10">
                  <c:v>0.12793657680540735</c:v>
                </c:pt>
                <c:pt idx="11">
                  <c:v>0.1550949389194497</c:v>
                </c:pt>
                <c:pt idx="12">
                  <c:v>0.16003953533941104</c:v>
                </c:pt>
                <c:pt idx="13">
                  <c:v>0.14071251485448014</c:v>
                </c:pt>
                <c:pt idx="14">
                  <c:v>0.10530886301369949</c:v>
                </c:pt>
                <c:pt idx="15">
                  <c:v>6.6871522977140899E-2</c:v>
                </c:pt>
                <c:pt idx="16">
                  <c:v>3.5828719785352667E-2</c:v>
                </c:pt>
                <c:pt idx="17">
                  <c:v>1.6059791604833236E-2</c:v>
                </c:pt>
                <c:pt idx="18">
                  <c:v>5.9488496093288235E-3</c:v>
                </c:pt>
                <c:pt idx="19">
                  <c:v>1.7893619115292262E-3</c:v>
                </c:pt>
                <c:pt idx="20">
                  <c:v>4.2609432182484522E-4</c:v>
                </c:pt>
                <c:pt idx="21">
                  <c:v>7.7306140695957849E-5</c:v>
                </c:pt>
                <c:pt idx="22">
                  <c:v>1.0041072807372255E-5</c:v>
                </c:pt>
                <c:pt idx="23">
                  <c:v>8.3166768156106709E-7</c:v>
                </c:pt>
                <c:pt idx="24">
                  <c:v>3.3007006061316484E-8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DD21-4BA7-88C0-48B3D07BD5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037056"/>
        <c:axId val="149037632"/>
      </c:scatterChart>
      <c:valAx>
        <c:axId val="149037056"/>
        <c:scaling>
          <c:orientation val="minMax"/>
          <c:max val="14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S_T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037632"/>
        <c:crosses val="autoZero"/>
        <c:crossBetween val="midCat"/>
      </c:valAx>
      <c:valAx>
        <c:axId val="14903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Pr(S_T)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037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7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2428" cy="628393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workbookViewId="0">
      <selection activeCell="E6" sqref="E6"/>
    </sheetView>
  </sheetViews>
  <sheetFormatPr defaultColWidth="10.59765625" defaultRowHeight="14.25" x14ac:dyDescent="0.45"/>
  <cols>
    <col min="2" max="7" width="18" customWidth="1"/>
  </cols>
  <sheetData>
    <row r="1" spans="1:12" ht="15.5" x14ac:dyDescent="0.35">
      <c r="A1" s="32"/>
      <c r="B1" s="33"/>
      <c r="C1" s="33"/>
      <c r="D1" s="34"/>
      <c r="E1" s="34"/>
      <c r="F1" s="35"/>
      <c r="G1" s="34"/>
      <c r="H1" s="32"/>
      <c r="I1" s="32"/>
      <c r="J1" s="32"/>
      <c r="K1" s="32"/>
      <c r="L1" s="32"/>
    </row>
    <row r="2" spans="1:12" ht="15.5" x14ac:dyDescent="0.35">
      <c r="A2" s="32"/>
      <c r="B2" s="33"/>
      <c r="C2" s="33"/>
      <c r="D2" s="34"/>
      <c r="E2" s="34"/>
      <c r="F2" s="46" t="s">
        <v>31</v>
      </c>
      <c r="G2" s="34"/>
      <c r="H2" s="32"/>
      <c r="I2" s="32"/>
      <c r="J2" s="32"/>
      <c r="K2" s="32"/>
      <c r="L2" s="32"/>
    </row>
    <row r="3" spans="1:12" ht="15.5" x14ac:dyDescent="0.35">
      <c r="A3" s="32"/>
      <c r="B3" s="33"/>
      <c r="C3" s="33"/>
      <c r="D3" s="34"/>
      <c r="E3" s="34"/>
      <c r="F3" s="47">
        <v>358</v>
      </c>
      <c r="G3" s="34"/>
      <c r="H3" s="32"/>
      <c r="I3" s="32"/>
      <c r="J3" s="32"/>
      <c r="K3" s="32"/>
      <c r="L3" s="32"/>
    </row>
    <row r="4" spans="1:12" ht="15.75" x14ac:dyDescent="0.5">
      <c r="A4" s="32"/>
      <c r="B4" s="36" t="s">
        <v>0</v>
      </c>
      <c r="C4" s="36" t="s">
        <v>1</v>
      </c>
      <c r="D4" s="37" t="s">
        <v>4</v>
      </c>
      <c r="E4" s="38" t="s">
        <v>2</v>
      </c>
      <c r="F4" s="39" t="s">
        <v>29</v>
      </c>
      <c r="G4" s="37" t="s">
        <v>3</v>
      </c>
      <c r="H4" s="32"/>
      <c r="I4" s="32"/>
      <c r="J4" s="32"/>
      <c r="K4" s="32"/>
      <c r="L4" s="32"/>
    </row>
    <row r="5" spans="1:12" ht="15.5" x14ac:dyDescent="0.35">
      <c r="A5" s="32"/>
      <c r="B5" s="40">
        <v>37.56</v>
      </c>
      <c r="C5" s="40">
        <v>37</v>
      </c>
      <c r="D5" s="41">
        <v>0.2407</v>
      </c>
      <c r="E5" s="41">
        <v>8.2000000000000007E-3</v>
      </c>
      <c r="F5" s="42">
        <f>F3/365</f>
        <v>0.98082191780821915</v>
      </c>
      <c r="G5" s="41">
        <v>2.7699999999999999E-2</v>
      </c>
      <c r="H5" s="32"/>
      <c r="I5" s="32"/>
      <c r="J5" s="32"/>
      <c r="K5" s="32"/>
      <c r="L5" s="32"/>
    </row>
    <row r="6" spans="1:12" ht="15.5" x14ac:dyDescent="0.35">
      <c r="A6" s="32"/>
      <c r="B6" s="33"/>
      <c r="C6" s="33"/>
      <c r="D6" s="34"/>
      <c r="E6" s="34"/>
      <c r="F6" s="35"/>
      <c r="G6" s="34"/>
      <c r="H6" s="32"/>
      <c r="I6" s="32"/>
      <c r="J6" s="32"/>
      <c r="K6" s="32"/>
      <c r="L6" s="32"/>
    </row>
    <row r="7" spans="1:12" ht="15.5" x14ac:dyDescent="0.35">
      <c r="A7" s="32"/>
      <c r="B7" s="33"/>
      <c r="C7" s="48" t="s">
        <v>38</v>
      </c>
      <c r="D7" s="34"/>
      <c r="E7" s="34"/>
      <c r="F7" s="35"/>
      <c r="G7" s="34"/>
      <c r="H7" s="32"/>
      <c r="I7" s="32"/>
      <c r="J7" s="32"/>
      <c r="K7" s="32"/>
      <c r="L7" s="32"/>
    </row>
    <row r="8" spans="1:12" ht="31.05" x14ac:dyDescent="0.35">
      <c r="A8" s="32"/>
      <c r="B8" s="33"/>
      <c r="C8" s="44" t="s">
        <v>32</v>
      </c>
      <c r="D8" s="44" t="s">
        <v>33</v>
      </c>
      <c r="E8" s="45" t="s">
        <v>34</v>
      </c>
      <c r="F8" s="45" t="s">
        <v>35</v>
      </c>
      <c r="G8" s="34"/>
      <c r="H8" s="32"/>
      <c r="I8" s="32"/>
      <c r="J8" s="32"/>
      <c r="K8" s="32"/>
      <c r="L8" s="32"/>
    </row>
    <row r="9" spans="1:12" ht="15.5" x14ac:dyDescent="0.35">
      <c r="A9" s="32"/>
      <c r="B9" s="33"/>
      <c r="C9" s="8">
        <f>'Black-Scholes Formula, Greeks'!J3</f>
        <v>3.4004867559920697</v>
      </c>
      <c r="D9" s="8">
        <f>'24-Period American Call'!B137</f>
        <v>3.3759978863190216</v>
      </c>
      <c r="E9" s="40"/>
      <c r="F9" s="40"/>
      <c r="G9" s="34"/>
      <c r="H9" s="32"/>
      <c r="I9" s="32"/>
      <c r="J9" s="32"/>
      <c r="K9" s="32"/>
      <c r="L9" s="32"/>
    </row>
    <row r="10" spans="1:12" ht="15.75" x14ac:dyDescent="0.5">
      <c r="A10" s="32"/>
      <c r="B10" s="33"/>
      <c r="C10" s="33"/>
      <c r="D10" s="43" t="s">
        <v>36</v>
      </c>
      <c r="E10" s="43" t="s">
        <v>37</v>
      </c>
      <c r="F10" s="33"/>
      <c r="G10" s="34"/>
      <c r="H10" s="32"/>
      <c r="I10" s="32"/>
      <c r="J10" s="32"/>
      <c r="K10" s="32"/>
      <c r="L10" s="32"/>
    </row>
    <row r="11" spans="1:12" ht="15.75" x14ac:dyDescent="0.5">
      <c r="A11" s="32"/>
      <c r="B11" s="33"/>
      <c r="C11" s="33"/>
      <c r="D11" s="8">
        <f>'24-Period American Call'!B138</f>
        <v>3.4588078977921413</v>
      </c>
      <c r="E11" s="40"/>
      <c r="F11" s="34"/>
      <c r="G11" s="34"/>
      <c r="H11" s="32"/>
      <c r="I11" s="32"/>
      <c r="J11" s="32"/>
      <c r="K11" s="32"/>
      <c r="L11" s="32"/>
    </row>
    <row r="12" spans="1:12" ht="15.75" x14ac:dyDescent="0.5">
      <c r="A12" s="32"/>
      <c r="B12" s="33"/>
      <c r="C12" s="33"/>
      <c r="D12" s="34"/>
      <c r="E12" s="34"/>
      <c r="F12" s="35"/>
      <c r="G12" s="34"/>
      <c r="H12" s="32"/>
      <c r="I12" s="32"/>
      <c r="J12" s="32"/>
      <c r="K12" s="32"/>
      <c r="L12" s="32"/>
    </row>
    <row r="13" spans="1:12" ht="15.75" x14ac:dyDescent="0.5">
      <c r="A13" s="32"/>
      <c r="B13" s="33"/>
      <c r="C13" s="48" t="s">
        <v>39</v>
      </c>
      <c r="D13" s="34"/>
      <c r="E13" s="34"/>
      <c r="F13" s="35"/>
      <c r="G13" s="34"/>
      <c r="H13" s="32"/>
      <c r="I13" s="32"/>
      <c r="J13" s="32"/>
      <c r="K13" s="32"/>
      <c r="L13" s="32"/>
    </row>
    <row r="14" spans="1:12" ht="31.5" x14ac:dyDescent="0.5">
      <c r="A14" s="32"/>
      <c r="B14" s="33"/>
      <c r="C14" s="44" t="s">
        <v>32</v>
      </c>
      <c r="D14" s="44" t="s">
        <v>33</v>
      </c>
      <c r="E14" s="45" t="s">
        <v>34</v>
      </c>
      <c r="F14" s="45" t="s">
        <v>35</v>
      </c>
      <c r="G14" s="34"/>
      <c r="H14" s="32"/>
      <c r="I14" s="32"/>
      <c r="J14" s="32"/>
      <c r="K14" s="32"/>
      <c r="L14" s="32"/>
    </row>
    <row r="15" spans="1:12" ht="15.75" x14ac:dyDescent="0.5">
      <c r="A15" s="32"/>
      <c r="B15" s="33"/>
      <c r="C15" s="8">
        <f>'Black-Scholes Formula, Greeks'!K3</f>
        <v>3.5508201497468335</v>
      </c>
      <c r="D15" s="8">
        <f>'24-Period American Put'!B137</f>
        <v>3.5263364873809713</v>
      </c>
      <c r="E15" s="40"/>
      <c r="F15" s="40"/>
      <c r="G15" s="34"/>
      <c r="H15" s="32"/>
      <c r="I15" s="32"/>
      <c r="J15" s="32"/>
      <c r="K15" s="32"/>
      <c r="L15" s="32"/>
    </row>
    <row r="16" spans="1:12" ht="15.75" x14ac:dyDescent="0.5">
      <c r="A16" s="32"/>
      <c r="B16" s="33"/>
      <c r="C16" s="33"/>
      <c r="D16" s="43" t="s">
        <v>36</v>
      </c>
      <c r="E16" s="43" t="s">
        <v>37</v>
      </c>
      <c r="F16" s="33"/>
      <c r="G16" s="34"/>
      <c r="H16" s="32"/>
      <c r="I16" s="32"/>
      <c r="J16" s="32"/>
      <c r="K16" s="32"/>
      <c r="L16" s="32"/>
    </row>
    <row r="17" spans="1:12" ht="15.75" x14ac:dyDescent="0.5">
      <c r="A17" s="32"/>
      <c r="B17" s="33"/>
      <c r="C17" s="33"/>
      <c r="D17" s="8">
        <f>'24-Period American Put'!B138</f>
        <v>3.5263364873809713</v>
      </c>
      <c r="E17" s="40"/>
      <c r="F17" s="34"/>
      <c r="G17" s="34"/>
      <c r="H17" s="32"/>
      <c r="I17" s="32"/>
      <c r="J17" s="32"/>
      <c r="K17" s="32"/>
      <c r="L17" s="32"/>
    </row>
    <row r="18" spans="1:12" ht="15.75" x14ac:dyDescent="0.5">
      <c r="A18" s="32"/>
      <c r="B18" s="33"/>
      <c r="C18" s="33"/>
      <c r="D18" s="34"/>
      <c r="E18" s="34"/>
      <c r="F18" s="35"/>
      <c r="G18" s="34"/>
      <c r="H18" s="32"/>
      <c r="I18" s="32"/>
      <c r="J18" s="32"/>
      <c r="K18" s="32"/>
      <c r="L18" s="32"/>
    </row>
    <row r="19" spans="1:12" ht="15.75" x14ac:dyDescent="0.5">
      <c r="A19" s="32"/>
      <c r="B19" s="33"/>
      <c r="C19" s="33"/>
      <c r="D19" s="34"/>
      <c r="E19" s="34"/>
      <c r="F19" s="35"/>
      <c r="G19" s="34"/>
      <c r="H19" s="32"/>
      <c r="I19" s="32"/>
      <c r="J19" s="32"/>
      <c r="K19" s="32"/>
      <c r="L19" s="32"/>
    </row>
    <row r="20" spans="1:12" ht="15.75" x14ac:dyDescent="0.5">
      <c r="A20" s="32"/>
      <c r="B20" s="33"/>
      <c r="C20" s="33"/>
      <c r="D20" s="34"/>
      <c r="E20" s="34"/>
      <c r="F20" s="35"/>
      <c r="G20" s="34"/>
      <c r="H20" s="32"/>
      <c r="I20" s="32"/>
      <c r="J20" s="32"/>
      <c r="K20" s="32"/>
      <c r="L20" s="32"/>
    </row>
    <row r="21" spans="1:12" ht="15.75" x14ac:dyDescent="0.5">
      <c r="A21" s="32"/>
      <c r="B21" s="33"/>
      <c r="C21" s="33"/>
      <c r="D21" s="34"/>
      <c r="E21" s="34"/>
      <c r="F21" s="35"/>
      <c r="G21" s="34"/>
      <c r="H21" s="32"/>
      <c r="I21" s="32"/>
      <c r="J21" s="32"/>
      <c r="K21" s="32"/>
      <c r="L21" s="32"/>
    </row>
    <row r="22" spans="1:12" ht="15.75" x14ac:dyDescent="0.5">
      <c r="A22" s="32"/>
      <c r="B22" s="33"/>
      <c r="C22" s="33"/>
      <c r="D22" s="34"/>
      <c r="E22" s="34"/>
      <c r="F22" s="35"/>
      <c r="G22" s="34"/>
      <c r="H22" s="32"/>
      <c r="I22" s="32"/>
      <c r="J22" s="32"/>
      <c r="K22" s="32"/>
      <c r="L22" s="32"/>
    </row>
    <row r="23" spans="1:12" ht="15.75" x14ac:dyDescent="0.5">
      <c r="A23" s="32"/>
      <c r="B23" s="33"/>
      <c r="C23" s="33"/>
      <c r="D23" s="34"/>
      <c r="E23" s="34"/>
      <c r="F23" s="35"/>
      <c r="G23" s="34"/>
      <c r="H23" s="32"/>
      <c r="I23" s="32"/>
      <c r="J23" s="32"/>
      <c r="K23" s="32"/>
      <c r="L23" s="32"/>
    </row>
    <row r="24" spans="1:12" ht="15.75" x14ac:dyDescent="0.5">
      <c r="A24" s="32"/>
      <c r="B24" s="33"/>
      <c r="C24" s="33"/>
      <c r="D24" s="34"/>
      <c r="E24" s="34"/>
      <c r="F24" s="35"/>
      <c r="G24" s="34"/>
      <c r="H24" s="32"/>
      <c r="I24" s="32"/>
      <c r="J24" s="32"/>
      <c r="K24" s="32"/>
      <c r="L24" s="32"/>
    </row>
    <row r="25" spans="1:12" ht="15.75" x14ac:dyDescent="0.5">
      <c r="A25" s="32"/>
      <c r="B25" s="33"/>
      <c r="C25" s="33"/>
      <c r="D25" s="34"/>
      <c r="E25" s="34"/>
      <c r="F25" s="35"/>
      <c r="G25" s="34"/>
      <c r="H25" s="32"/>
      <c r="I25" s="32"/>
      <c r="J25" s="32"/>
      <c r="K25" s="32"/>
      <c r="L25" s="32"/>
    </row>
    <row r="26" spans="1:12" ht="15.75" x14ac:dyDescent="0.5">
      <c r="A26" s="32"/>
      <c r="B26" s="33"/>
      <c r="C26" s="33"/>
      <c r="D26" s="34"/>
      <c r="E26" s="34"/>
      <c r="F26" s="35"/>
      <c r="G26" s="34"/>
      <c r="H26" s="32"/>
      <c r="I26" s="32"/>
      <c r="J26" s="32"/>
      <c r="K26" s="32"/>
      <c r="L26" s="32"/>
    </row>
    <row r="27" spans="1:12" ht="15.75" x14ac:dyDescent="0.5">
      <c r="A27" s="32"/>
      <c r="B27" s="33"/>
      <c r="C27" s="33"/>
      <c r="D27" s="34"/>
      <c r="E27" s="34"/>
      <c r="F27" s="35"/>
      <c r="G27" s="34"/>
      <c r="H27" s="32"/>
      <c r="I27" s="32"/>
      <c r="J27" s="32"/>
      <c r="K27" s="32"/>
      <c r="L27" s="32"/>
    </row>
    <row r="28" spans="1:12" ht="15.75" x14ac:dyDescent="0.5">
      <c r="A28" s="32"/>
      <c r="B28" s="33"/>
      <c r="C28" s="33"/>
      <c r="D28" s="34"/>
      <c r="E28" s="34"/>
      <c r="F28" s="35"/>
      <c r="G28" s="34"/>
      <c r="H28" s="32"/>
      <c r="I28" s="32"/>
      <c r="J28" s="32"/>
      <c r="K28" s="32"/>
      <c r="L28" s="32"/>
    </row>
    <row r="29" spans="1:12" ht="15.75" x14ac:dyDescent="0.5">
      <c r="A29" s="32"/>
      <c r="B29" s="33"/>
      <c r="C29" s="33"/>
      <c r="D29" s="34"/>
      <c r="E29" s="34"/>
      <c r="F29" s="35"/>
      <c r="G29" s="34"/>
      <c r="H29" s="32"/>
      <c r="I29" s="32"/>
      <c r="J29" s="32"/>
      <c r="K29" s="32"/>
      <c r="L29" s="32"/>
    </row>
    <row r="30" spans="1:12" ht="15.75" x14ac:dyDescent="0.5">
      <c r="A30" s="32"/>
      <c r="B30" s="33"/>
      <c r="C30" s="33"/>
      <c r="D30" s="34"/>
      <c r="E30" s="34"/>
      <c r="F30" s="35"/>
      <c r="G30" s="34"/>
      <c r="H30" s="32"/>
      <c r="I30" s="32"/>
      <c r="J30" s="32"/>
      <c r="K30" s="32"/>
      <c r="L30" s="32"/>
    </row>
    <row r="31" spans="1:12" ht="15.75" x14ac:dyDescent="0.5">
      <c r="A31" s="32"/>
      <c r="B31" s="33"/>
      <c r="C31" s="33"/>
      <c r="D31" s="34"/>
      <c r="E31" s="34"/>
      <c r="F31" s="35"/>
      <c r="G31" s="34"/>
      <c r="H31" s="32"/>
      <c r="I31" s="32"/>
      <c r="J31" s="32"/>
      <c r="K31" s="32"/>
      <c r="L31" s="32"/>
    </row>
    <row r="32" spans="1:12" ht="15.75" x14ac:dyDescent="0.5">
      <c r="A32" s="32"/>
      <c r="B32" s="33"/>
      <c r="C32" s="33"/>
      <c r="D32" s="34"/>
      <c r="E32" s="34"/>
      <c r="F32" s="35"/>
      <c r="G32" s="34"/>
      <c r="H32" s="32"/>
      <c r="I32" s="32"/>
      <c r="J32" s="32"/>
      <c r="K32" s="32"/>
      <c r="L32" s="32"/>
    </row>
    <row r="33" spans="1:12" ht="15.75" x14ac:dyDescent="0.5">
      <c r="A33" s="32"/>
      <c r="B33" s="33"/>
      <c r="C33" s="33"/>
      <c r="D33" s="34"/>
      <c r="E33" s="34"/>
      <c r="F33" s="35"/>
      <c r="G33" s="34"/>
      <c r="H33" s="32"/>
      <c r="I33" s="32"/>
      <c r="J33" s="32"/>
      <c r="K33" s="32"/>
      <c r="L33" s="32"/>
    </row>
    <row r="34" spans="1:12" ht="15.75" x14ac:dyDescent="0.5">
      <c r="A34" s="32"/>
      <c r="B34" s="33"/>
      <c r="C34" s="33"/>
      <c r="D34" s="34"/>
      <c r="E34" s="34"/>
      <c r="F34" s="35"/>
      <c r="G34" s="34"/>
      <c r="H34" s="32"/>
      <c r="I34" s="32"/>
      <c r="J34" s="32"/>
      <c r="K34" s="32"/>
      <c r="L34" s="3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workbookViewId="0">
      <selection activeCell="K23" sqref="K23"/>
    </sheetView>
  </sheetViews>
  <sheetFormatPr defaultColWidth="8.796875" defaultRowHeight="14.25" x14ac:dyDescent="0.45"/>
  <cols>
    <col min="1" max="3" width="8.796875" style="13"/>
    <col min="4" max="4" width="23.73046875" style="13" customWidth="1"/>
    <col min="5" max="5" width="18.06640625" style="13" customWidth="1"/>
    <col min="6" max="7" width="18.33203125" style="13" customWidth="1"/>
    <col min="8" max="8" width="18.06640625" style="13" customWidth="1"/>
    <col min="9" max="16384" width="8.796875" style="13"/>
  </cols>
  <sheetData>
    <row r="1" spans="1:8" ht="14.55" x14ac:dyDescent="0.35">
      <c r="A1" s="65" t="s">
        <v>0</v>
      </c>
      <c r="B1" s="66">
        <f>'Model Summary'!B5</f>
        <v>37.56</v>
      </c>
      <c r="C1" s="67"/>
      <c r="D1" s="67"/>
      <c r="E1" s="67"/>
      <c r="F1" s="67"/>
      <c r="G1" s="67"/>
    </row>
    <row r="2" spans="1:8" ht="14.55" x14ac:dyDescent="0.35">
      <c r="A2" s="68" t="s">
        <v>1</v>
      </c>
      <c r="B2" s="69">
        <f>'Model Summary'!C5</f>
        <v>37</v>
      </c>
      <c r="C2" s="70"/>
      <c r="D2" s="70"/>
      <c r="E2" s="70"/>
      <c r="F2" s="70"/>
      <c r="G2" s="70"/>
    </row>
    <row r="3" spans="1:8" ht="14.55" x14ac:dyDescent="0.35">
      <c r="A3" s="68" t="s">
        <v>2</v>
      </c>
      <c r="B3" s="71">
        <f>'Model Summary'!E5</f>
        <v>8.2000000000000007E-3</v>
      </c>
      <c r="C3" s="70"/>
      <c r="D3" s="70"/>
      <c r="E3" s="70"/>
      <c r="F3" s="70"/>
      <c r="G3" s="70"/>
    </row>
    <row r="4" spans="1:8" x14ac:dyDescent="0.45">
      <c r="A4" s="68" t="s">
        <v>3</v>
      </c>
      <c r="B4" s="71">
        <f>'Model Summary'!G5</f>
        <v>2.7699999999999999E-2</v>
      </c>
      <c r="C4" s="70"/>
      <c r="D4" s="70"/>
      <c r="E4" s="70"/>
      <c r="F4" s="70"/>
      <c r="G4" s="70"/>
    </row>
    <row r="5" spans="1:8" x14ac:dyDescent="0.45">
      <c r="A5" s="68" t="s">
        <v>4</v>
      </c>
      <c r="B5" s="71">
        <f>'Model Summary'!D5</f>
        <v>0.2407</v>
      </c>
      <c r="C5" s="70"/>
      <c r="D5" s="70"/>
      <c r="E5" s="70"/>
      <c r="F5" s="70"/>
      <c r="G5" s="70"/>
    </row>
    <row r="6" spans="1:8" ht="14.55" x14ac:dyDescent="0.35">
      <c r="A6" s="68" t="s">
        <v>7</v>
      </c>
      <c r="B6" s="76">
        <f>E6/G6</f>
        <v>4.0867579908675795E-2</v>
      </c>
      <c r="C6" s="70" t="s">
        <v>8</v>
      </c>
      <c r="D6" s="72" t="s">
        <v>29</v>
      </c>
      <c r="E6" s="73">
        <f>'Model Summary'!F5</f>
        <v>0.98082191780821915</v>
      </c>
      <c r="F6" s="72" t="s">
        <v>27</v>
      </c>
      <c r="G6" s="70">
        <v>24</v>
      </c>
    </row>
    <row r="7" spans="1:8" ht="14.55" x14ac:dyDescent="0.35">
      <c r="A7" s="74"/>
      <c r="B7" s="70"/>
      <c r="C7" s="70"/>
      <c r="D7" s="70"/>
      <c r="E7" s="70"/>
      <c r="F7" s="70"/>
      <c r="G7" s="70"/>
    </row>
    <row r="8" spans="1:8" ht="14.55" x14ac:dyDescent="0.35">
      <c r="A8" s="75" t="s">
        <v>5</v>
      </c>
      <c r="B8" s="90">
        <f>EXP(($B$3-$B$4)*$B$6)*EXP($B$5*SQRT($B$6))</f>
        <v>1.0490262446707939</v>
      </c>
      <c r="C8" s="70"/>
      <c r="D8" s="70"/>
      <c r="E8" s="70"/>
      <c r="F8" s="70"/>
      <c r="G8" s="70"/>
    </row>
    <row r="9" spans="1:8" ht="14.55" x14ac:dyDescent="0.35">
      <c r="A9" s="75" t="s">
        <v>6</v>
      </c>
      <c r="B9" s="90">
        <f>EXP(($B$3-$B$4)*$B$6)*EXP(-$B$5*SQRT($B$6))</f>
        <v>0.9517468594680687</v>
      </c>
      <c r="C9" s="70"/>
      <c r="D9" s="70"/>
      <c r="E9" s="70"/>
      <c r="F9" s="70"/>
      <c r="G9" s="70"/>
    </row>
    <row r="10" spans="1:8" ht="14.55" x14ac:dyDescent="0.35">
      <c r="A10" s="74"/>
      <c r="B10" s="73"/>
      <c r="C10" s="70"/>
      <c r="D10" s="70"/>
      <c r="E10" s="70"/>
      <c r="F10" s="70"/>
      <c r="G10" s="70"/>
    </row>
    <row r="11" spans="1:8" ht="14.55" x14ac:dyDescent="0.35">
      <c r="A11" s="75" t="s">
        <v>28</v>
      </c>
      <c r="B11" s="90">
        <f>(EXP(($B$3-$B$4)*$B$6)-$B$9)/($B$8-$B$9)</f>
        <v>0.48783758326060228</v>
      </c>
      <c r="C11" s="70"/>
      <c r="D11" s="70"/>
      <c r="E11" s="70"/>
      <c r="F11" s="70"/>
      <c r="G11" s="70"/>
    </row>
    <row r="12" spans="1:8" ht="14.55" x14ac:dyDescent="0.35">
      <c r="A12" s="75" t="s">
        <v>30</v>
      </c>
      <c r="B12" s="90">
        <f>1-(EXP(($B$3-$B$4)*$B$6)-$B$9)/($B$8-$B$9)</f>
        <v>0.51216241673939766</v>
      </c>
      <c r="C12" s="70"/>
      <c r="D12" s="70"/>
      <c r="E12" s="70"/>
      <c r="F12" s="70"/>
      <c r="G12" s="70"/>
    </row>
    <row r="13" spans="1:8" x14ac:dyDescent="0.45">
      <c r="A13" s="14"/>
      <c r="B13" s="12"/>
    </row>
    <row r="14" spans="1:8" x14ac:dyDescent="0.45">
      <c r="A14" s="14"/>
      <c r="B14" s="12"/>
    </row>
    <row r="15" spans="1:8" ht="28.5" x14ac:dyDescent="0.45">
      <c r="D15" s="49" t="s">
        <v>22</v>
      </c>
      <c r="E15" s="50" t="s">
        <v>23</v>
      </c>
      <c r="F15" s="49" t="s">
        <v>24</v>
      </c>
      <c r="G15" s="51" t="s">
        <v>25</v>
      </c>
      <c r="H15" s="49" t="s">
        <v>26</v>
      </c>
    </row>
    <row r="16" spans="1:8" x14ac:dyDescent="0.45">
      <c r="D16" s="1">
        <v>24</v>
      </c>
      <c r="E16" s="8">
        <f>$B$1*($B$8)^(24-D16)*($B$9)^D16</f>
        <v>11.461473160596444</v>
      </c>
      <c r="F16" s="7">
        <f>($B$11)^(24-D16)*($B$12)^(D16)</f>
        <v>1.0611699583037451E-7</v>
      </c>
      <c r="G16" s="15">
        <f>COMBIN(24,D16)</f>
        <v>1</v>
      </c>
      <c r="H16" s="91">
        <f>F16*G16</f>
        <v>1.0611699583037451E-7</v>
      </c>
    </row>
    <row r="17" spans="4:8" x14ac:dyDescent="0.45">
      <c r="D17" s="1">
        <f>D16-1</f>
        <v>23</v>
      </c>
      <c r="E17" s="8">
        <f t="shared" ref="E17:E40" si="0">$B$1*($B$8)^(24-D17)*($B$9)^D17</f>
        <v>12.632966453680186</v>
      </c>
      <c r="F17" s="7">
        <f t="shared" ref="F17:F40" si="1">($B$11)^(24-D17)*($B$12)^(D17)</f>
        <v>1.0107703551997691E-7</v>
      </c>
      <c r="G17" s="15">
        <f t="shared" ref="G17:G40" si="2">COMBIN(24,D17)</f>
        <v>24</v>
      </c>
      <c r="H17" s="91">
        <f t="shared" ref="H17:H40" si="3">F17*G17</f>
        <v>2.425848852479446E-6</v>
      </c>
    </row>
    <row r="18" spans="4:8" x14ac:dyDescent="0.45">
      <c r="D18" s="1">
        <f t="shared" ref="D18:D40" si="4">D17-1</f>
        <v>22</v>
      </c>
      <c r="E18" s="8">
        <f t="shared" si="0"/>
        <v>13.924199724034771</v>
      </c>
      <c r="F18" s="7">
        <f t="shared" si="1"/>
        <v>9.6276444970583334E-8</v>
      </c>
      <c r="G18" s="15">
        <f t="shared" si="2"/>
        <v>276</v>
      </c>
      <c r="H18" s="91">
        <f t="shared" si="3"/>
        <v>2.6572298811881E-5</v>
      </c>
    </row>
    <row r="19" spans="4:8" x14ac:dyDescent="0.45">
      <c r="D19" s="1">
        <f t="shared" si="4"/>
        <v>21</v>
      </c>
      <c r="E19" s="8">
        <f t="shared" si="0"/>
        <v>15.34741176315945</v>
      </c>
      <c r="F19" s="7">
        <f t="shared" si="1"/>
        <v>9.1703855465189226E-8</v>
      </c>
      <c r="G19" s="15">
        <f t="shared" si="2"/>
        <v>2024.0000000000002</v>
      </c>
      <c r="H19" s="91">
        <f t="shared" si="3"/>
        <v>1.8560860346154303E-4</v>
      </c>
    </row>
    <row r="20" spans="4:8" x14ac:dyDescent="0.45">
      <c r="D20" s="1">
        <f t="shared" si="4"/>
        <v>20</v>
      </c>
      <c r="E20" s="8">
        <f t="shared" si="0"/>
        <v>16.916092306647297</v>
      </c>
      <c r="F20" s="7">
        <f t="shared" si="1"/>
        <v>8.7348438236889793E-8</v>
      </c>
      <c r="G20" s="15">
        <f t="shared" si="2"/>
        <v>10626</v>
      </c>
      <c r="H20" s="91">
        <f t="shared" si="3"/>
        <v>9.2816450470519093E-4</v>
      </c>
    </row>
    <row r="21" spans="4:8" x14ac:dyDescent="0.45">
      <c r="D21" s="1">
        <f t="shared" si="4"/>
        <v>19</v>
      </c>
      <c r="E21" s="8">
        <f t="shared" si="0"/>
        <v>18.645109894940592</v>
      </c>
      <c r="F21" s="7">
        <f t="shared" si="1"/>
        <v>8.3199878824287848E-8</v>
      </c>
      <c r="G21" s="15">
        <f t="shared" si="2"/>
        <v>42503.999999999993</v>
      </c>
      <c r="H21" s="91">
        <f t="shared" si="3"/>
        <v>3.53632764954753E-3</v>
      </c>
    </row>
    <row r="22" spans="4:8" x14ac:dyDescent="0.45">
      <c r="D22" s="1">
        <f t="shared" si="4"/>
        <v>18</v>
      </c>
      <c r="E22" s="8">
        <f t="shared" si="0"/>
        <v>20.550852802913823</v>
      </c>
      <c r="F22" s="7">
        <f t="shared" si="1"/>
        <v>7.9248352644875633E-8</v>
      </c>
      <c r="G22" s="15">
        <f t="shared" si="2"/>
        <v>134596.00000000003</v>
      </c>
      <c r="H22" s="91">
        <f t="shared" si="3"/>
        <v>1.0666511272589684E-2</v>
      </c>
    </row>
    <row r="23" spans="4:8" x14ac:dyDescent="0.45">
      <c r="D23" s="1">
        <f t="shared" si="4"/>
        <v>17</v>
      </c>
      <c r="E23" s="8">
        <f t="shared" si="0"/>
        <v>22.651384374067622</v>
      </c>
      <c r="F23" s="7">
        <f t="shared" si="1"/>
        <v>7.54845017285435E-8</v>
      </c>
      <c r="G23" s="15">
        <f t="shared" si="2"/>
        <v>346104</v>
      </c>
      <c r="H23" s="91">
        <f t="shared" si="3"/>
        <v>2.6125487986255819E-2</v>
      </c>
    </row>
    <row r="24" spans="4:8" x14ac:dyDescent="0.45">
      <c r="D24" s="1">
        <f t="shared" si="4"/>
        <v>16</v>
      </c>
      <c r="E24" s="8">
        <f t="shared" si="0"/>
        <v>24.966614231649146</v>
      </c>
      <c r="F24" s="7">
        <f t="shared" si="1"/>
        <v>7.1899412556116093E-8</v>
      </c>
      <c r="G24" s="15">
        <f t="shared" si="2"/>
        <v>735471</v>
      </c>
      <c r="H24" s="91">
        <f t="shared" si="3"/>
        <v>5.2879932852059261E-2</v>
      </c>
    </row>
    <row r="25" spans="4:8" x14ac:dyDescent="0.45">
      <c r="D25" s="1">
        <f t="shared" si="4"/>
        <v>15</v>
      </c>
      <c r="E25" s="8">
        <f t="shared" si="0"/>
        <v>27.518486989501859</v>
      </c>
      <c r="F25" s="7">
        <f t="shared" si="1"/>
        <v>6.848459495043332E-8</v>
      </c>
      <c r="G25" s="15">
        <f t="shared" si="2"/>
        <v>1307504</v>
      </c>
      <c r="H25" s="91">
        <f t="shared" si="3"/>
        <v>8.9543881836071371E-2</v>
      </c>
    </row>
    <row r="26" spans="4:8" x14ac:dyDescent="0.45">
      <c r="D26" s="1">
        <f t="shared" si="4"/>
        <v>14</v>
      </c>
      <c r="E26" s="8">
        <f t="shared" si="0"/>
        <v>30.331190251316766</v>
      </c>
      <c r="F26" s="7">
        <f t="shared" si="1"/>
        <v>6.5231961969986254E-8</v>
      </c>
      <c r="G26" s="15">
        <f t="shared" si="2"/>
        <v>1961256</v>
      </c>
      <c r="H26" s="91">
        <f t="shared" si="3"/>
        <v>0.12793657680540735</v>
      </c>
    </row>
    <row r="27" spans="4:8" x14ac:dyDescent="0.45">
      <c r="D27" s="1">
        <f t="shared" si="4"/>
        <v>13</v>
      </c>
      <c r="E27" s="8">
        <f t="shared" si="0"/>
        <v>33.43138386977963</v>
      </c>
      <c r="F27" s="7">
        <f t="shared" si="1"/>
        <v>6.2133810757492226E-8</v>
      </c>
      <c r="G27" s="15">
        <f t="shared" si="2"/>
        <v>2496144.0000000005</v>
      </c>
      <c r="H27" s="91">
        <f t="shared" si="3"/>
        <v>0.1550949389194497</v>
      </c>
    </row>
    <row r="28" spans="4:8" x14ac:dyDescent="0.45">
      <c r="D28" s="1">
        <f t="shared" si="4"/>
        <v>12</v>
      </c>
      <c r="E28" s="8">
        <f t="shared" si="0"/>
        <v>36.848452638618141</v>
      </c>
      <c r="F28" s="7">
        <f t="shared" si="1"/>
        <v>5.9182804298054918E-8</v>
      </c>
      <c r="G28" s="15">
        <f t="shared" si="2"/>
        <v>2704156.0000000009</v>
      </c>
      <c r="H28" s="91">
        <f t="shared" si="3"/>
        <v>0.16003953533941104</v>
      </c>
    </row>
    <row r="29" spans="4:8" x14ac:dyDescent="0.45">
      <c r="D29" s="1">
        <f t="shared" si="4"/>
        <v>11</v>
      </c>
      <c r="E29" s="8">
        <f t="shared" si="0"/>
        <v>40.614784812658556</v>
      </c>
      <c r="F29" s="7">
        <f t="shared" si="1"/>
        <v>5.6371954043709059E-8</v>
      </c>
      <c r="G29" s="15">
        <f t="shared" si="2"/>
        <v>2496144.0000000005</v>
      </c>
      <c r="H29" s="91">
        <f t="shared" si="3"/>
        <v>0.14071251485448014</v>
      </c>
    </row>
    <row r="30" spans="4:8" x14ac:dyDescent="0.45">
      <c r="D30" s="1">
        <f t="shared" si="4"/>
        <v>10</v>
      </c>
      <c r="E30" s="8">
        <f t="shared" si="0"/>
        <v>44.766079095809225</v>
      </c>
      <c r="F30" s="7">
        <f t="shared" si="1"/>
        <v>5.3694603363201687E-8</v>
      </c>
      <c r="G30" s="15">
        <f t="shared" si="2"/>
        <v>1961256</v>
      </c>
      <c r="H30" s="91">
        <f t="shared" si="3"/>
        <v>0.10530886301369949</v>
      </c>
    </row>
    <row r="31" spans="4:8" x14ac:dyDescent="0.45">
      <c r="D31" s="1">
        <f t="shared" si="4"/>
        <v>9</v>
      </c>
      <c r="E31" s="8">
        <f t="shared" si="0"/>
        <v>49.341683006717631</v>
      </c>
      <c r="F31" s="7">
        <f t="shared" si="1"/>
        <v>5.1144411777815519E-8</v>
      </c>
      <c r="G31" s="15">
        <f t="shared" si="2"/>
        <v>1307504</v>
      </c>
      <c r="H31" s="91">
        <f t="shared" si="3"/>
        <v>6.6871522977140899E-2</v>
      </c>
    </row>
    <row r="32" spans="4:8" x14ac:dyDescent="0.45">
      <c r="D32" s="1">
        <f t="shared" si="4"/>
        <v>8</v>
      </c>
      <c r="E32" s="8">
        <f t="shared" si="0"/>
        <v>54.384965829257162</v>
      </c>
      <c r="F32" s="7">
        <f t="shared" si="1"/>
        <v>4.8715339945902241E-8</v>
      </c>
      <c r="G32" s="15">
        <f t="shared" si="2"/>
        <v>735471</v>
      </c>
      <c r="H32" s="91">
        <f t="shared" si="3"/>
        <v>3.5828719785352667E-2</v>
      </c>
    </row>
    <row r="33" spans="4:8" x14ac:dyDescent="0.45">
      <c r="D33" s="1">
        <f t="shared" si="4"/>
        <v>7</v>
      </c>
      <c r="E33" s="8">
        <f t="shared" si="0"/>
        <v>59.943729682807714</v>
      </c>
      <c r="F33" s="7">
        <f t="shared" si="1"/>
        <v>4.6401635360565713E-8</v>
      </c>
      <c r="G33" s="15">
        <f t="shared" si="2"/>
        <v>346104</v>
      </c>
      <c r="H33" s="91">
        <f t="shared" si="3"/>
        <v>1.6059791604833236E-2</v>
      </c>
    </row>
    <row r="34" spans="4:8" x14ac:dyDescent="0.45">
      <c r="D34" s="1">
        <f t="shared" si="4"/>
        <v>6</v>
      </c>
      <c r="E34" s="8">
        <f t="shared" si="0"/>
        <v>66.070662608607947</v>
      </c>
      <c r="F34" s="7">
        <f t="shared" si="1"/>
        <v>4.4197818726625028E-8</v>
      </c>
      <c r="G34" s="15">
        <f t="shared" si="2"/>
        <v>134596.00000000003</v>
      </c>
      <c r="H34" s="91">
        <f t="shared" si="3"/>
        <v>5.9488496093288235E-3</v>
      </c>
    </row>
    <row r="35" spans="4:8" x14ac:dyDescent="0.45">
      <c r="D35" s="1">
        <f t="shared" si="4"/>
        <v>5</v>
      </c>
      <c r="E35" s="8">
        <f t="shared" si="0"/>
        <v>72.82383796670085</v>
      </c>
      <c r="F35" s="7">
        <f t="shared" si="1"/>
        <v>4.2098670984595015E-8</v>
      </c>
      <c r="G35" s="15">
        <f t="shared" si="2"/>
        <v>42503.999999999993</v>
      </c>
      <c r="H35" s="91">
        <f t="shared" si="3"/>
        <v>1.7893619115292262E-3</v>
      </c>
    </row>
    <row r="36" spans="4:8" x14ac:dyDescent="0.45">
      <c r="D36" s="1">
        <f t="shared" si="4"/>
        <v>4</v>
      </c>
      <c r="E36" s="8">
        <f t="shared" si="0"/>
        <v>80.267264876943472</v>
      </c>
      <c r="F36" s="7">
        <f t="shared" si="1"/>
        <v>4.0099220950954756E-8</v>
      </c>
      <c r="G36" s="15">
        <f t="shared" si="2"/>
        <v>10626</v>
      </c>
      <c r="H36" s="91">
        <f t="shared" si="3"/>
        <v>4.2609432182484522E-4</v>
      </c>
    </row>
    <row r="37" spans="4:8" x14ac:dyDescent="0.45">
      <c r="D37" s="1">
        <f t="shared" si="4"/>
        <v>3</v>
      </c>
      <c r="E37" s="8">
        <f t="shared" si="0"/>
        <v>88.471494921366684</v>
      </c>
      <c r="F37" s="7">
        <f t="shared" si="1"/>
        <v>3.8194733545433714E-8</v>
      </c>
      <c r="G37" s="15">
        <f t="shared" si="2"/>
        <v>2024.0000000000002</v>
      </c>
      <c r="H37" s="91">
        <f t="shared" si="3"/>
        <v>7.7306140695957849E-5</v>
      </c>
    </row>
    <row r="38" spans="4:8" x14ac:dyDescent="0.45">
      <c r="D38" s="1">
        <f t="shared" si="4"/>
        <v>2</v>
      </c>
      <c r="E38" s="8">
        <f t="shared" si="0"/>
        <v>97.51429085843624</v>
      </c>
      <c r="F38" s="7">
        <f t="shared" si="1"/>
        <v>3.6380698577435711E-8</v>
      </c>
      <c r="G38" s="15">
        <f t="shared" si="2"/>
        <v>276</v>
      </c>
      <c r="H38" s="91">
        <f t="shared" si="3"/>
        <v>1.0041072807372255E-5</v>
      </c>
    </row>
    <row r="39" spans="4:8" x14ac:dyDescent="0.45">
      <c r="D39" s="1">
        <f t="shared" si="4"/>
        <v>1</v>
      </c>
      <c r="E39" s="8">
        <f t="shared" si="0"/>
        <v>107.48136368753934</v>
      </c>
      <c r="F39" s="7">
        <f t="shared" si="1"/>
        <v>3.4652820065044462E-8</v>
      </c>
      <c r="G39" s="15">
        <f t="shared" si="2"/>
        <v>24</v>
      </c>
      <c r="H39" s="91">
        <f t="shared" si="3"/>
        <v>8.3166768156106709E-7</v>
      </c>
    </row>
    <row r="40" spans="4:8" x14ac:dyDescent="0.45">
      <c r="D40" s="1">
        <f t="shared" si="4"/>
        <v>0</v>
      </c>
      <c r="E40" s="8">
        <f t="shared" si="0"/>
        <v>118.46718504986887</v>
      </c>
      <c r="F40" s="7">
        <f t="shared" si="1"/>
        <v>3.3007006061316484E-8</v>
      </c>
      <c r="G40" s="15">
        <f t="shared" si="2"/>
        <v>1</v>
      </c>
      <c r="H40" s="91">
        <f t="shared" si="3"/>
        <v>3.3007006061316484E-8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3"/>
  <sheetViews>
    <sheetView topLeftCell="C1" zoomScaleNormal="100" workbookViewId="0">
      <selection activeCell="Q2" sqref="Q2"/>
    </sheetView>
  </sheetViews>
  <sheetFormatPr defaultColWidth="11" defaultRowHeight="14.25" x14ac:dyDescent="0.45"/>
  <cols>
    <col min="2" max="3" width="12" customWidth="1"/>
    <col min="4" max="4" width="12" style="52" customWidth="1"/>
    <col min="5" max="9" width="12" customWidth="1"/>
    <col min="10" max="11" width="12" style="53" customWidth="1"/>
    <col min="12" max="23" width="12" customWidth="1"/>
  </cols>
  <sheetData>
    <row r="1" spans="2:23" ht="14.55" x14ac:dyDescent="0.35">
      <c r="L1" s="92" t="s">
        <v>40</v>
      </c>
      <c r="M1" s="92"/>
      <c r="N1" s="92"/>
      <c r="O1" s="92"/>
      <c r="P1" s="92"/>
      <c r="Q1" s="92"/>
      <c r="R1" s="92" t="s">
        <v>41</v>
      </c>
      <c r="S1" s="92"/>
      <c r="T1" s="92"/>
      <c r="U1" s="92"/>
      <c r="V1" s="92"/>
      <c r="W1" s="92"/>
    </row>
    <row r="2" spans="2:23" x14ac:dyDescent="0.45">
      <c r="B2" s="54" t="s">
        <v>0</v>
      </c>
      <c r="C2" s="54" t="s">
        <v>1</v>
      </c>
      <c r="D2" s="55" t="s">
        <v>4</v>
      </c>
      <c r="E2" s="56" t="s">
        <v>2</v>
      </c>
      <c r="F2" s="57" t="s">
        <v>29</v>
      </c>
      <c r="G2" s="55" t="s">
        <v>3</v>
      </c>
      <c r="H2" s="58" t="s">
        <v>42</v>
      </c>
      <c r="I2" s="58" t="s">
        <v>43</v>
      </c>
      <c r="J2" s="59" t="s">
        <v>44</v>
      </c>
      <c r="K2" s="59" t="s">
        <v>45</v>
      </c>
      <c r="L2" s="60" t="s">
        <v>9</v>
      </c>
      <c r="M2" s="61" t="s">
        <v>46</v>
      </c>
      <c r="N2" s="61" t="s">
        <v>47</v>
      </c>
      <c r="O2" s="61" t="s">
        <v>48</v>
      </c>
      <c r="P2" s="61" t="s">
        <v>49</v>
      </c>
      <c r="Q2" s="62" t="s">
        <v>50</v>
      </c>
      <c r="R2" s="60" t="s">
        <v>9</v>
      </c>
      <c r="S2" s="61" t="s">
        <v>46</v>
      </c>
      <c r="T2" s="61" t="s">
        <v>47</v>
      </c>
      <c r="U2" s="61" t="s">
        <v>48</v>
      </c>
      <c r="V2" s="63" t="s">
        <v>49</v>
      </c>
      <c r="W2" s="62" t="s">
        <v>50</v>
      </c>
    </row>
    <row r="3" spans="2:23" ht="14.55" x14ac:dyDescent="0.35">
      <c r="B3" s="2">
        <f>'Model Summary'!B5</f>
        <v>37.56</v>
      </c>
      <c r="C3" s="2">
        <f>'Model Summary'!C5</f>
        <v>37</v>
      </c>
      <c r="D3" s="3">
        <f>'Model Summary'!D5</f>
        <v>0.2407</v>
      </c>
      <c r="E3" s="3">
        <f>'Model Summary'!E5</f>
        <v>8.2000000000000007E-3</v>
      </c>
      <c r="F3" s="5">
        <f>'Model Summary'!F5</f>
        <v>0.98082191780821915</v>
      </c>
      <c r="G3" s="3">
        <f>'Model Summary'!G5</f>
        <v>2.7699999999999999E-2</v>
      </c>
      <c r="H3" s="77">
        <f>(LN(B3)-LN(C3)+(E3-G3+0.5*D3^2)*F3)/(D3*SQRT(F3))</f>
        <v>0.10197301795791451</v>
      </c>
      <c r="I3" s="77">
        <f>(LN(B3)-LN(C3)+(E3-G3-0.5*D3^2)*F3)/(D3*SQRT(F3))</f>
        <v>-0.13640772629983106</v>
      </c>
      <c r="J3" s="8">
        <f>B3*EXP(-G3*F3)*NORMSDIST(H3)-C3*EXP(-E3*F3)*NORMSDIST(I3)</f>
        <v>3.4004867559920697</v>
      </c>
      <c r="K3" s="64">
        <f>C3*EXP(-E3*F3)*NORMSDIST(-I3)-B3*EXP(-G3*F3)*NORMSDIST(-H3)</f>
        <v>3.5508201497468335</v>
      </c>
      <c r="L3" s="78">
        <f>EXP(-G3*F3)*NORMSDIST(H3)</f>
        <v>0.52612094997026693</v>
      </c>
      <c r="M3" s="79">
        <f>1/(B3*D3*SQRT(F3))*EXP(-G3*F3)*NORMDIST(H3,0,1,FALSE)</f>
        <v>4.3137608080204559E-2</v>
      </c>
      <c r="N3" s="79">
        <f>B3*EXP(-G3*F3)*SQRT(F3)*NORMDIST(H3,0,1,FALSE)/100</f>
        <v>0.14367244416311908</v>
      </c>
      <c r="O3" s="79">
        <f>F3*C3*EXP(-E3*F3)*NORMSDIST(I3)/10000</f>
        <v>1.6046850884139821E-3</v>
      </c>
      <c r="P3" s="79">
        <f>-F3*B3*EXP(-G3*F3)*NORMSDIST(H3)/10000</f>
        <v>-1.9382122825633409E-3</v>
      </c>
      <c r="Q3" s="80">
        <f>(G3*B3*EXP(-G3*F3)*NORMSDIST(H3)-E3*C3*EXP(-E3*F3)*NORMSDIST(I3)-D3/(2*SQRT(F3))*B3*EXP(-G3*F3)*NORMDIST(H3,0,1,FALSE))/365</f>
        <v>-3.6977576549805575E-3</v>
      </c>
      <c r="R3" s="81">
        <f>-EXP(-G3*F3)*NORMSDIST(-H3)</f>
        <v>-0.4470760340384422</v>
      </c>
      <c r="S3" s="79">
        <f>1/(B3*D3*SQRT(F3))*EXP(-G3*F3)*NORMDIST(H3,0,1,FALSE)</f>
        <v>4.3137608080204559E-2</v>
      </c>
      <c r="T3" s="79">
        <f>B3*EXP(-G3*F3)*SQRT(F3)*NORMDIST(H3,0,1,FALSE)/100</f>
        <v>0.14367244416311908</v>
      </c>
      <c r="U3" s="79">
        <f>-F3*C3*EXP(-E3*F3)*NORMSDIST(-I3)/10000</f>
        <v>-1.9952856339141372E-3</v>
      </c>
      <c r="V3" s="79">
        <f>--F3*B3*EXP(-G3*F3)*NORMSDIST(-H3)/10000</f>
        <v>1.6470134110074606E-3</v>
      </c>
      <c r="W3" s="80">
        <f>(-G3*B3*EXP(-G3*F3)*NORMSDIST(-H3)+E3*C3*EXP(-E3*F3)*NORMSDIST(-I3)-D3/(2*SQRT(F3))*B3*EXP(-G3*F3)*NORMDIST(H3,0,1,FALSE))/365</f>
        <v>-5.6472266993610222E-3</v>
      </c>
    </row>
  </sheetData>
  <mergeCells count="2">
    <mergeCell ref="L1:Q1"/>
    <mergeCell ref="R1:W1"/>
  </mergeCells>
  <pageMargins left="0.75" right="0.75" top="1" bottom="1" header="0.5" footer="0.5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8"/>
  <sheetViews>
    <sheetView zoomScale="120" zoomScaleNormal="120" workbookViewId="0">
      <selection activeCell="H20" sqref="H20"/>
    </sheetView>
  </sheetViews>
  <sheetFormatPr defaultColWidth="8.796875" defaultRowHeight="14.25" x14ac:dyDescent="0.45"/>
  <cols>
    <col min="1" max="9" width="8.796875" style="1"/>
    <col min="10" max="10" width="8.796875" style="3" customWidth="1"/>
    <col min="11" max="11" width="8.796875" style="1" customWidth="1"/>
    <col min="12" max="16384" width="8.796875" style="1"/>
  </cols>
  <sheetData>
    <row r="1" spans="1:11" s="9" customFormat="1" ht="14.55" x14ac:dyDescent="0.35">
      <c r="A1" s="29" t="s">
        <v>0</v>
      </c>
      <c r="B1" s="12">
        <f>'Model Summary'!B5</f>
        <v>37.56</v>
      </c>
      <c r="J1" s="19"/>
      <c r="K1" s="20"/>
    </row>
    <row r="2" spans="1:11" ht="14.55" x14ac:dyDescent="0.35">
      <c r="A2" s="30" t="s">
        <v>1</v>
      </c>
      <c r="B2" s="12">
        <f>'Model Summary'!C5</f>
        <v>37</v>
      </c>
      <c r="J2" s="11"/>
      <c r="K2" s="12"/>
    </row>
    <row r="3" spans="1:11" ht="14.55" x14ac:dyDescent="0.35">
      <c r="A3" s="30" t="s">
        <v>2</v>
      </c>
      <c r="B3" s="26">
        <f>'Model Summary'!E5</f>
        <v>8.2000000000000007E-3</v>
      </c>
      <c r="J3" s="11"/>
      <c r="K3" s="12"/>
    </row>
    <row r="4" spans="1:11" x14ac:dyDescent="0.45">
      <c r="A4" s="31" t="s">
        <v>3</v>
      </c>
      <c r="B4" s="26">
        <f>'Model Summary'!G5</f>
        <v>2.7699999999999999E-2</v>
      </c>
      <c r="J4" s="11"/>
      <c r="K4" s="12"/>
    </row>
    <row r="5" spans="1:11" x14ac:dyDescent="0.45">
      <c r="A5" s="31" t="s">
        <v>4</v>
      </c>
      <c r="B5" s="26">
        <f>'Model Summary'!D5</f>
        <v>0.2407</v>
      </c>
      <c r="D5" s="14"/>
      <c r="E5" s="14"/>
      <c r="J5" s="11"/>
      <c r="K5" s="12"/>
    </row>
    <row r="6" spans="1:11" ht="14.55" x14ac:dyDescent="0.35">
      <c r="A6" s="30" t="s">
        <v>7</v>
      </c>
      <c r="B6" s="25">
        <f>E6/G6</f>
        <v>0.24520547945205479</v>
      </c>
      <c r="C6" s="1" t="s">
        <v>8</v>
      </c>
      <c r="D6" s="30" t="s">
        <v>29</v>
      </c>
      <c r="E6" s="25">
        <f>'Model Summary'!F5</f>
        <v>0.98082191780821915</v>
      </c>
      <c r="F6" s="30" t="s">
        <v>27</v>
      </c>
      <c r="G6" s="1">
        <v>4</v>
      </c>
      <c r="J6" s="11"/>
      <c r="K6" s="12"/>
    </row>
    <row r="7" spans="1:11" ht="14.55" x14ac:dyDescent="0.35">
      <c r="B7" s="14"/>
      <c r="J7" s="11"/>
      <c r="K7" s="12"/>
    </row>
    <row r="8" spans="1:11" ht="14.55" x14ac:dyDescent="0.35">
      <c r="A8" s="22" t="s">
        <v>5</v>
      </c>
      <c r="B8" s="79">
        <f>EXP(($B$3-$B$4)*$B$6)*EXP($B$5*SQRT($B$6))</f>
        <v>1.1212104552063014</v>
      </c>
    </row>
    <row r="9" spans="1:11" ht="14.55" x14ac:dyDescent="0.35">
      <c r="A9" s="22" t="s">
        <v>6</v>
      </c>
      <c r="B9" s="79">
        <f>EXP(($B$3-$B$4)*$B$6)*EXP(-$B$5*SQRT($B$6))</f>
        <v>0.88340468277581274</v>
      </c>
    </row>
    <row r="10" spans="1:11" ht="14.55" x14ac:dyDescent="0.35">
      <c r="A10" s="14"/>
      <c r="B10" s="25"/>
    </row>
    <row r="11" spans="1:11" x14ac:dyDescent="0.45">
      <c r="A11" s="22" t="s">
        <v>28</v>
      </c>
      <c r="B11" s="79">
        <f>(EXP(($B$3-$B$4)*$B$6)-$B$9)/($B$8-$B$9)</f>
        <v>0.4702376331651667</v>
      </c>
    </row>
    <row r="12" spans="1:11" x14ac:dyDescent="0.45">
      <c r="A12" s="22" t="s">
        <v>30</v>
      </c>
      <c r="B12" s="79">
        <f>1-$B$11</f>
        <v>0.52976236683483324</v>
      </c>
    </row>
    <row r="13" spans="1:11" x14ac:dyDescent="0.45">
      <c r="A13" s="14"/>
      <c r="B13" s="25"/>
      <c r="I13" s="1">
        <v>4</v>
      </c>
    </row>
    <row r="14" spans="1:11" x14ac:dyDescent="0.45">
      <c r="A14" s="14"/>
      <c r="B14" s="14"/>
      <c r="I14" s="22" t="s">
        <v>13</v>
      </c>
      <c r="J14" s="8">
        <f>B8*H19</f>
        <v>59.357300166725878</v>
      </c>
    </row>
    <row r="15" spans="1:11" x14ac:dyDescent="0.45">
      <c r="A15" s="14"/>
      <c r="B15" s="14"/>
      <c r="I15" s="23" t="s">
        <v>9</v>
      </c>
      <c r="J15" s="6"/>
    </row>
    <row r="16" spans="1:11" x14ac:dyDescent="0.45">
      <c r="A16" s="14"/>
      <c r="B16" s="14"/>
      <c r="I16" s="22" t="s">
        <v>10</v>
      </c>
      <c r="J16" s="6"/>
    </row>
    <row r="17" spans="1:10" x14ac:dyDescent="0.45">
      <c r="A17" s="14"/>
      <c r="B17" s="14"/>
      <c r="I17" s="22" t="s">
        <v>21</v>
      </c>
      <c r="J17" s="8">
        <f>MAX(J14-$B$2,0)</f>
        <v>22.357300166725878</v>
      </c>
    </row>
    <row r="18" spans="1:10" x14ac:dyDescent="0.45">
      <c r="A18" s="14"/>
      <c r="B18" s="14"/>
      <c r="I18" s="22" t="s">
        <v>20</v>
      </c>
      <c r="J18" s="24"/>
    </row>
    <row r="19" spans="1:10" x14ac:dyDescent="0.45">
      <c r="G19" s="22" t="s">
        <v>13</v>
      </c>
      <c r="H19" s="8">
        <f>B8*F24</f>
        <v>52.940373407242447</v>
      </c>
      <c r="J19" s="1"/>
    </row>
    <row r="20" spans="1:10" x14ac:dyDescent="0.45">
      <c r="G20" s="23" t="s">
        <v>9</v>
      </c>
      <c r="H20" s="77">
        <f>EXP(-$B$4*$B$6)*(J17-J27)/(H19*($B$8-$B$9))</f>
        <v>0.99323082301731758</v>
      </c>
      <c r="J20" s="1"/>
    </row>
    <row r="21" spans="1:10" x14ac:dyDescent="0.45">
      <c r="G21" s="22" t="s">
        <v>10</v>
      </c>
      <c r="H21" s="8">
        <f>EXP(-$B$3*B6)*(($B$8*J27-$B$9*J17)/($B$8-$B$9))</f>
        <v>-36.925679400228226</v>
      </c>
      <c r="J21" s="1"/>
    </row>
    <row r="22" spans="1:10" x14ac:dyDescent="0.45">
      <c r="G22" s="22" t="s">
        <v>21</v>
      </c>
      <c r="H22" s="8">
        <f>EXP(-$B$3*$B$6)*($B$11*J17+$B$12*J27)</f>
        <v>15.656331249891307</v>
      </c>
      <c r="J22" s="1"/>
    </row>
    <row r="23" spans="1:10" x14ac:dyDescent="0.45">
      <c r="G23" s="22" t="s">
        <v>20</v>
      </c>
      <c r="H23" s="21"/>
      <c r="J23" s="1"/>
    </row>
    <row r="24" spans="1:10" x14ac:dyDescent="0.45">
      <c r="E24" s="22" t="s">
        <v>12</v>
      </c>
      <c r="F24" s="8">
        <f>D29*B8</f>
        <v>47.217159955488896</v>
      </c>
      <c r="I24" s="22" t="s">
        <v>14</v>
      </c>
      <c r="J24" s="8">
        <f>H19*B9</f>
        <v>46.767773775858089</v>
      </c>
    </row>
    <row r="25" spans="1:10" x14ac:dyDescent="0.45">
      <c r="E25" s="23" t="s">
        <v>9</v>
      </c>
      <c r="F25" s="77">
        <f>EXP(-$B$4*$B$6)*(H22-H32)/(F24*($B$8-$B$9))</f>
        <v>0.97942011276442409</v>
      </c>
      <c r="I25" s="23" t="s">
        <v>9</v>
      </c>
      <c r="J25" s="6"/>
    </row>
    <row r="26" spans="1:10" x14ac:dyDescent="0.45">
      <c r="E26" s="22" t="s">
        <v>10</v>
      </c>
      <c r="F26" s="8">
        <f>EXP(-$B$3*B6)*(($B$8*H32-$B$9*H22)/($B$8-$B$9))</f>
        <v>-36.474502512132311</v>
      </c>
      <c r="I26" s="22" t="s">
        <v>10</v>
      </c>
      <c r="J26" s="6"/>
    </row>
    <row r="27" spans="1:10" x14ac:dyDescent="0.45">
      <c r="E27" s="22" t="s">
        <v>21</v>
      </c>
      <c r="F27" s="8">
        <f>EXP(-$B$3*$B$6)*($B$11*H22+$B$12*H32)</f>
        <v>9.7709336158884685</v>
      </c>
      <c r="I27" s="22" t="s">
        <v>21</v>
      </c>
      <c r="J27" s="8">
        <f>MAX(J24-$B$2,0)</f>
        <v>9.7677737758580889</v>
      </c>
    </row>
    <row r="28" spans="1:10" x14ac:dyDescent="0.45">
      <c r="E28" s="22" t="s">
        <v>20</v>
      </c>
      <c r="F28" s="21"/>
      <c r="I28" s="22" t="s">
        <v>20</v>
      </c>
      <c r="J28" s="24"/>
    </row>
    <row r="29" spans="1:10" x14ac:dyDescent="0.45">
      <c r="C29" s="22" t="s">
        <v>11</v>
      </c>
      <c r="D29" s="8">
        <f>B8*B34</f>
        <v>42.112664697548681</v>
      </c>
      <c r="G29" s="22" t="s">
        <v>14</v>
      </c>
      <c r="H29" s="8">
        <f>F24*B9</f>
        <v>41.711860212053473</v>
      </c>
      <c r="J29" s="1"/>
    </row>
    <row r="30" spans="1:10" x14ac:dyDescent="0.45">
      <c r="C30" s="23" t="s">
        <v>9</v>
      </c>
      <c r="D30" s="77">
        <f>EXP(-$B$4*$B$6)*(F27-F37)/(D29*($B$8-$B$9))</f>
        <v>0.7557079385740727</v>
      </c>
      <c r="G30" s="23" t="s">
        <v>9</v>
      </c>
      <c r="H30" s="77">
        <f>EXP(-$B$4*$B$6)*(J27-J37)/(H29*($B$8-$B$9))</f>
        <v>0.9780562452020779</v>
      </c>
      <c r="J30" s="1"/>
    </row>
    <row r="31" spans="1:10" x14ac:dyDescent="0.45">
      <c r="C31" s="22" t="s">
        <v>10</v>
      </c>
      <c r="D31" s="8">
        <f>EXP(-$B$3*B6)*(($B$8*F37-$B$9*F27)/($B$8-$B$9))</f>
        <v>-26.102099637891957</v>
      </c>
      <c r="G31" s="22" t="s">
        <v>10</v>
      </c>
      <c r="H31" s="8">
        <f>EXP(-$B$3*B6)*(($B$8*J37-$B$9*J27)/($B$8-$B$9))</f>
        <v>-36.21259670659677</v>
      </c>
      <c r="J31" s="1"/>
    </row>
    <row r="32" spans="1:10" x14ac:dyDescent="0.45">
      <c r="C32" s="22" t="s">
        <v>21</v>
      </c>
      <c r="D32" s="8">
        <f>EXP(-$B$3*$B$6)*($B$11*F27+$B$12*F37)</f>
        <v>5.7227753885536803</v>
      </c>
      <c r="G32" s="22" t="s">
        <v>21</v>
      </c>
      <c r="H32" s="8">
        <f>EXP(-$B$3*$B$6)*($B$11*J27+$B$12*J37)</f>
        <v>4.5839486727981873</v>
      </c>
      <c r="J32" s="1"/>
    </row>
    <row r="33" spans="1:10" x14ac:dyDescent="0.45">
      <c r="C33" s="22" t="s">
        <v>20</v>
      </c>
      <c r="D33" s="21"/>
      <c r="G33" s="22" t="s">
        <v>20</v>
      </c>
      <c r="H33" s="21"/>
      <c r="J33" s="1"/>
    </row>
    <row r="34" spans="1:10" x14ac:dyDescent="0.45">
      <c r="A34" s="22" t="s">
        <v>0</v>
      </c>
      <c r="B34" s="8">
        <f>B1</f>
        <v>37.56</v>
      </c>
      <c r="E34" s="22" t="s">
        <v>16</v>
      </c>
      <c r="F34" s="8">
        <f>B9*D29</f>
        <v>37.202525197982162</v>
      </c>
      <c r="I34" s="22" t="s">
        <v>18</v>
      </c>
      <c r="J34" s="8">
        <f>H29*B9</f>
        <v>36.848452638618141</v>
      </c>
    </row>
    <row r="35" spans="1:10" x14ac:dyDescent="0.45">
      <c r="A35" s="23" t="s">
        <v>9</v>
      </c>
      <c r="B35" s="77">
        <f>EXP(-$B$4*$B$6)*(D32-D42)/(B34*($B$8-$B$9))</f>
        <v>0.52410749932366918</v>
      </c>
      <c r="E35" s="23" t="s">
        <v>9</v>
      </c>
      <c r="F35" s="77">
        <f>EXP(-$B$4*$B$6)*(H32-H42)/(F34*($B$8-$B$9))</f>
        <v>0.51463002765240973</v>
      </c>
      <c r="I35" s="23" t="s">
        <v>9</v>
      </c>
      <c r="J35" s="6"/>
    </row>
    <row r="36" spans="1:10" x14ac:dyDescent="0.45">
      <c r="A36" s="22" t="s">
        <v>10</v>
      </c>
      <c r="B36" s="8">
        <f>EXP(-$B$3*B6)*(($B$8*D42-$B$9*D32)/($B$8-$B$9))</f>
        <v>-16.46607117682532</v>
      </c>
      <c r="E36" s="22" t="s">
        <v>10</v>
      </c>
      <c r="F36" s="8">
        <f>EXP(-$B$3*$B$6)*(($B$8*H42-$B$9*H32)/($B$8-$B$9))</f>
        <v>-16.994321164773051</v>
      </c>
      <c r="I36" s="22" t="s">
        <v>10</v>
      </c>
      <c r="J36" s="6"/>
    </row>
    <row r="37" spans="1:10" x14ac:dyDescent="0.45">
      <c r="A37" s="22" t="s">
        <v>21</v>
      </c>
      <c r="B37" s="8">
        <f>EXP(-$B$3*$B$6)*($B$11*D32+$B$12*D42)</f>
        <v>3.2194064977716987</v>
      </c>
      <c r="E37" s="22" t="s">
        <v>21</v>
      </c>
      <c r="F37" s="8">
        <f>EXP(-$B$3*$B$6)*($B$11*H32+$B$12*H42)</f>
        <v>2.1512154066039813</v>
      </c>
      <c r="I37" s="22" t="s">
        <v>21</v>
      </c>
      <c r="J37" s="8">
        <f>MAX(J34-$B$2,0)</f>
        <v>0</v>
      </c>
    </row>
    <row r="38" spans="1:10" x14ac:dyDescent="0.45">
      <c r="A38" s="22" t="s">
        <v>20</v>
      </c>
      <c r="B38" s="21"/>
      <c r="E38" s="22" t="s">
        <v>20</v>
      </c>
      <c r="F38" s="21"/>
      <c r="I38" s="22" t="s">
        <v>20</v>
      </c>
      <c r="J38" s="24"/>
    </row>
    <row r="39" spans="1:10" x14ac:dyDescent="0.45">
      <c r="C39" s="22" t="s">
        <v>15</v>
      </c>
      <c r="D39" s="8">
        <f>B9*B34</f>
        <v>33.180679885059526</v>
      </c>
      <c r="G39" s="22" t="s">
        <v>18</v>
      </c>
      <c r="H39" s="8">
        <f>F34*B9</f>
        <v>32.864884970982615</v>
      </c>
    </row>
    <row r="40" spans="1:10" x14ac:dyDescent="0.45">
      <c r="C40" s="23" t="s">
        <v>9</v>
      </c>
      <c r="D40" s="77">
        <f>EXP(-$B$4*$B$6)*(F37-F47)/(D39*($B$8-$B$9))</f>
        <v>0.27078612979645184</v>
      </c>
      <c r="G40" s="23" t="s">
        <v>9</v>
      </c>
      <c r="H40" s="77">
        <f>EXP(-$B$4*$B$6)*(J37-J47)/(H39*($B$8-$B$9))</f>
        <v>0</v>
      </c>
    </row>
    <row r="41" spans="1:10" x14ac:dyDescent="0.45">
      <c r="C41" s="22" t="s">
        <v>10</v>
      </c>
      <c r="D41" s="8">
        <f>EXP(-$B$3*B6)*(($B$8*F47-$B$9*F37)/($B$8-$B$9))</f>
        <v>-7.975317378961722</v>
      </c>
      <c r="G41" s="22" t="s">
        <v>10</v>
      </c>
      <c r="H41" s="8">
        <f>EXP(-$B$3*B6)*(($B$8*J47-$B$9*J37)/($B$8-$B$9))</f>
        <v>0</v>
      </c>
    </row>
    <row r="42" spans="1:10" x14ac:dyDescent="0.45">
      <c r="C42" s="22" t="s">
        <v>21</v>
      </c>
      <c r="D42" s="8">
        <f>EXP(-$B$3*$B$6)*($B$11*F37+$B$12*F47)</f>
        <v>1.0095505111285248</v>
      </c>
      <c r="G42" s="22" t="s">
        <v>21</v>
      </c>
      <c r="H42" s="8">
        <f>EXP(-$B$3*$B$6)*($B$11*J37+$B$12*J47)</f>
        <v>0</v>
      </c>
    </row>
    <row r="43" spans="1:10" x14ac:dyDescent="0.45">
      <c r="C43" s="22" t="s">
        <v>20</v>
      </c>
      <c r="D43" s="21"/>
      <c r="G43" s="22" t="s">
        <v>20</v>
      </c>
      <c r="H43" s="21"/>
    </row>
    <row r="44" spans="1:10" x14ac:dyDescent="0.45">
      <c r="E44" s="22" t="s">
        <v>17</v>
      </c>
      <c r="F44" s="8">
        <f>B9*D39</f>
        <v>29.311967988146801</v>
      </c>
      <c r="I44" s="22" t="s">
        <v>18</v>
      </c>
      <c r="J44" s="8">
        <f>H39*B9</f>
        <v>29.032993282254473</v>
      </c>
    </row>
    <row r="45" spans="1:10" x14ac:dyDescent="0.45">
      <c r="E45" s="23" t="s">
        <v>9</v>
      </c>
      <c r="F45" s="77">
        <f>EXP(-$B$4*$B$6)*(H42-H52)/(F44*($B$8-$B$9))</f>
        <v>0</v>
      </c>
      <c r="I45" s="23" t="s">
        <v>9</v>
      </c>
      <c r="J45" s="6"/>
    </row>
    <row r="46" spans="1:10" x14ac:dyDescent="0.45">
      <c r="E46" s="22" t="s">
        <v>10</v>
      </c>
      <c r="F46" s="8">
        <f>EXP(-$B$3*B6)*(($B$8*H52-$B$9*H42)/($B$8-$B$9))</f>
        <v>0</v>
      </c>
      <c r="I46" s="22" t="s">
        <v>10</v>
      </c>
      <c r="J46" s="6"/>
    </row>
    <row r="47" spans="1:10" x14ac:dyDescent="0.45">
      <c r="E47" s="22" t="s">
        <v>21</v>
      </c>
      <c r="F47" s="8">
        <f>EXP(-$B$3*$B$6)*($B$11*H42+$B$12*H52)</f>
        <v>0</v>
      </c>
      <c r="I47" s="22" t="s">
        <v>21</v>
      </c>
      <c r="J47" s="8">
        <f>MAX(J44-$B$2,0)</f>
        <v>0</v>
      </c>
    </row>
    <row r="48" spans="1:10" x14ac:dyDescent="0.45">
      <c r="E48" s="22" t="s">
        <v>20</v>
      </c>
      <c r="F48" s="21"/>
      <c r="I48" s="22" t="s">
        <v>20</v>
      </c>
      <c r="J48" s="24"/>
    </row>
    <row r="49" spans="7:10" x14ac:dyDescent="0.45">
      <c r="G49" s="22" t="s">
        <v>19</v>
      </c>
      <c r="H49" s="8">
        <f>B9*F44</f>
        <v>25.894329782103604</v>
      </c>
    </row>
    <row r="50" spans="7:10" x14ac:dyDescent="0.45">
      <c r="G50" s="23" t="s">
        <v>9</v>
      </c>
      <c r="H50" s="77">
        <f>EXP(-$B$4*$B$6)*(J47-J57)/(H49*($B$8-$B$9))</f>
        <v>0</v>
      </c>
    </row>
    <row r="51" spans="7:10" x14ac:dyDescent="0.45">
      <c r="G51" s="22" t="s">
        <v>10</v>
      </c>
      <c r="H51" s="8">
        <f>EXP(-$B$3*B6)*(($B$8*J57-$B$9*J47)/($B$8-$B$9))</f>
        <v>0</v>
      </c>
    </row>
    <row r="52" spans="7:10" x14ac:dyDescent="0.45">
      <c r="G52" s="22" t="s">
        <v>21</v>
      </c>
      <c r="H52" s="8">
        <f>EXP(-$B$3*$B$6)*($B$11*J47+$B$12*J57)</f>
        <v>0</v>
      </c>
    </row>
    <row r="53" spans="7:10" x14ac:dyDescent="0.45">
      <c r="G53" s="22" t="s">
        <v>20</v>
      </c>
      <c r="H53" s="21"/>
    </row>
    <row r="54" spans="7:10" x14ac:dyDescent="0.45">
      <c r="I54" s="22" t="s">
        <v>19</v>
      </c>
      <c r="J54" s="8">
        <f>B9*H49</f>
        <v>22.875172186851515</v>
      </c>
    </row>
    <row r="55" spans="7:10" x14ac:dyDescent="0.45">
      <c r="I55" s="23" t="s">
        <v>9</v>
      </c>
      <c r="J55" s="6"/>
    </row>
    <row r="56" spans="7:10" x14ac:dyDescent="0.45">
      <c r="I56" s="22" t="s">
        <v>10</v>
      </c>
      <c r="J56" s="6"/>
    </row>
    <row r="57" spans="7:10" x14ac:dyDescent="0.45">
      <c r="I57" s="22" t="s">
        <v>21</v>
      </c>
      <c r="J57" s="8">
        <f>MAX(J54-$B$2,0)</f>
        <v>0</v>
      </c>
    </row>
    <row r="58" spans="7:10" x14ac:dyDescent="0.45">
      <c r="I58" s="22" t="s">
        <v>20</v>
      </c>
      <c r="J58" s="24"/>
    </row>
  </sheetData>
  <conditionalFormatting sqref="F28">
    <cfRule type="cellIs" dxfId="70" priority="13" operator="equal">
      <formula>$F$24-$B$2</formula>
    </cfRule>
  </conditionalFormatting>
  <conditionalFormatting sqref="F38">
    <cfRule type="cellIs" dxfId="69" priority="12" operator="equal">
      <formula>$F$34-$B$2</formula>
    </cfRule>
  </conditionalFormatting>
  <conditionalFormatting sqref="D33">
    <cfRule type="cellIs" dxfId="68" priority="10" operator="equal">
      <formula>$D$29-$B$2</formula>
    </cfRule>
  </conditionalFormatting>
  <conditionalFormatting sqref="H23">
    <cfRule type="cellIs" dxfId="67" priority="4" operator="equal">
      <formula>$F$24-$B$2</formula>
    </cfRule>
  </conditionalFormatting>
  <conditionalFormatting sqref="H33">
    <cfRule type="cellIs" dxfId="66" priority="3" operator="equal">
      <formula>$F$24-$B$2</formula>
    </cfRule>
  </conditionalFormatting>
  <conditionalFormatting sqref="H43">
    <cfRule type="cellIs" dxfId="65" priority="2" operator="equal">
      <formula>$F$24-$B$2</formula>
    </cfRule>
  </conditionalFormatting>
  <conditionalFormatting sqref="H53">
    <cfRule type="cellIs" dxfId="64" priority="1" operator="equal">
      <formula>$F$24-$B$2</formula>
    </cfRule>
  </conditionalFormatting>
  <pageMargins left="0.7" right="0.7" top="0.75" bottom="0.75" header="0.3" footer="0.3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8"/>
  <sheetViews>
    <sheetView topLeftCell="A25" workbookViewId="0">
      <selection activeCell="H23" sqref="H23"/>
    </sheetView>
  </sheetViews>
  <sheetFormatPr defaultColWidth="10.59765625" defaultRowHeight="14.25" x14ac:dyDescent="0.45"/>
  <sheetData>
    <row r="1" spans="1:10" ht="14.55" x14ac:dyDescent="0.35">
      <c r="A1" s="29" t="s">
        <v>0</v>
      </c>
      <c r="B1" s="12">
        <f>'Model Summary'!B5</f>
        <v>37.56</v>
      </c>
      <c r="C1" s="9"/>
      <c r="D1" s="9"/>
      <c r="E1" s="9"/>
      <c r="F1" s="9"/>
      <c r="G1" s="9"/>
      <c r="H1" s="9"/>
      <c r="I1" s="9"/>
      <c r="J1" s="19"/>
    </row>
    <row r="2" spans="1:10" ht="14.55" x14ac:dyDescent="0.35">
      <c r="A2" s="30" t="s">
        <v>1</v>
      </c>
      <c r="B2" s="12">
        <f>'Model Summary'!C5</f>
        <v>37</v>
      </c>
      <c r="C2" s="1"/>
      <c r="D2" s="1"/>
      <c r="E2" s="1"/>
      <c r="F2" s="1"/>
      <c r="G2" s="1"/>
      <c r="H2" s="1"/>
      <c r="I2" s="1"/>
      <c r="J2" s="11"/>
    </row>
    <row r="3" spans="1:10" ht="14.55" x14ac:dyDescent="0.35">
      <c r="A3" s="30" t="s">
        <v>2</v>
      </c>
      <c r="B3" s="26">
        <f>'Model Summary'!E5</f>
        <v>8.2000000000000007E-3</v>
      </c>
      <c r="C3" s="1"/>
      <c r="D3" s="1"/>
      <c r="E3" s="1"/>
      <c r="F3" s="1"/>
      <c r="G3" s="1"/>
      <c r="H3" s="1"/>
      <c r="I3" s="1"/>
      <c r="J3" s="11"/>
    </row>
    <row r="4" spans="1:10" x14ac:dyDescent="0.45">
      <c r="A4" s="31" t="s">
        <v>3</v>
      </c>
      <c r="B4" s="26">
        <f>'Model Summary'!G5</f>
        <v>2.7699999999999999E-2</v>
      </c>
      <c r="C4" s="1"/>
      <c r="D4" s="1"/>
      <c r="E4" s="1"/>
      <c r="F4" s="1"/>
      <c r="G4" s="1"/>
      <c r="H4" s="1"/>
      <c r="I4" s="1"/>
      <c r="J4" s="11"/>
    </row>
    <row r="5" spans="1:10" x14ac:dyDescent="0.45">
      <c r="A5" s="31" t="s">
        <v>4</v>
      </c>
      <c r="B5" s="26">
        <f>'Model Summary'!D5</f>
        <v>0.2407</v>
      </c>
      <c r="C5" s="1"/>
      <c r="D5" s="14"/>
      <c r="E5" s="14"/>
      <c r="F5" s="1"/>
      <c r="G5" s="1"/>
      <c r="H5" s="1"/>
      <c r="I5" s="1"/>
      <c r="J5" s="11"/>
    </row>
    <row r="6" spans="1:10" ht="14.55" x14ac:dyDescent="0.35">
      <c r="A6" s="30" t="s">
        <v>7</v>
      </c>
      <c r="B6" s="25">
        <f>E6/G6</f>
        <v>0.24520547945205479</v>
      </c>
      <c r="C6" s="1" t="s">
        <v>8</v>
      </c>
      <c r="D6" s="30" t="s">
        <v>29</v>
      </c>
      <c r="E6" s="25">
        <f>'Model Summary'!F5</f>
        <v>0.98082191780821915</v>
      </c>
      <c r="F6" s="30" t="s">
        <v>27</v>
      </c>
      <c r="G6" s="1">
        <v>4</v>
      </c>
      <c r="H6" s="1"/>
      <c r="I6" s="1"/>
      <c r="J6" s="11"/>
    </row>
    <row r="7" spans="1:10" ht="14.55" x14ac:dyDescent="0.35">
      <c r="A7" s="1"/>
      <c r="B7" s="14"/>
      <c r="C7" s="1"/>
      <c r="D7" s="1"/>
      <c r="E7" s="1"/>
      <c r="F7" s="1"/>
      <c r="G7" s="1"/>
      <c r="H7" s="1"/>
      <c r="I7" s="1"/>
      <c r="J7" s="11"/>
    </row>
    <row r="8" spans="1:10" ht="14.55" x14ac:dyDescent="0.35">
      <c r="A8" s="22" t="s">
        <v>5</v>
      </c>
      <c r="B8" s="79">
        <f>EXP(($B$3-$B$4)*$B$6)*EXP($B$5*SQRT($B$6))</f>
        <v>1.1212104552063014</v>
      </c>
      <c r="C8" s="1"/>
      <c r="D8" s="1"/>
      <c r="E8" s="1"/>
      <c r="F8" s="1"/>
      <c r="G8" s="1"/>
      <c r="H8" s="1"/>
      <c r="I8" s="1"/>
      <c r="J8" s="3"/>
    </row>
    <row r="9" spans="1:10" ht="14.55" x14ac:dyDescent="0.35">
      <c r="A9" s="22" t="s">
        <v>6</v>
      </c>
      <c r="B9" s="79">
        <f>EXP(($B$3-$B$4)*$B$6)*EXP(-$B$5*SQRT($B$6))</f>
        <v>0.88340468277581274</v>
      </c>
      <c r="C9" s="1"/>
      <c r="D9" s="1"/>
      <c r="E9" s="1"/>
      <c r="F9" s="1"/>
      <c r="G9" s="1"/>
      <c r="H9" s="1"/>
      <c r="I9" s="1"/>
      <c r="J9" s="3"/>
    </row>
    <row r="10" spans="1:10" ht="14.55" x14ac:dyDescent="0.35">
      <c r="A10" s="14"/>
      <c r="B10" s="25"/>
      <c r="C10" s="1"/>
      <c r="D10" s="1"/>
      <c r="E10" s="1"/>
      <c r="F10" s="1"/>
      <c r="G10" s="1"/>
      <c r="H10" s="1"/>
      <c r="I10" s="1"/>
      <c r="J10" s="3"/>
    </row>
    <row r="11" spans="1:10" ht="14.55" x14ac:dyDescent="0.35">
      <c r="A11" s="22" t="s">
        <v>28</v>
      </c>
      <c r="B11" s="79">
        <f>(EXP(($B$3-$B$4)*$B$6)-$B$9)/($B$8-$B$9)</f>
        <v>0.4702376331651667</v>
      </c>
      <c r="C11" s="1"/>
      <c r="D11" s="1"/>
      <c r="E11" s="1"/>
      <c r="F11" s="1"/>
      <c r="G11" s="1"/>
      <c r="H11" s="1"/>
      <c r="I11" s="1"/>
      <c r="J11" s="3"/>
    </row>
    <row r="12" spans="1:10" ht="14.55" x14ac:dyDescent="0.35">
      <c r="A12" s="22" t="s">
        <v>30</v>
      </c>
      <c r="B12" s="79">
        <f>1-$B$11</f>
        <v>0.52976236683483324</v>
      </c>
      <c r="C12" s="1"/>
      <c r="D12" s="1"/>
      <c r="E12" s="1"/>
      <c r="F12" s="1"/>
      <c r="G12" s="1"/>
      <c r="H12" s="1"/>
      <c r="I12" s="1"/>
      <c r="J12" s="3"/>
    </row>
    <row r="13" spans="1:10" x14ac:dyDescent="0.45">
      <c r="A13" s="14"/>
      <c r="B13" s="25"/>
      <c r="C13" s="1"/>
      <c r="D13" s="1"/>
      <c r="E13" s="1"/>
      <c r="F13" s="1"/>
      <c r="G13" s="1"/>
      <c r="H13" s="1"/>
      <c r="I13" s="1">
        <v>4</v>
      </c>
      <c r="J13" s="3"/>
    </row>
    <row r="14" spans="1:10" x14ac:dyDescent="0.45">
      <c r="A14" s="14"/>
      <c r="B14" s="14"/>
      <c r="C14" s="1"/>
      <c r="D14" s="1"/>
      <c r="E14" s="1"/>
      <c r="F14" s="1"/>
      <c r="G14" s="1"/>
      <c r="H14" s="1"/>
      <c r="I14" s="22" t="s">
        <v>13</v>
      </c>
      <c r="J14" s="8">
        <f>B8*H19</f>
        <v>59.357300166725878</v>
      </c>
    </row>
    <row r="15" spans="1:10" x14ac:dyDescent="0.45">
      <c r="A15" s="14"/>
      <c r="B15" s="14"/>
      <c r="C15" s="1"/>
      <c r="D15" s="1"/>
      <c r="E15" s="1"/>
      <c r="F15" s="1"/>
      <c r="G15" s="1"/>
      <c r="H15" s="1"/>
      <c r="I15" s="23" t="s">
        <v>9</v>
      </c>
      <c r="J15" s="6"/>
    </row>
    <row r="16" spans="1:10" x14ac:dyDescent="0.45">
      <c r="A16" s="14"/>
      <c r="B16" s="14"/>
      <c r="C16" s="1"/>
      <c r="D16" s="1"/>
      <c r="E16" s="1"/>
      <c r="F16" s="1"/>
      <c r="G16" s="1"/>
      <c r="H16" s="1"/>
      <c r="I16" s="22" t="s">
        <v>10</v>
      </c>
      <c r="J16" s="6"/>
    </row>
    <row r="17" spans="1:10" x14ac:dyDescent="0.45">
      <c r="A17" s="14"/>
      <c r="B17" s="14"/>
      <c r="C17" s="1"/>
      <c r="D17" s="1"/>
      <c r="E17" s="1"/>
      <c r="F17" s="1"/>
      <c r="G17" s="1"/>
      <c r="H17" s="1"/>
      <c r="I17" s="22" t="s">
        <v>21</v>
      </c>
      <c r="J17" s="8">
        <f>MAX(-J14+$B$2,0)</f>
        <v>0</v>
      </c>
    </row>
    <row r="18" spans="1:10" x14ac:dyDescent="0.45">
      <c r="A18" s="14"/>
      <c r="B18" s="14"/>
      <c r="C18" s="1"/>
      <c r="D18" s="1"/>
      <c r="E18" s="1"/>
      <c r="F18" s="1"/>
      <c r="G18" s="1"/>
      <c r="H18" s="1"/>
      <c r="I18" s="22" t="s">
        <v>20</v>
      </c>
      <c r="J18" s="24"/>
    </row>
    <row r="19" spans="1:10" x14ac:dyDescent="0.45">
      <c r="A19" s="1"/>
      <c r="B19" s="1"/>
      <c r="C19" s="1"/>
      <c r="D19" s="1"/>
      <c r="E19" s="1"/>
      <c r="F19" s="1"/>
      <c r="G19" s="22" t="s">
        <v>13</v>
      </c>
      <c r="H19" s="8">
        <f>B8*F24</f>
        <v>52.940373407242447</v>
      </c>
      <c r="I19" s="1"/>
      <c r="J19" s="1"/>
    </row>
    <row r="20" spans="1:10" x14ac:dyDescent="0.45">
      <c r="A20" s="1"/>
      <c r="B20" s="1"/>
      <c r="C20" s="1"/>
      <c r="D20" s="1"/>
      <c r="E20" s="1"/>
      <c r="F20" s="1"/>
      <c r="G20" s="23" t="s">
        <v>9</v>
      </c>
      <c r="H20" s="77">
        <f>EXP(-$B$4*$B$6)*(J17-J27)/(H19*($B$8-$B$9))</f>
        <v>0</v>
      </c>
      <c r="I20" s="1"/>
      <c r="J20" s="1"/>
    </row>
    <row r="21" spans="1:10" x14ac:dyDescent="0.45">
      <c r="A21" s="1"/>
      <c r="B21" s="1"/>
      <c r="C21" s="1"/>
      <c r="D21" s="1"/>
      <c r="E21" s="1"/>
      <c r="F21" s="1"/>
      <c r="G21" s="22" t="s">
        <v>10</v>
      </c>
      <c r="H21" s="8">
        <f>EXP(-$B$3*B6)*(($B$8*J27-$B$9*J17)/($B$8-$B$9))</f>
        <v>0</v>
      </c>
      <c r="I21" s="1"/>
      <c r="J21" s="1"/>
    </row>
    <row r="22" spans="1:10" x14ac:dyDescent="0.45">
      <c r="A22" s="1"/>
      <c r="B22" s="1"/>
      <c r="C22" s="1"/>
      <c r="D22" s="1"/>
      <c r="E22" s="1"/>
      <c r="F22" s="1"/>
      <c r="G22" s="22" t="s">
        <v>21</v>
      </c>
      <c r="H22" s="8">
        <f>EXP(-$B$3*$B$6)*($B$11*J17+$B$12*J27)</f>
        <v>0</v>
      </c>
      <c r="I22" s="1"/>
      <c r="J22" s="1"/>
    </row>
    <row r="23" spans="1:10" x14ac:dyDescent="0.45">
      <c r="A23" s="1"/>
      <c r="B23" s="1"/>
      <c r="C23" s="1"/>
      <c r="D23" s="1"/>
      <c r="E23" s="1"/>
      <c r="F23" s="1"/>
      <c r="G23" s="22" t="s">
        <v>20</v>
      </c>
      <c r="H23" s="21"/>
      <c r="I23" s="1"/>
      <c r="J23" s="1"/>
    </row>
    <row r="24" spans="1:10" x14ac:dyDescent="0.45">
      <c r="A24" s="1"/>
      <c r="B24" s="1"/>
      <c r="C24" s="1"/>
      <c r="D24" s="1"/>
      <c r="E24" s="22" t="s">
        <v>12</v>
      </c>
      <c r="F24" s="8">
        <f>D29*B8</f>
        <v>47.217159955488896</v>
      </c>
      <c r="G24" s="1"/>
      <c r="H24" s="1"/>
      <c r="I24" s="22" t="s">
        <v>14</v>
      </c>
      <c r="J24" s="8">
        <f>H19*B9</f>
        <v>46.767773775858089</v>
      </c>
    </row>
    <row r="25" spans="1:10" x14ac:dyDescent="0.45">
      <c r="A25" s="1"/>
      <c r="B25" s="1"/>
      <c r="C25" s="1"/>
      <c r="D25" s="1"/>
      <c r="E25" s="23" t="s">
        <v>9</v>
      </c>
      <c r="F25" s="77">
        <f>EXP(-$B$4*$B$6)*(H22-H32)/(F24*($B$8-$B$9))</f>
        <v>-7.0873550272340926E-3</v>
      </c>
      <c r="G25" s="1"/>
      <c r="H25" s="1"/>
      <c r="I25" s="23" t="s">
        <v>9</v>
      </c>
      <c r="J25" s="6"/>
    </row>
    <row r="26" spans="1:10" x14ac:dyDescent="0.45">
      <c r="A26" s="1"/>
      <c r="B26" s="1"/>
      <c r="C26" s="1"/>
      <c r="D26" s="1"/>
      <c r="E26" s="22" t="s">
        <v>10</v>
      </c>
      <c r="F26" s="8">
        <f>EXP(-$B$3*B6)*(($B$8*H32-$B$9*H22)/($B$8-$B$9))</f>
        <v>0.3770055735011768</v>
      </c>
      <c r="G26" s="1"/>
      <c r="H26" s="1"/>
      <c r="I26" s="22" t="s">
        <v>10</v>
      </c>
      <c r="J26" s="6"/>
    </row>
    <row r="27" spans="1:10" x14ac:dyDescent="0.45">
      <c r="A27" s="1"/>
      <c r="B27" s="1"/>
      <c r="C27" s="1"/>
      <c r="D27" s="1"/>
      <c r="E27" s="22" t="s">
        <v>21</v>
      </c>
      <c r="F27" s="8">
        <f>EXP(-$B$3*$B$6)*($B$11*H22+$B$12*H32)</f>
        <v>4.2360797518926289E-2</v>
      </c>
      <c r="G27" s="1"/>
      <c r="H27" s="1"/>
      <c r="I27" s="22" t="s">
        <v>21</v>
      </c>
      <c r="J27" s="8">
        <f>MAX(-J24+$B$2,0)</f>
        <v>0</v>
      </c>
    </row>
    <row r="28" spans="1:10" x14ac:dyDescent="0.45">
      <c r="A28" s="1"/>
      <c r="B28" s="1"/>
      <c r="C28" s="1"/>
      <c r="D28" s="1"/>
      <c r="E28" s="22" t="s">
        <v>20</v>
      </c>
      <c r="F28" s="21"/>
      <c r="G28" s="1"/>
      <c r="H28" s="1"/>
      <c r="I28" s="22" t="s">
        <v>20</v>
      </c>
      <c r="J28" s="24"/>
    </row>
    <row r="29" spans="1:10" x14ac:dyDescent="0.45">
      <c r="A29" s="1"/>
      <c r="B29" s="1"/>
      <c r="C29" s="22" t="s">
        <v>11</v>
      </c>
      <c r="D29" s="8">
        <f>B8*B34</f>
        <v>42.112664697548681</v>
      </c>
      <c r="E29" s="1"/>
      <c r="F29" s="1"/>
      <c r="G29" s="22" t="s">
        <v>14</v>
      </c>
      <c r="H29" s="8">
        <f>F24*B9</f>
        <v>41.711860212053473</v>
      </c>
      <c r="I29" s="1"/>
      <c r="J29" s="1"/>
    </row>
    <row r="30" spans="1:10" x14ac:dyDescent="0.45">
      <c r="A30" s="1"/>
      <c r="B30" s="1"/>
      <c r="C30" s="23" t="s">
        <v>9</v>
      </c>
      <c r="D30" s="77">
        <f>EXP(-$B$4*$B$6)*(F27-F37)/(D29*($B$8-$B$9))</f>
        <v>-0.22412168557336562</v>
      </c>
      <c r="E30" s="1"/>
      <c r="F30" s="1"/>
      <c r="G30" s="23" t="s">
        <v>9</v>
      </c>
      <c r="H30" s="77">
        <f>EXP(-$B$4*$B$6)*(J27-J37)/(H29*($B$8-$B$9))</f>
        <v>-1.5174577815240384E-2</v>
      </c>
      <c r="I30" s="1"/>
      <c r="J30" s="1"/>
    </row>
    <row r="31" spans="1:10" x14ac:dyDescent="0.45">
      <c r="A31" s="1"/>
      <c r="B31" s="1"/>
      <c r="C31" s="22" t="s">
        <v>10</v>
      </c>
      <c r="D31" s="8">
        <f>EXP(-$B$3*B6)*(($B$8*F37-$B$9*F27)/($B$8-$B$9))</f>
        <v>10.675386118459935</v>
      </c>
      <c r="E31" s="1"/>
      <c r="F31" s="1"/>
      <c r="G31" s="22" t="s">
        <v>10</v>
      </c>
      <c r="H31" s="8">
        <f>EXP(-$B$3*B6)*(($B$8*J37-$B$9*J27)/($B$8-$B$9))</f>
        <v>0.71308269363146981</v>
      </c>
      <c r="I31" s="1"/>
      <c r="J31" s="1"/>
    </row>
    <row r="32" spans="1:10" x14ac:dyDescent="0.45">
      <c r="A32" s="1"/>
      <c r="B32" s="1"/>
      <c r="C32" s="22" t="s">
        <v>21</v>
      </c>
      <c r="D32" s="8">
        <f>EXP(-$B$3*$B$6)*($B$11*F27+$B$12*F37)</f>
        <v>1.2370247224593525</v>
      </c>
      <c r="E32" s="1"/>
      <c r="F32" s="1"/>
      <c r="G32" s="22" t="s">
        <v>21</v>
      </c>
      <c r="H32" s="8">
        <f>EXP(-$B$3*$B$6)*($B$11*J27+$B$12*J37)</f>
        <v>8.0122825025235225E-2</v>
      </c>
      <c r="I32" s="1"/>
      <c r="J32" s="1"/>
    </row>
    <row r="33" spans="1:10" x14ac:dyDescent="0.45">
      <c r="A33" s="1"/>
      <c r="B33" s="1"/>
      <c r="C33" s="22" t="s">
        <v>20</v>
      </c>
      <c r="D33" s="21"/>
      <c r="E33" s="1"/>
      <c r="F33" s="1"/>
      <c r="G33" s="22" t="s">
        <v>20</v>
      </c>
      <c r="H33" s="21"/>
      <c r="I33" s="1"/>
      <c r="J33" s="1"/>
    </row>
    <row r="34" spans="1:10" x14ac:dyDescent="0.45">
      <c r="A34" s="22" t="s">
        <v>0</v>
      </c>
      <c r="B34" s="8">
        <f>B1</f>
        <v>37.56</v>
      </c>
      <c r="C34" s="1"/>
      <c r="D34" s="1"/>
      <c r="E34" s="22" t="s">
        <v>16</v>
      </c>
      <c r="F34" s="8">
        <f>B9*D29</f>
        <v>37.202525197982162</v>
      </c>
      <c r="G34" s="1"/>
      <c r="H34" s="1"/>
      <c r="I34" s="22" t="s">
        <v>18</v>
      </c>
      <c r="J34" s="8">
        <f>H29*B9</f>
        <v>36.848452638618141</v>
      </c>
    </row>
    <row r="35" spans="1:10" x14ac:dyDescent="0.45">
      <c r="A35" s="23" t="s">
        <v>9</v>
      </c>
      <c r="B35" s="77">
        <f>EXP(-$B$4*$B$6)*(D32-D42)/(B34*($B$8-$B$9))</f>
        <v>-0.44908948468503945</v>
      </c>
      <c r="C35" s="1"/>
      <c r="D35" s="1"/>
      <c r="E35" s="23" t="s">
        <v>9</v>
      </c>
      <c r="F35" s="77">
        <f>EXP(-$B$4*$B$6)*(H32-H42)/(F34*($B$8-$B$9))</f>
        <v>-0.47187744013924782</v>
      </c>
      <c r="G35" s="1"/>
      <c r="H35" s="1"/>
      <c r="I35" s="23" t="s">
        <v>9</v>
      </c>
      <c r="J35" s="6"/>
    </row>
    <row r="36" spans="1:10" x14ac:dyDescent="0.45">
      <c r="A36" s="22" t="s">
        <v>10</v>
      </c>
      <c r="B36" s="8">
        <f>EXP(-$B$3*B6)*(($B$8*D42-$B$9*D32)/($B$8-$B$9))</f>
        <v>20.237540936296551</v>
      </c>
      <c r="C36" s="1"/>
      <c r="D36" s="1"/>
      <c r="E36" s="22" t="s">
        <v>10</v>
      </c>
      <c r="F36" s="8">
        <f>EXP(-$B$3*$B$6)*(($B$8*H42-$B$9*H32)/($B$8-$B$9))</f>
        <v>19.857186920860418</v>
      </c>
      <c r="G36" s="1"/>
      <c r="H36" s="1"/>
      <c r="I36" s="22" t="s">
        <v>10</v>
      </c>
      <c r="J36" s="6"/>
    </row>
    <row r="37" spans="1:10" x14ac:dyDescent="0.45">
      <c r="A37" s="22" t="s">
        <v>21</v>
      </c>
      <c r="B37" s="8">
        <f>EXP(-$B$3*$B$6)*($B$11*D32+$B$12*D42)</f>
        <v>3.3697398915264696</v>
      </c>
      <c r="C37" s="1"/>
      <c r="D37" s="1"/>
      <c r="E37" s="22" t="s">
        <v>21</v>
      </c>
      <c r="F37" s="8">
        <f>EXP(-$B$3*$B$6)*($B$11*H32+$B$12*H42)</f>
        <v>2.3021545637207317</v>
      </c>
      <c r="G37" s="1"/>
      <c r="H37" s="1"/>
      <c r="I37" s="22" t="s">
        <v>21</v>
      </c>
      <c r="J37" s="8">
        <f>MAX(-J34+$B$2,0)</f>
        <v>0.15154736138185854</v>
      </c>
    </row>
    <row r="38" spans="1:10" x14ac:dyDescent="0.45">
      <c r="A38" s="22" t="s">
        <v>20</v>
      </c>
      <c r="B38" s="21"/>
      <c r="C38" s="1"/>
      <c r="D38" s="1"/>
      <c r="E38" s="22" t="s">
        <v>20</v>
      </c>
      <c r="F38" s="21"/>
      <c r="G38" s="1"/>
      <c r="H38" s="1"/>
      <c r="I38" s="22" t="s">
        <v>20</v>
      </c>
      <c r="J38" s="24"/>
    </row>
    <row r="39" spans="1:10" x14ac:dyDescent="0.45">
      <c r="A39" s="1"/>
      <c r="B39" s="1"/>
      <c r="C39" s="22" t="s">
        <v>15</v>
      </c>
      <c r="D39" s="8">
        <f>B9*B34</f>
        <v>33.180679885059526</v>
      </c>
      <c r="E39" s="1"/>
      <c r="F39" s="1"/>
      <c r="G39" s="22" t="s">
        <v>18</v>
      </c>
      <c r="H39" s="8">
        <f>F34*B9</f>
        <v>32.864884970982615</v>
      </c>
      <c r="I39" s="1"/>
      <c r="J39" s="3"/>
    </row>
    <row r="40" spans="1:10" x14ac:dyDescent="0.45">
      <c r="A40" s="1"/>
      <c r="B40" s="1"/>
      <c r="C40" s="23" t="s">
        <v>9</v>
      </c>
      <c r="D40" s="77">
        <f>EXP(-$B$4*$B$6)*(F37-F47)/(D39*($B$8-$B$9))</f>
        <v>-0.70904349435098635</v>
      </c>
      <c r="E40" s="1"/>
      <c r="F40" s="1"/>
      <c r="G40" s="23" t="s">
        <v>9</v>
      </c>
      <c r="H40" s="77">
        <f>EXP(-$B$4*$B$6)*(J37-J47)/(H39*($B$8-$B$9))</f>
        <v>-0.99323082301731647</v>
      </c>
      <c r="I40" s="1"/>
      <c r="J40" s="3"/>
    </row>
    <row r="41" spans="1:10" x14ac:dyDescent="0.45">
      <c r="A41" s="1"/>
      <c r="B41" s="1"/>
      <c r="C41" s="22" t="s">
        <v>10</v>
      </c>
      <c r="D41" s="8">
        <f>EXP(-$B$3*B6)*(($B$8*F47-$B$9*F37)/($B$8-$B$9))</f>
        <v>28.802168377390149</v>
      </c>
      <c r="E41" s="1"/>
      <c r="F41" s="1"/>
      <c r="G41" s="22" t="s">
        <v>10</v>
      </c>
      <c r="H41" s="8">
        <f>EXP(-$B$3*B6)*(($B$8*J47-$B$9*J37)/($B$8-$B$9))</f>
        <v>36.925679400228184</v>
      </c>
      <c r="I41" s="1"/>
      <c r="J41" s="3"/>
    </row>
    <row r="42" spans="1:10" x14ac:dyDescent="0.45">
      <c r="A42" s="1"/>
      <c r="B42" s="1"/>
      <c r="C42" s="22" t="s">
        <v>21</v>
      </c>
      <c r="D42" s="8">
        <f>EXP(-$B$3*$B$6)*($B$11*F37+$B$12*F47)</f>
        <v>5.275623166746068</v>
      </c>
      <c r="E42" s="1"/>
      <c r="F42" s="1"/>
      <c r="G42" s="22" t="s">
        <v>21</v>
      </c>
      <c r="H42" s="8">
        <f>EXP(-$B$3*$B$6)*($B$11*J37+$B$12*J47)</f>
        <v>4.2832626521296913</v>
      </c>
      <c r="I42" s="1"/>
      <c r="J42" s="3"/>
    </row>
    <row r="43" spans="1:10" x14ac:dyDescent="0.45">
      <c r="A43" s="1"/>
      <c r="B43" s="1"/>
      <c r="C43" s="22" t="s">
        <v>20</v>
      </c>
      <c r="D43" s="21"/>
      <c r="E43" s="1"/>
      <c r="F43" s="1"/>
      <c r="G43" s="22" t="s">
        <v>20</v>
      </c>
      <c r="H43" s="21"/>
      <c r="I43" s="1"/>
      <c r="J43" s="3"/>
    </row>
    <row r="44" spans="1:10" x14ac:dyDescent="0.45">
      <c r="A44" s="1"/>
      <c r="B44" s="1"/>
      <c r="C44" s="1"/>
      <c r="D44" s="1"/>
      <c r="E44" s="22" t="s">
        <v>17</v>
      </c>
      <c r="F44" s="8">
        <f>B9*D39</f>
        <v>29.311967988146801</v>
      </c>
      <c r="G44" s="1"/>
      <c r="H44" s="1"/>
      <c r="I44" s="22" t="s">
        <v>18</v>
      </c>
      <c r="J44" s="8">
        <f>H39*B9</f>
        <v>29.032993282254473</v>
      </c>
    </row>
    <row r="45" spans="1:10" x14ac:dyDescent="0.45">
      <c r="A45" s="1"/>
      <c r="B45" s="1"/>
      <c r="C45" s="1"/>
      <c r="D45" s="1"/>
      <c r="E45" s="23" t="s">
        <v>9</v>
      </c>
      <c r="F45" s="77">
        <f>EXP(-$B$4*$B$6)*(H42-H52)/(F44*($B$8-$B$9))</f>
        <v>-0.98650746779165777</v>
      </c>
      <c r="G45" s="1"/>
      <c r="H45" s="1"/>
      <c r="I45" s="23" t="s">
        <v>9</v>
      </c>
      <c r="J45" s="6"/>
    </row>
    <row r="46" spans="1:10" x14ac:dyDescent="0.45">
      <c r="A46" s="1"/>
      <c r="B46" s="1"/>
      <c r="C46" s="1"/>
      <c r="D46" s="1"/>
      <c r="E46" s="22" t="s">
        <v>10</v>
      </c>
      <c r="F46" s="8">
        <f>EXP(-$B$3*B6)*(($B$8*H52-$B$9*H42)/($B$8-$B$9))</f>
        <v>36.851508085633462</v>
      </c>
      <c r="G46" s="1"/>
      <c r="H46" s="1"/>
      <c r="I46" s="22" t="s">
        <v>10</v>
      </c>
      <c r="J46" s="6"/>
    </row>
    <row r="47" spans="1:10" x14ac:dyDescent="0.45">
      <c r="A47" s="1"/>
      <c r="B47" s="1"/>
      <c r="C47" s="1"/>
      <c r="D47" s="1"/>
      <c r="E47" s="22" t="s">
        <v>21</v>
      </c>
      <c r="F47" s="8">
        <f>EXP(-$B$3*$B$6)*($B$11*H42+$B$12*H52)</f>
        <v>7.9350327696566358</v>
      </c>
      <c r="G47" s="1"/>
      <c r="H47" s="1"/>
      <c r="I47" s="22" t="s">
        <v>21</v>
      </c>
      <c r="J47" s="8">
        <f>MAX(-J44+$B$2,0)</f>
        <v>7.9670067177455266</v>
      </c>
    </row>
    <row r="48" spans="1:10" x14ac:dyDescent="0.45">
      <c r="A48" s="1"/>
      <c r="B48" s="1"/>
      <c r="C48" s="1"/>
      <c r="D48" s="1"/>
      <c r="E48" s="22" t="s">
        <v>20</v>
      </c>
      <c r="F48" s="21"/>
      <c r="G48" s="1"/>
      <c r="H48" s="1"/>
      <c r="I48" s="22" t="s">
        <v>20</v>
      </c>
      <c r="J48" s="24"/>
    </row>
    <row r="49" spans="1:10" x14ac:dyDescent="0.45">
      <c r="A49" s="1"/>
      <c r="B49" s="1"/>
      <c r="C49" s="1"/>
      <c r="D49" s="1"/>
      <c r="E49" s="1"/>
      <c r="F49" s="1"/>
      <c r="G49" s="22" t="s">
        <v>19</v>
      </c>
      <c r="H49" s="8">
        <f>B9*F44</f>
        <v>25.894329782103604</v>
      </c>
      <c r="I49" s="1"/>
      <c r="J49" s="3"/>
    </row>
    <row r="50" spans="1:10" x14ac:dyDescent="0.45">
      <c r="A50" s="1"/>
      <c r="B50" s="1"/>
      <c r="C50" s="1"/>
      <c r="D50" s="1"/>
      <c r="E50" s="1"/>
      <c r="F50" s="1"/>
      <c r="G50" s="23" t="s">
        <v>9</v>
      </c>
      <c r="H50" s="77">
        <f>EXP(-$B$4*$B$6)*(J47-J57)/(H49*($B$8-$B$9))</f>
        <v>-0.99323082301731835</v>
      </c>
      <c r="I50" s="1"/>
      <c r="J50" s="3"/>
    </row>
    <row r="51" spans="1:10" x14ac:dyDescent="0.45">
      <c r="A51" s="1"/>
      <c r="B51" s="1"/>
      <c r="C51" s="1"/>
      <c r="D51" s="1"/>
      <c r="E51" s="1"/>
      <c r="F51" s="1"/>
      <c r="G51" s="22" t="s">
        <v>10</v>
      </c>
      <c r="H51" s="8">
        <f>EXP(-$B$3*B6)*(($B$8*J57-$B$9*J47)/($B$8-$B$9))</f>
        <v>36.92567940022824</v>
      </c>
      <c r="I51" s="1"/>
      <c r="J51" s="3"/>
    </row>
    <row r="52" spans="1:10" x14ac:dyDescent="0.45">
      <c r="A52" s="1"/>
      <c r="B52" s="1"/>
      <c r="C52" s="1"/>
      <c r="D52" s="1"/>
      <c r="E52" s="1"/>
      <c r="F52" s="1"/>
      <c r="G52" s="22" t="s">
        <v>21</v>
      </c>
      <c r="H52" s="8">
        <f>EXP(-$B$3*$B$6)*($B$11*J47+$B$12*J57)</f>
        <v>11.206632919267618</v>
      </c>
      <c r="I52" s="1"/>
      <c r="J52" s="3"/>
    </row>
    <row r="53" spans="1:10" x14ac:dyDescent="0.45">
      <c r="A53" s="1"/>
      <c r="B53" s="1"/>
      <c r="C53" s="1"/>
      <c r="D53" s="1"/>
      <c r="E53" s="1"/>
      <c r="F53" s="1"/>
      <c r="G53" s="22" t="s">
        <v>20</v>
      </c>
      <c r="H53" s="21"/>
      <c r="I53" s="1"/>
      <c r="J53" s="3"/>
    </row>
    <row r="54" spans="1:10" x14ac:dyDescent="0.45">
      <c r="A54" s="1"/>
      <c r="B54" s="1"/>
      <c r="C54" s="1"/>
      <c r="D54" s="1"/>
      <c r="E54" s="1"/>
      <c r="F54" s="1"/>
      <c r="G54" s="1"/>
      <c r="H54" s="1"/>
      <c r="I54" s="22" t="s">
        <v>19</v>
      </c>
      <c r="J54" s="8">
        <f>B9*H49</f>
        <v>22.875172186851515</v>
      </c>
    </row>
    <row r="55" spans="1:10" x14ac:dyDescent="0.45">
      <c r="A55" s="1"/>
      <c r="B55" s="1"/>
      <c r="C55" s="1"/>
      <c r="D55" s="1"/>
      <c r="E55" s="1"/>
      <c r="F55" s="1"/>
      <c r="G55" s="1"/>
      <c r="H55" s="1"/>
      <c r="I55" s="23" t="s">
        <v>9</v>
      </c>
      <c r="J55" s="6"/>
    </row>
    <row r="56" spans="1:10" x14ac:dyDescent="0.45">
      <c r="A56" s="1"/>
      <c r="B56" s="1"/>
      <c r="C56" s="1"/>
      <c r="D56" s="1"/>
      <c r="E56" s="1"/>
      <c r="F56" s="1"/>
      <c r="G56" s="1"/>
      <c r="H56" s="1"/>
      <c r="I56" s="22" t="s">
        <v>10</v>
      </c>
      <c r="J56" s="6"/>
    </row>
    <row r="57" spans="1:10" x14ac:dyDescent="0.45">
      <c r="A57" s="1"/>
      <c r="B57" s="1"/>
      <c r="C57" s="1"/>
      <c r="D57" s="1"/>
      <c r="E57" s="1"/>
      <c r="F57" s="1"/>
      <c r="G57" s="1"/>
      <c r="H57" s="1"/>
      <c r="I57" s="22" t="s">
        <v>21</v>
      </c>
      <c r="J57" s="8">
        <f>MAX(-J54+$B$2,0)</f>
        <v>14.124827813148485</v>
      </c>
    </row>
    <row r="58" spans="1:10" x14ac:dyDescent="0.45">
      <c r="A58" s="1"/>
      <c r="B58" s="1"/>
      <c r="C58" s="1"/>
      <c r="D58" s="1"/>
      <c r="E58" s="1"/>
      <c r="F58" s="1"/>
      <c r="G58" s="1"/>
      <c r="H58" s="1"/>
      <c r="I58" s="22" t="s">
        <v>20</v>
      </c>
      <c r="J58" s="82"/>
    </row>
  </sheetData>
  <conditionalFormatting sqref="F28">
    <cfRule type="cellIs" dxfId="63" priority="7" operator="equal">
      <formula>$F$24-$B$2</formula>
    </cfRule>
  </conditionalFormatting>
  <conditionalFormatting sqref="F38">
    <cfRule type="cellIs" dxfId="62" priority="6" operator="equal">
      <formula>$F$34-$B$2</formula>
    </cfRule>
  </conditionalFormatting>
  <conditionalFormatting sqref="D33">
    <cfRule type="cellIs" dxfId="61" priority="5" operator="equal">
      <formula>$D$29-$B$2</formula>
    </cfRule>
  </conditionalFormatting>
  <conditionalFormatting sqref="H23">
    <cfRule type="cellIs" dxfId="60" priority="4" operator="equal">
      <formula>$F$24-$B$2</formula>
    </cfRule>
  </conditionalFormatting>
  <conditionalFormatting sqref="H33">
    <cfRule type="cellIs" dxfId="59" priority="3" operator="equal">
      <formula>$F$24-$B$2</formula>
    </cfRule>
  </conditionalFormatting>
  <conditionalFormatting sqref="H43">
    <cfRule type="cellIs" dxfId="58" priority="2" operator="equal">
      <formula>$F$24-$B$2</formula>
    </cfRule>
  </conditionalFormatting>
  <conditionalFormatting sqref="H53">
    <cfRule type="cellIs" dxfId="57" priority="1" operator="equal">
      <formula>$F$24-$B$2</formula>
    </cfRule>
  </conditionalFormatting>
  <pageMargins left="0.75" right="0.75" top="1" bottom="1" header="0.5" footer="0.5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8"/>
  <sheetViews>
    <sheetView topLeftCell="A12" zoomScaleNormal="100" workbookViewId="0">
      <selection activeCell="M61" sqref="M61"/>
    </sheetView>
  </sheetViews>
  <sheetFormatPr defaultColWidth="10.59765625" defaultRowHeight="14.25" x14ac:dyDescent="0.45"/>
  <sheetData>
    <row r="1" spans="1:10" ht="14.55" x14ac:dyDescent="0.35">
      <c r="A1" s="29" t="s">
        <v>0</v>
      </c>
      <c r="B1" s="12">
        <f>'Model Summary'!B5</f>
        <v>37.56</v>
      </c>
      <c r="C1" s="9"/>
      <c r="D1" s="9"/>
      <c r="E1" s="9"/>
      <c r="F1" s="9"/>
      <c r="G1" s="9"/>
      <c r="H1" s="9"/>
      <c r="I1" s="9"/>
      <c r="J1" s="19"/>
    </row>
    <row r="2" spans="1:10" ht="14.55" x14ac:dyDescent="0.35">
      <c r="A2" s="30" t="s">
        <v>1</v>
      </c>
      <c r="B2" s="12">
        <f>'Model Summary'!C5</f>
        <v>37</v>
      </c>
      <c r="C2" s="1"/>
      <c r="D2" s="1"/>
      <c r="E2" s="1"/>
      <c r="F2" s="1"/>
      <c r="G2" s="1"/>
      <c r="H2" s="1"/>
      <c r="I2" s="1"/>
      <c r="J2" s="11"/>
    </row>
    <row r="3" spans="1:10" ht="14.55" x14ac:dyDescent="0.35">
      <c r="A3" s="30" t="s">
        <v>2</v>
      </c>
      <c r="B3" s="26">
        <f>'Model Summary'!E5</f>
        <v>8.2000000000000007E-3</v>
      </c>
      <c r="C3" s="1"/>
      <c r="D3" s="1"/>
      <c r="E3" s="1"/>
      <c r="F3" s="1"/>
      <c r="G3" s="1"/>
      <c r="H3" s="1"/>
      <c r="I3" s="1"/>
      <c r="J3" s="11"/>
    </row>
    <row r="4" spans="1:10" x14ac:dyDescent="0.45">
      <c r="A4" s="31" t="s">
        <v>3</v>
      </c>
      <c r="B4" s="26">
        <f>'Model Summary'!G5</f>
        <v>2.7699999999999999E-2</v>
      </c>
      <c r="C4" s="1"/>
      <c r="D4" s="1"/>
      <c r="E4" s="1"/>
      <c r="F4" s="1"/>
      <c r="G4" s="1"/>
      <c r="H4" s="1"/>
      <c r="I4" s="1"/>
      <c r="J4" s="11"/>
    </row>
    <row r="5" spans="1:10" x14ac:dyDescent="0.45">
      <c r="A5" s="31" t="s">
        <v>4</v>
      </c>
      <c r="B5" s="26">
        <f>'Model Summary'!D5</f>
        <v>0.2407</v>
      </c>
      <c r="C5" s="1"/>
      <c r="D5" s="14"/>
      <c r="E5" s="14"/>
      <c r="F5" s="1"/>
      <c r="G5" s="1"/>
      <c r="H5" s="1"/>
      <c r="I5" s="1"/>
      <c r="J5" s="11"/>
    </row>
    <row r="6" spans="1:10" ht="14.55" x14ac:dyDescent="0.35">
      <c r="A6" s="30" t="s">
        <v>7</v>
      </c>
      <c r="B6" s="25">
        <f>E6/G6</f>
        <v>0.24520547945205479</v>
      </c>
      <c r="C6" s="1" t="s">
        <v>8</v>
      </c>
      <c r="D6" s="30" t="s">
        <v>29</v>
      </c>
      <c r="E6" s="25">
        <f>'Model Summary'!F5</f>
        <v>0.98082191780821915</v>
      </c>
      <c r="F6" s="30" t="s">
        <v>27</v>
      </c>
      <c r="G6" s="1">
        <v>4</v>
      </c>
      <c r="H6" s="1"/>
      <c r="I6" s="1"/>
      <c r="J6" s="11"/>
    </row>
    <row r="7" spans="1:10" ht="14.55" x14ac:dyDescent="0.35">
      <c r="A7" s="1"/>
      <c r="B7" s="14"/>
      <c r="C7" s="1"/>
      <c r="D7" s="1"/>
      <c r="E7" s="1"/>
      <c r="F7" s="1"/>
      <c r="G7" s="1"/>
      <c r="H7" s="1"/>
      <c r="I7" s="1"/>
      <c r="J7" s="11"/>
    </row>
    <row r="8" spans="1:10" ht="14.55" x14ac:dyDescent="0.35">
      <c r="A8" s="22" t="s">
        <v>5</v>
      </c>
      <c r="B8" s="79">
        <f>EXP(($B$3-$B$4)*$B$6)*EXP($B$5*SQRT($B$6))</f>
        <v>1.1212104552063014</v>
      </c>
      <c r="C8" s="1"/>
      <c r="D8" s="1"/>
      <c r="E8" s="1"/>
      <c r="F8" s="1"/>
      <c r="G8" s="1"/>
      <c r="H8" s="1"/>
      <c r="I8" s="1"/>
      <c r="J8" s="3"/>
    </row>
    <row r="9" spans="1:10" ht="14.55" x14ac:dyDescent="0.35">
      <c r="A9" s="22" t="s">
        <v>6</v>
      </c>
      <c r="B9" s="79">
        <f>EXP(($B$3-$B$4)*$B$6)*EXP(-$B$5*SQRT($B$6))</f>
        <v>0.88340468277581274</v>
      </c>
      <c r="C9" s="1"/>
      <c r="D9" s="1"/>
      <c r="E9" s="1"/>
      <c r="F9" s="1"/>
      <c r="G9" s="1"/>
      <c r="H9" s="1"/>
      <c r="I9" s="1"/>
      <c r="J9" s="3"/>
    </row>
    <row r="10" spans="1:10" ht="14.55" x14ac:dyDescent="0.35">
      <c r="A10" s="14"/>
      <c r="B10" s="25"/>
      <c r="C10" s="1"/>
      <c r="D10" s="1"/>
      <c r="E10" s="1"/>
      <c r="F10" s="1"/>
      <c r="G10" s="1"/>
      <c r="H10" s="1"/>
      <c r="I10" s="1"/>
      <c r="J10" s="3"/>
    </row>
    <row r="11" spans="1:10" ht="14.55" x14ac:dyDescent="0.35">
      <c r="A11" s="22" t="s">
        <v>28</v>
      </c>
      <c r="B11" s="79">
        <f>(EXP(($B$3-$B$4)*$B$6)-$B$9)/($B$8-$B$9)</f>
        <v>0.4702376331651667</v>
      </c>
      <c r="C11" s="1"/>
      <c r="D11" s="1"/>
      <c r="E11" s="1"/>
      <c r="F11" s="1"/>
      <c r="G11" s="1"/>
      <c r="H11" s="1"/>
      <c r="I11" s="1"/>
      <c r="J11" s="3"/>
    </row>
    <row r="12" spans="1:10" ht="14.55" x14ac:dyDescent="0.35">
      <c r="A12" s="22" t="s">
        <v>30</v>
      </c>
      <c r="B12" s="79">
        <f>1-$B$11</f>
        <v>0.52976236683483324</v>
      </c>
      <c r="C12" s="1"/>
      <c r="D12" s="1"/>
      <c r="E12" s="1"/>
      <c r="F12" s="1"/>
      <c r="G12" s="1"/>
      <c r="H12" s="1"/>
      <c r="I12" s="1"/>
      <c r="J12" s="3"/>
    </row>
    <row r="13" spans="1:10" ht="14.55" x14ac:dyDescent="0.35">
      <c r="A13" s="14"/>
      <c r="B13" s="25"/>
      <c r="C13" s="1"/>
      <c r="D13" s="1"/>
      <c r="E13" s="1"/>
      <c r="F13" s="1"/>
      <c r="G13" s="1"/>
      <c r="H13" s="1"/>
      <c r="I13" s="1">
        <v>4</v>
      </c>
      <c r="J13" s="3"/>
    </row>
    <row r="14" spans="1:10" ht="14.55" x14ac:dyDescent="0.35">
      <c r="A14" s="14"/>
      <c r="B14" s="14"/>
      <c r="C14" s="1"/>
      <c r="D14" s="1"/>
      <c r="E14" s="1"/>
      <c r="F14" s="1"/>
      <c r="G14" s="1"/>
      <c r="H14" s="1"/>
      <c r="I14" s="22" t="s">
        <v>13</v>
      </c>
      <c r="J14" s="8">
        <f>B8*H19</f>
        <v>59.357300166725878</v>
      </c>
    </row>
    <row r="15" spans="1:10" x14ac:dyDescent="0.45">
      <c r="A15" s="14"/>
      <c r="B15" s="14"/>
      <c r="C15" s="1"/>
      <c r="D15" s="1"/>
      <c r="E15" s="1"/>
      <c r="F15" s="1"/>
      <c r="G15" s="1"/>
      <c r="H15" s="1"/>
      <c r="I15" s="23" t="s">
        <v>9</v>
      </c>
      <c r="J15" s="6"/>
    </row>
    <row r="16" spans="1:10" ht="14.55" x14ac:dyDescent="0.35">
      <c r="A16" s="14"/>
      <c r="B16" s="14"/>
      <c r="C16" s="1"/>
      <c r="D16" s="1"/>
      <c r="E16" s="1"/>
      <c r="F16" s="1"/>
      <c r="G16" s="1"/>
      <c r="H16" s="1"/>
      <c r="I16" s="22" t="s">
        <v>10</v>
      </c>
      <c r="J16" s="6"/>
    </row>
    <row r="17" spans="1:10" ht="14.55" x14ac:dyDescent="0.35">
      <c r="A17" s="14"/>
      <c r="B17" s="14"/>
      <c r="C17" s="1"/>
      <c r="D17" s="1"/>
      <c r="E17" s="1"/>
      <c r="F17" s="1"/>
      <c r="G17" s="1"/>
      <c r="H17" s="1"/>
      <c r="I17" s="22" t="s">
        <v>21</v>
      </c>
      <c r="J17" s="8">
        <f>MAX(J14-$B$2,0)</f>
        <v>22.357300166725878</v>
      </c>
    </row>
    <row r="18" spans="1:10" ht="14.55" x14ac:dyDescent="0.35">
      <c r="A18" s="14"/>
      <c r="B18" s="14"/>
      <c r="C18" s="1"/>
      <c r="D18" s="1"/>
      <c r="E18" s="1"/>
      <c r="F18" s="1"/>
      <c r="G18" s="1"/>
      <c r="H18" s="1"/>
      <c r="I18" s="22" t="s">
        <v>20</v>
      </c>
      <c r="J18" s="83">
        <f>MAX(J14-$B$2,0)</f>
        <v>22.357300166725878</v>
      </c>
    </row>
    <row r="19" spans="1:10" x14ac:dyDescent="0.45">
      <c r="A19" s="1"/>
      <c r="B19" s="1"/>
      <c r="C19" s="1"/>
      <c r="D19" s="1"/>
      <c r="E19" s="1"/>
      <c r="F19" s="1"/>
      <c r="G19" s="22" t="s">
        <v>13</v>
      </c>
      <c r="H19" s="8">
        <f>B8*F24</f>
        <v>52.940373407242447</v>
      </c>
      <c r="I19" s="1"/>
      <c r="J19" s="1"/>
    </row>
    <row r="20" spans="1:10" x14ac:dyDescent="0.45">
      <c r="A20" s="1"/>
      <c r="B20" s="1"/>
      <c r="C20" s="1"/>
      <c r="D20" s="1"/>
      <c r="E20" s="1"/>
      <c r="F20" s="1"/>
      <c r="G20" s="23" t="s">
        <v>9</v>
      </c>
      <c r="H20" s="77">
        <f>EXP(-$B$4*$B$6)*(J17-J27)/(H19*($B$8-$B$9))</f>
        <v>0.99323082301731758</v>
      </c>
      <c r="I20" s="1"/>
      <c r="J20" s="1"/>
    </row>
    <row r="21" spans="1:10" x14ac:dyDescent="0.45">
      <c r="A21" s="1"/>
      <c r="B21" s="1"/>
      <c r="C21" s="1"/>
      <c r="D21" s="1"/>
      <c r="E21" s="1"/>
      <c r="F21" s="1"/>
      <c r="G21" s="22" t="s">
        <v>10</v>
      </c>
      <c r="H21" s="8">
        <f>EXP(-$B$3*B6)*(($B$8*J28-$B$9*J18)/($B$8-$B$9))</f>
        <v>-36.925679400228226</v>
      </c>
      <c r="I21" s="1"/>
      <c r="J21" s="1"/>
    </row>
    <row r="22" spans="1:10" x14ac:dyDescent="0.45">
      <c r="A22" s="1"/>
      <c r="B22" s="1"/>
      <c r="C22" s="1"/>
      <c r="D22" s="1"/>
      <c r="E22" s="1"/>
      <c r="F22" s="1"/>
      <c r="G22" s="22" t="s">
        <v>21</v>
      </c>
      <c r="H22" s="8">
        <f>EXP(-$B$3*$B$6)*($B$11*J17+$B$12*J27)</f>
        <v>15.656331249891307</v>
      </c>
      <c r="I22" s="1"/>
      <c r="J22" s="1"/>
    </row>
    <row r="23" spans="1:10" x14ac:dyDescent="0.45">
      <c r="A23" s="1"/>
      <c r="B23" s="1"/>
      <c r="C23" s="1"/>
      <c r="D23" s="1"/>
      <c r="E23" s="1"/>
      <c r="F23" s="1"/>
      <c r="G23" s="22" t="s">
        <v>20</v>
      </c>
      <c r="H23" s="84">
        <f>MAX(EXP(-$B$3*$B$6)*($B$11*J18+$B$12*J28),H19-$B$2)</f>
        <v>15.940373407242447</v>
      </c>
      <c r="I23" s="1"/>
      <c r="J23" s="1"/>
    </row>
    <row r="24" spans="1:10" x14ac:dyDescent="0.45">
      <c r="A24" s="1"/>
      <c r="B24" s="1"/>
      <c r="C24" s="1"/>
      <c r="D24" s="1"/>
      <c r="E24" s="22" t="s">
        <v>12</v>
      </c>
      <c r="F24" s="8">
        <f>D29*B8</f>
        <v>47.217159955488896</v>
      </c>
      <c r="G24" s="1"/>
      <c r="H24" s="1"/>
      <c r="I24" s="22" t="s">
        <v>14</v>
      </c>
      <c r="J24" s="8">
        <f>H19*B9</f>
        <v>46.767773775858089</v>
      </c>
    </row>
    <row r="25" spans="1:10" x14ac:dyDescent="0.45">
      <c r="A25" s="1"/>
      <c r="B25" s="1"/>
      <c r="C25" s="1"/>
      <c r="D25" s="1"/>
      <c r="E25" s="23" t="s">
        <v>9</v>
      </c>
      <c r="F25" s="77">
        <f>EXP(-$B$4*$B$6)*((H23-H33)/(F24*($B$8-$B$9)))</f>
        <v>0.9932308230173178</v>
      </c>
      <c r="G25" s="1"/>
      <c r="H25" s="1"/>
      <c r="I25" s="23" t="s">
        <v>9</v>
      </c>
      <c r="J25" s="6"/>
    </row>
    <row r="26" spans="1:10" x14ac:dyDescent="0.45">
      <c r="A26" s="1"/>
      <c r="B26" s="1"/>
      <c r="C26" s="1"/>
      <c r="D26" s="1"/>
      <c r="E26" s="22" t="s">
        <v>10</v>
      </c>
      <c r="F26" s="8">
        <f>EXP(-$B$3*B6)*(($B$8*H33-$B$9*H23)/($B$8-$B$9))</f>
        <v>-36.925679400228226</v>
      </c>
      <c r="G26" s="1"/>
      <c r="H26" s="1"/>
      <c r="I26" s="22" t="s">
        <v>10</v>
      </c>
      <c r="J26" s="6"/>
    </row>
    <row r="27" spans="1:10" x14ac:dyDescent="0.45">
      <c r="A27" s="1"/>
      <c r="B27" s="1"/>
      <c r="C27" s="1"/>
      <c r="D27" s="1"/>
      <c r="E27" s="22" t="s">
        <v>21</v>
      </c>
      <c r="F27" s="8">
        <f>EXP(-$B$3*$B$6)*($B$11*H22+$B$12*H32)</f>
        <v>9.7709336158884685</v>
      </c>
      <c r="G27" s="1"/>
      <c r="H27" s="1"/>
      <c r="I27" s="22" t="s">
        <v>21</v>
      </c>
      <c r="J27" s="8">
        <f>MAX(J24-$B$2,0)</f>
        <v>9.7677737758580889</v>
      </c>
    </row>
    <row r="28" spans="1:10" x14ac:dyDescent="0.45">
      <c r="A28" s="1"/>
      <c r="B28" s="1"/>
      <c r="C28" s="1"/>
      <c r="D28" s="1"/>
      <c r="E28" s="22" t="s">
        <v>20</v>
      </c>
      <c r="F28" s="83">
        <f>MAX(EXP(-$B$3*$B$6)*($B$11*H23+$B$12*H33),F24-$B$2)</f>
        <v>10.217159955488896</v>
      </c>
      <c r="G28" s="1"/>
      <c r="H28" s="1"/>
      <c r="I28" s="22" t="s">
        <v>20</v>
      </c>
      <c r="J28" s="83">
        <f>MAX(J24-$B$2,0)</f>
        <v>9.7677737758580889</v>
      </c>
    </row>
    <row r="29" spans="1:10" x14ac:dyDescent="0.45">
      <c r="A29" s="1"/>
      <c r="B29" s="1"/>
      <c r="C29" s="22" t="s">
        <v>11</v>
      </c>
      <c r="D29" s="8">
        <f>B8*B34</f>
        <v>42.112664697548681</v>
      </c>
      <c r="E29" s="1"/>
      <c r="F29" s="1"/>
      <c r="G29" s="22" t="s">
        <v>14</v>
      </c>
      <c r="H29" s="8">
        <f>F24*B9</f>
        <v>41.711860212053473</v>
      </c>
      <c r="I29" s="1"/>
      <c r="J29" s="1"/>
    </row>
    <row r="30" spans="1:10" x14ac:dyDescent="0.45">
      <c r="A30" s="1"/>
      <c r="B30" s="1"/>
      <c r="C30" s="23" t="s">
        <v>9</v>
      </c>
      <c r="D30" s="77">
        <f>EXP(-$B$4*$B$6)*(F28-F38)/(D29*($B$8-$B$9))</f>
        <v>0.79401029341054885</v>
      </c>
      <c r="E30" s="1"/>
      <c r="F30" s="1"/>
      <c r="G30" s="23" t="s">
        <v>9</v>
      </c>
      <c r="H30" s="77">
        <f>EXP(-$B$4*$B$6)*(J28-J38)/(H29*($B$8-$B$9))</f>
        <v>0.9780562452020779</v>
      </c>
      <c r="I30" s="1"/>
      <c r="J30" s="1"/>
    </row>
    <row r="31" spans="1:10" x14ac:dyDescent="0.45">
      <c r="A31" s="1"/>
      <c r="B31" s="1"/>
      <c r="C31" s="22" t="s">
        <v>10</v>
      </c>
      <c r="D31" s="8">
        <f>EXP(-$B$3*B6)*(($B$8*F38-$B$9*F28)/($B$8-$B$9))</f>
        <v>-27.473966230457279</v>
      </c>
      <c r="E31" s="1"/>
      <c r="F31" s="1"/>
      <c r="G31" s="22" t="s">
        <v>10</v>
      </c>
      <c r="H31" s="8">
        <f>EXP(-$B$3*B6)*(($B$8*J38-$B$9*J28)/($B$8-$B$9))</f>
        <v>-36.21259670659677</v>
      </c>
      <c r="I31" s="1"/>
      <c r="J31" s="1"/>
    </row>
    <row r="32" spans="1:10" x14ac:dyDescent="0.45">
      <c r="A32" s="1"/>
      <c r="B32" s="1"/>
      <c r="C32" s="22" t="s">
        <v>21</v>
      </c>
      <c r="D32" s="8">
        <f>EXP(-$B$3*$B$6)*($B$11*F27+$B$12*F37)</f>
        <v>5.7227753885536803</v>
      </c>
      <c r="E32" s="1"/>
      <c r="F32" s="1"/>
      <c r="G32" s="22" t="s">
        <v>21</v>
      </c>
      <c r="H32" s="8">
        <f>EXP(-$B$3*$B$6)*($B$11*J27+$B$12*J37)</f>
        <v>4.5839486727981873</v>
      </c>
      <c r="I32" s="1"/>
      <c r="J32" s="1"/>
    </row>
    <row r="33" spans="1:10" x14ac:dyDescent="0.45">
      <c r="A33" s="1"/>
      <c r="B33" s="1"/>
      <c r="C33" s="22" t="s">
        <v>20</v>
      </c>
      <c r="D33" s="84">
        <f>MAX(EXP(-$B$3*$B$6)*($B$11*F28+$B$12*F38),D29-$B$2)</f>
        <v>5.9639230223434101</v>
      </c>
      <c r="E33" s="1"/>
      <c r="F33" s="1"/>
      <c r="G33" s="22" t="s">
        <v>20</v>
      </c>
      <c r="H33" s="84">
        <f>MAX(EXP(-$B$3*$B$6)*($B$11*J28+$B$12*J38),H29-$B$2)</f>
        <v>4.7118602120534732</v>
      </c>
      <c r="I33" s="1"/>
      <c r="J33" s="1"/>
    </row>
    <row r="34" spans="1:10" x14ac:dyDescent="0.45">
      <c r="A34" s="22" t="s">
        <v>0</v>
      </c>
      <c r="B34" s="8">
        <f>B1</f>
        <v>37.56</v>
      </c>
      <c r="C34" s="1"/>
      <c r="D34" s="1"/>
      <c r="E34" s="22" t="s">
        <v>16</v>
      </c>
      <c r="F34" s="8">
        <f>B9*D29</f>
        <v>37.202525197982162</v>
      </c>
      <c r="G34" s="1"/>
      <c r="H34" s="1"/>
      <c r="I34" s="22" t="s">
        <v>18</v>
      </c>
      <c r="J34" s="8">
        <f>H29*B9</f>
        <v>36.848452638618141</v>
      </c>
    </row>
    <row r="35" spans="1:10" x14ac:dyDescent="0.45">
      <c r="A35" s="23" t="s">
        <v>9</v>
      </c>
      <c r="B35" s="77">
        <f>EXP(-$B$4*$B$6)*(D33-D43)/(B34*($B$8-$B$9))</f>
        <v>0.54779039112550176</v>
      </c>
      <c r="C35" s="1"/>
      <c r="D35" s="1"/>
      <c r="E35" s="23" t="s">
        <v>9</v>
      </c>
      <c r="F35" s="77">
        <f>EXP(-$B$4*$B$6)*((H33-H43)/(F34*($B$8-$B$9)))</f>
        <v>0.5289903801961976</v>
      </c>
      <c r="G35" s="1"/>
      <c r="H35" s="1"/>
      <c r="I35" s="23" t="s">
        <v>9</v>
      </c>
      <c r="J35" s="6"/>
    </row>
    <row r="36" spans="1:10" x14ac:dyDescent="0.45">
      <c r="A36" s="22" t="s">
        <v>10</v>
      </c>
      <c r="B36" s="8">
        <f>EXP(-$B$3*B6)*(($B$8*D43-$B$9*D33)/($B$8-$B$9))</f>
        <v>-17.227537862965825</v>
      </c>
      <c r="C36" s="1"/>
      <c r="D36" s="1"/>
      <c r="E36" s="22" t="s">
        <v>10</v>
      </c>
      <c r="F36" s="8">
        <f>EXP(-$B$3*$B$6)*(($B$8*H43-$B$9*H33)/($B$8-$B$9))</f>
        <v>-17.468534541481276</v>
      </c>
      <c r="G36" s="1"/>
      <c r="H36" s="1"/>
      <c r="I36" s="22" t="s">
        <v>10</v>
      </c>
      <c r="J36" s="6"/>
    </row>
    <row r="37" spans="1:10" x14ac:dyDescent="0.45">
      <c r="A37" s="22" t="s">
        <v>21</v>
      </c>
      <c r="B37" s="8">
        <f>EXP(-$B$3*$B$6)*($B$11*D32+$B$12*D42)</f>
        <v>3.2194064977716987</v>
      </c>
      <c r="C37" s="1"/>
      <c r="D37" s="1"/>
      <c r="E37" s="22" t="s">
        <v>21</v>
      </c>
      <c r="F37" s="8">
        <f>EXP(-$B$3*$B$6)*($B$11*H32+$B$12*H42)</f>
        <v>2.1512154066039813</v>
      </c>
      <c r="G37" s="1"/>
      <c r="H37" s="1"/>
      <c r="I37" s="22" t="s">
        <v>21</v>
      </c>
      <c r="J37" s="8">
        <f>MAX(J34-$B$2,0)</f>
        <v>0</v>
      </c>
    </row>
    <row r="38" spans="1:10" x14ac:dyDescent="0.45">
      <c r="A38" s="22" t="s">
        <v>20</v>
      </c>
      <c r="B38" s="84">
        <f>MAX(EXP(-$B$3*$B$6)*($B$11*D33+$B$12*D43),B34-$B$2)</f>
        <v>3.3474692277080171</v>
      </c>
      <c r="C38" s="1"/>
      <c r="D38" s="1"/>
      <c r="E38" s="22" t="s">
        <v>20</v>
      </c>
      <c r="F38" s="84">
        <f>MAX(EXP(-$B$3*$B$6)*($B$11*H33+$B$12*H43),F34-$B$2)</f>
        <v>2.211243407257931</v>
      </c>
      <c r="G38" s="1"/>
      <c r="H38" s="1"/>
      <c r="I38" s="22" t="s">
        <v>20</v>
      </c>
      <c r="J38" s="83">
        <f>MAX(J34-$B$2,0)</f>
        <v>0</v>
      </c>
    </row>
    <row r="39" spans="1:10" x14ac:dyDescent="0.45">
      <c r="A39" s="1"/>
      <c r="B39" s="1"/>
      <c r="C39" s="22" t="s">
        <v>15</v>
      </c>
      <c r="D39" s="8">
        <f>B9*B34</f>
        <v>33.180679885059526</v>
      </c>
      <c r="E39" s="1"/>
      <c r="F39" s="1"/>
      <c r="G39" s="22" t="s">
        <v>18</v>
      </c>
      <c r="H39" s="8">
        <f>F34*B9</f>
        <v>32.864884970982615</v>
      </c>
      <c r="I39" s="1"/>
      <c r="J39" s="3"/>
    </row>
    <row r="40" spans="1:10" x14ac:dyDescent="0.45">
      <c r="A40" s="1"/>
      <c r="B40" s="1"/>
      <c r="C40" s="23" t="s">
        <v>9</v>
      </c>
      <c r="D40" s="77">
        <f>EXP(-$B$4*$B$6)*(F38-F48)/(D39*($B$8-$B$9))</f>
        <v>0.27834220713143271</v>
      </c>
      <c r="E40" s="1"/>
      <c r="F40" s="1"/>
      <c r="G40" s="23" t="s">
        <v>9</v>
      </c>
      <c r="H40" s="77">
        <f>EXP(-$B$4*$B$6)*(J38-J48)/(H39*($B$8-$B$9))</f>
        <v>0</v>
      </c>
      <c r="I40" s="1"/>
      <c r="J40" s="3"/>
    </row>
    <row r="41" spans="1:10" x14ac:dyDescent="0.45">
      <c r="A41" s="1"/>
      <c r="B41" s="1"/>
      <c r="C41" s="22" t="s">
        <v>10</v>
      </c>
      <c r="D41" s="8">
        <f>EXP(-$B$3*B6)*(($B$8*F48-$B$9*F38)/($B$8-$B$9))</f>
        <v>-8.1978624366858757</v>
      </c>
      <c r="E41" s="1"/>
      <c r="F41" s="1"/>
      <c r="G41" s="22" t="s">
        <v>10</v>
      </c>
      <c r="H41" s="8">
        <f>EXP(-$B$3*B6)*(($B$8*J48-$B$9*J38)/($B$8-$B$9))</f>
        <v>0</v>
      </c>
      <c r="I41" s="1"/>
      <c r="J41" s="3"/>
    </row>
    <row r="42" spans="1:10" x14ac:dyDescent="0.45">
      <c r="A42" s="1"/>
      <c r="B42" s="1"/>
      <c r="C42" s="22" t="s">
        <v>21</v>
      </c>
      <c r="D42" s="8">
        <f>EXP(-$B$3*$B$6)*($B$11*F37+$B$12*F47)</f>
        <v>1.0095505111285248</v>
      </c>
      <c r="E42" s="1"/>
      <c r="F42" s="1"/>
      <c r="G42" s="22" t="s">
        <v>21</v>
      </c>
      <c r="H42" s="8">
        <f>EXP(-$B$3*$B$6)*($B$11*J38+$B$12*J48)</f>
        <v>0</v>
      </c>
      <c r="I42" s="1"/>
      <c r="J42" s="3"/>
    </row>
    <row r="43" spans="1:10" x14ac:dyDescent="0.45">
      <c r="A43" s="1"/>
      <c r="B43" s="1"/>
      <c r="C43" s="22" t="s">
        <v>20</v>
      </c>
      <c r="D43" s="84">
        <f>MAX(EXP(-$B$3*$B$6)*($B$11*F38+$B$12*F48),D39-$B$2)</f>
        <v>1.0377212366431241</v>
      </c>
      <c r="E43" s="1"/>
      <c r="F43" s="1"/>
      <c r="G43" s="22" t="s">
        <v>20</v>
      </c>
      <c r="H43" s="84">
        <f>MAX(EXP(-$B$3*$B$6)*($B$11*J38+$B$12*J48),H39-$B$2)</f>
        <v>0</v>
      </c>
      <c r="I43" s="1"/>
      <c r="J43" s="3"/>
    </row>
    <row r="44" spans="1:10" x14ac:dyDescent="0.45">
      <c r="A44" s="1"/>
      <c r="B44" s="1"/>
      <c r="C44" s="1"/>
      <c r="D44" s="1"/>
      <c r="E44" s="22" t="s">
        <v>17</v>
      </c>
      <c r="F44" s="8">
        <f>B9*D39</f>
        <v>29.311967988146801</v>
      </c>
      <c r="G44" s="1"/>
      <c r="H44" s="1"/>
      <c r="I44" s="22" t="s">
        <v>18</v>
      </c>
      <c r="J44" s="8">
        <f>H39*B9</f>
        <v>29.032993282254473</v>
      </c>
    </row>
    <row r="45" spans="1:10" x14ac:dyDescent="0.45">
      <c r="A45" s="1"/>
      <c r="B45" s="1"/>
      <c r="C45" s="1"/>
      <c r="D45" s="1"/>
      <c r="E45" s="23" t="s">
        <v>9</v>
      </c>
      <c r="F45" s="77">
        <f>EXP(-$B$4*$B$6)*(H43-H53)/(F44*($B$8-$B$9))</f>
        <v>0</v>
      </c>
      <c r="G45" s="1"/>
      <c r="H45" s="1"/>
      <c r="I45" s="23" t="s">
        <v>9</v>
      </c>
      <c r="J45" s="6"/>
    </row>
    <row r="46" spans="1:10" x14ac:dyDescent="0.45">
      <c r="A46" s="1"/>
      <c r="B46" s="1"/>
      <c r="C46" s="1"/>
      <c r="D46" s="1"/>
      <c r="E46" s="22" t="s">
        <v>10</v>
      </c>
      <c r="F46" s="8">
        <f>EXP(-$B$3*B6)*(($B$8*H53-$B$9*H43)/($B$8-$B$9))</f>
        <v>0</v>
      </c>
      <c r="G46" s="1"/>
      <c r="H46" s="1"/>
      <c r="I46" s="22" t="s">
        <v>10</v>
      </c>
      <c r="J46" s="6"/>
    </row>
    <row r="47" spans="1:10" x14ac:dyDescent="0.45">
      <c r="A47" s="1"/>
      <c r="B47" s="1"/>
      <c r="C47" s="1"/>
      <c r="D47" s="1"/>
      <c r="E47" s="22" t="s">
        <v>21</v>
      </c>
      <c r="F47" s="8">
        <f>EXP(-$B$3*$B$6)*($B$11*H42+$B$12*H52)</f>
        <v>0</v>
      </c>
      <c r="G47" s="1"/>
      <c r="H47" s="1"/>
      <c r="I47" s="22" t="s">
        <v>21</v>
      </c>
      <c r="J47" s="8">
        <f>MAX(J44-$B$2,0)</f>
        <v>0</v>
      </c>
    </row>
    <row r="48" spans="1:10" x14ac:dyDescent="0.45">
      <c r="A48" s="1"/>
      <c r="B48" s="1"/>
      <c r="C48" s="1"/>
      <c r="D48" s="1"/>
      <c r="E48" s="22" t="s">
        <v>20</v>
      </c>
      <c r="F48" s="84">
        <f>MAX(EXP(-$B$3*$B$6)*($B$11*H43+$B$12*H53),F44-$B$2)</f>
        <v>0</v>
      </c>
      <c r="G48" s="1"/>
      <c r="H48" s="1"/>
      <c r="I48" s="22" t="s">
        <v>20</v>
      </c>
      <c r="J48" s="83">
        <f>MAX(J44-$B$2,0)</f>
        <v>0</v>
      </c>
    </row>
    <row r="49" spans="1:10" x14ac:dyDescent="0.45">
      <c r="A49" s="1"/>
      <c r="B49" s="1"/>
      <c r="C49" s="1"/>
      <c r="D49" s="1"/>
      <c r="E49" s="1"/>
      <c r="F49" s="1"/>
      <c r="G49" s="22" t="s">
        <v>19</v>
      </c>
      <c r="H49" s="8">
        <f>B9*F44</f>
        <v>25.894329782103604</v>
      </c>
      <c r="I49" s="1"/>
      <c r="J49" s="3"/>
    </row>
    <row r="50" spans="1:10" x14ac:dyDescent="0.45">
      <c r="A50" s="1"/>
      <c r="B50" s="1"/>
      <c r="C50" s="1"/>
      <c r="D50" s="1"/>
      <c r="E50" s="1"/>
      <c r="F50" s="1"/>
      <c r="G50" s="23" t="s">
        <v>9</v>
      </c>
      <c r="H50" s="77">
        <f>EXP(-$B$4*$B$6)*(J48-J58)/(H49*($B$8-$B$9))</f>
        <v>0</v>
      </c>
      <c r="I50" s="1"/>
      <c r="J50" s="3"/>
    </row>
    <row r="51" spans="1:10" x14ac:dyDescent="0.45">
      <c r="A51" s="1"/>
      <c r="B51" s="1"/>
      <c r="C51" s="1"/>
      <c r="D51" s="1"/>
      <c r="E51" s="1"/>
      <c r="F51" s="1"/>
      <c r="G51" s="22" t="s">
        <v>10</v>
      </c>
      <c r="H51" s="8">
        <f>EXP(-$B$3*B6)*(($B$8*J58-$B$9*J48)/($B$8-$B$9))</f>
        <v>0</v>
      </c>
      <c r="I51" s="1"/>
      <c r="J51" s="3"/>
    </row>
    <row r="52" spans="1:10" x14ac:dyDescent="0.45">
      <c r="A52" s="1"/>
      <c r="B52" s="1"/>
      <c r="C52" s="1"/>
      <c r="D52" s="1"/>
      <c r="E52" s="1"/>
      <c r="F52" s="1"/>
      <c r="G52" s="22" t="s">
        <v>21</v>
      </c>
      <c r="H52" s="8">
        <f>EXP(-$B$3*$B$6)*($B$11*J47+$B$12*J57)</f>
        <v>0</v>
      </c>
      <c r="I52" s="1"/>
      <c r="J52" s="3"/>
    </row>
    <row r="53" spans="1:10" x14ac:dyDescent="0.45">
      <c r="A53" s="1"/>
      <c r="B53" s="1"/>
      <c r="C53" s="1"/>
      <c r="D53" s="1"/>
      <c r="E53" s="1"/>
      <c r="F53" s="1"/>
      <c r="G53" s="22" t="s">
        <v>20</v>
      </c>
      <c r="H53" s="84">
        <f>MAX(EXP(-$B$3*$B$6)*($B$11*J48+$B$12*J58),H49-$B$2)</f>
        <v>0</v>
      </c>
      <c r="I53" s="1"/>
      <c r="J53" s="3"/>
    </row>
    <row r="54" spans="1:10" x14ac:dyDescent="0.45">
      <c r="A54" s="1"/>
      <c r="B54" s="1"/>
      <c r="C54" s="1"/>
      <c r="D54" s="1"/>
      <c r="E54" s="1"/>
      <c r="F54" s="1"/>
      <c r="G54" s="1"/>
      <c r="H54" s="1"/>
      <c r="I54" s="22" t="s">
        <v>19</v>
      </c>
      <c r="J54" s="8">
        <f>B9*H49</f>
        <v>22.875172186851515</v>
      </c>
    </row>
    <row r="55" spans="1:10" x14ac:dyDescent="0.45">
      <c r="A55" s="1"/>
      <c r="B55" s="1"/>
      <c r="C55" s="1"/>
      <c r="D55" s="1"/>
      <c r="E55" s="1"/>
      <c r="F55" s="1"/>
      <c r="G55" s="1"/>
      <c r="H55" s="1"/>
      <c r="I55" s="23" t="s">
        <v>9</v>
      </c>
      <c r="J55" s="6"/>
    </row>
    <row r="56" spans="1:10" x14ac:dyDescent="0.45">
      <c r="A56" s="1"/>
      <c r="B56" s="1"/>
      <c r="C56" s="1"/>
      <c r="D56" s="1"/>
      <c r="E56" s="1"/>
      <c r="F56" s="1"/>
      <c r="G56" s="1"/>
      <c r="H56" s="1"/>
      <c r="I56" s="22" t="s">
        <v>10</v>
      </c>
      <c r="J56" s="6"/>
    </row>
    <row r="57" spans="1:10" x14ac:dyDescent="0.45">
      <c r="A57" s="1"/>
      <c r="B57" s="1"/>
      <c r="C57" s="1"/>
      <c r="D57" s="1"/>
      <c r="E57" s="1"/>
      <c r="F57" s="1"/>
      <c r="G57" s="1"/>
      <c r="H57" s="1"/>
      <c r="I57" s="22" t="s">
        <v>21</v>
      </c>
      <c r="J57" s="8">
        <f>MAX(J54-$B$2,0)</f>
        <v>0</v>
      </c>
    </row>
    <row r="58" spans="1:10" x14ac:dyDescent="0.45">
      <c r="A58" s="1"/>
      <c r="B58" s="1"/>
      <c r="C58" s="1"/>
      <c r="D58" s="1"/>
      <c r="E58" s="1"/>
      <c r="F58" s="1"/>
      <c r="G58" s="1"/>
      <c r="H58" s="1"/>
      <c r="I58" s="22" t="s">
        <v>20</v>
      </c>
      <c r="J58" s="83">
        <f>MAX(J54-$B$2,0)</f>
        <v>0</v>
      </c>
    </row>
  </sheetData>
  <conditionalFormatting sqref="F38">
    <cfRule type="cellIs" dxfId="56" priority="19" operator="equal">
      <formula>$F$34-$B$2</formula>
    </cfRule>
  </conditionalFormatting>
  <conditionalFormatting sqref="H43">
    <cfRule type="cellIs" dxfId="55" priority="15" operator="equal">
      <formula>$F$24-$B$2</formula>
    </cfRule>
  </conditionalFormatting>
  <conditionalFormatting sqref="H53">
    <cfRule type="cellIs" dxfId="54" priority="14" operator="equal">
      <formula>$F$24-$B$2</formula>
    </cfRule>
  </conditionalFormatting>
  <conditionalFormatting sqref="H23">
    <cfRule type="expression" dxfId="53" priority="3">
      <formula>(EXP(-$B$3*$B$6)*($B$11*J18+$B$12*J28)&lt;H19-$B$2)</formula>
    </cfRule>
  </conditionalFormatting>
  <conditionalFormatting sqref="H33">
    <cfRule type="expression" dxfId="52" priority="2">
      <formula>EXP(-$B$3*$B$6)*($B$11*J28+$B$12*J38)&lt;H29-$B$2</formula>
    </cfRule>
  </conditionalFormatting>
  <conditionalFormatting sqref="F28">
    <cfRule type="expression" dxfId="51" priority="1">
      <formula>EXP(-$B$3*$B$6)*($B$11*H23+$B$12*H33)&lt;F24-$B$2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8"/>
  <sheetViews>
    <sheetView workbookViewId="0">
      <selection activeCell="F48" sqref="F48"/>
    </sheetView>
  </sheetViews>
  <sheetFormatPr defaultColWidth="10.59765625" defaultRowHeight="14.25" x14ac:dyDescent="0.45"/>
  <sheetData>
    <row r="1" spans="1:10" ht="14.55" x14ac:dyDescent="0.35">
      <c r="A1" s="29" t="s">
        <v>0</v>
      </c>
      <c r="B1" s="12">
        <f>'Model Summary'!B5</f>
        <v>37.56</v>
      </c>
      <c r="C1" s="9"/>
      <c r="D1" s="9"/>
      <c r="E1" s="9"/>
      <c r="F1" s="9"/>
      <c r="G1" s="9"/>
      <c r="H1" s="9"/>
      <c r="I1" s="9"/>
      <c r="J1" s="19"/>
    </row>
    <row r="2" spans="1:10" ht="14.55" x14ac:dyDescent="0.35">
      <c r="A2" s="30" t="s">
        <v>1</v>
      </c>
      <c r="B2" s="12">
        <f>'Model Summary'!C5</f>
        <v>37</v>
      </c>
      <c r="C2" s="1"/>
      <c r="D2" s="1"/>
      <c r="E2" s="1"/>
      <c r="F2" s="1"/>
      <c r="G2" s="1"/>
      <c r="H2" s="1"/>
      <c r="I2" s="1"/>
      <c r="J2" s="11"/>
    </row>
    <row r="3" spans="1:10" ht="14.55" x14ac:dyDescent="0.35">
      <c r="A3" s="30" t="s">
        <v>2</v>
      </c>
      <c r="B3" s="26">
        <f>'Model Summary'!E5</f>
        <v>8.2000000000000007E-3</v>
      </c>
      <c r="C3" s="1"/>
      <c r="D3" s="1"/>
      <c r="E3" s="1"/>
      <c r="F3" s="1"/>
      <c r="G3" s="1"/>
      <c r="H3" s="1"/>
      <c r="I3" s="1"/>
      <c r="J3" s="11"/>
    </row>
    <row r="4" spans="1:10" x14ac:dyDescent="0.45">
      <c r="A4" s="31" t="s">
        <v>3</v>
      </c>
      <c r="B4" s="26">
        <f>'Model Summary'!G5</f>
        <v>2.7699999999999999E-2</v>
      </c>
      <c r="C4" s="1"/>
      <c r="D4" s="1"/>
      <c r="E4" s="1"/>
      <c r="F4" s="1"/>
      <c r="G4" s="1"/>
      <c r="H4" s="1"/>
      <c r="I4" s="1"/>
      <c r="J4" s="11"/>
    </row>
    <row r="5" spans="1:10" x14ac:dyDescent="0.45">
      <c r="A5" s="31" t="s">
        <v>4</v>
      </c>
      <c r="B5" s="26">
        <f>'Model Summary'!D5</f>
        <v>0.2407</v>
      </c>
      <c r="C5" s="1"/>
      <c r="D5" s="14"/>
      <c r="E5" s="14"/>
      <c r="F5" s="1"/>
      <c r="G5" s="1"/>
      <c r="H5" s="1"/>
      <c r="I5" s="1"/>
      <c r="J5" s="11"/>
    </row>
    <row r="6" spans="1:10" ht="14.55" x14ac:dyDescent="0.35">
      <c r="A6" s="30" t="s">
        <v>7</v>
      </c>
      <c r="B6" s="25">
        <f>E6/G6</f>
        <v>0.24520547945205479</v>
      </c>
      <c r="C6" s="1" t="s">
        <v>8</v>
      </c>
      <c r="D6" s="30" t="s">
        <v>29</v>
      </c>
      <c r="E6" s="25">
        <f>'Model Summary'!F5</f>
        <v>0.98082191780821915</v>
      </c>
      <c r="F6" s="30" t="s">
        <v>27</v>
      </c>
      <c r="G6" s="1">
        <v>4</v>
      </c>
      <c r="H6" s="1"/>
      <c r="I6" s="1"/>
      <c r="J6" s="11"/>
    </row>
    <row r="7" spans="1:10" ht="14.55" x14ac:dyDescent="0.35">
      <c r="A7" s="1"/>
      <c r="B7" s="14"/>
      <c r="C7" s="1"/>
      <c r="D7" s="1"/>
      <c r="E7" s="1"/>
      <c r="F7" s="1"/>
      <c r="G7" s="1"/>
      <c r="H7" s="1"/>
      <c r="I7" s="1"/>
      <c r="J7" s="11"/>
    </row>
    <row r="8" spans="1:10" ht="14.55" x14ac:dyDescent="0.35">
      <c r="A8" s="22" t="s">
        <v>5</v>
      </c>
      <c r="B8" s="79">
        <f>EXP(($B$3-$B$4)*$B$6)*EXP($B$5*SQRT($B$6))</f>
        <v>1.1212104552063014</v>
      </c>
      <c r="C8" s="1"/>
      <c r="D8" s="1"/>
      <c r="E8" s="1"/>
      <c r="F8" s="1"/>
      <c r="G8" s="1"/>
      <c r="H8" s="1"/>
      <c r="I8" s="1"/>
      <c r="J8" s="3"/>
    </row>
    <row r="9" spans="1:10" ht="14.55" x14ac:dyDescent="0.35">
      <c r="A9" s="22" t="s">
        <v>6</v>
      </c>
      <c r="B9" s="79">
        <f>EXP(($B$3-$B$4)*$B$6)*EXP(-$B$5*SQRT($B$6))</f>
        <v>0.88340468277581274</v>
      </c>
      <c r="C9" s="1"/>
      <c r="D9" s="1"/>
      <c r="E9" s="1"/>
      <c r="F9" s="1"/>
      <c r="G9" s="1"/>
      <c r="H9" s="1"/>
      <c r="I9" s="1"/>
      <c r="J9" s="3"/>
    </row>
    <row r="10" spans="1:10" ht="14.55" x14ac:dyDescent="0.35">
      <c r="A10" s="14"/>
      <c r="B10" s="25"/>
      <c r="C10" s="1"/>
      <c r="D10" s="1"/>
      <c r="E10" s="1"/>
      <c r="F10" s="1"/>
      <c r="G10" s="1"/>
      <c r="H10" s="1"/>
      <c r="I10" s="1"/>
      <c r="J10" s="3"/>
    </row>
    <row r="11" spans="1:10" ht="14.55" x14ac:dyDescent="0.35">
      <c r="A11" s="22" t="s">
        <v>28</v>
      </c>
      <c r="B11" s="79">
        <f>(EXP(($B$3-$B$4)*$B$6)-$B$9)/($B$8-$B$9)</f>
        <v>0.4702376331651667</v>
      </c>
      <c r="C11" s="1"/>
      <c r="D11" s="1"/>
      <c r="E11" s="1"/>
      <c r="F11" s="1"/>
      <c r="G11" s="1"/>
      <c r="H11" s="1"/>
      <c r="I11" s="1"/>
      <c r="J11" s="3"/>
    </row>
    <row r="12" spans="1:10" ht="14.55" x14ac:dyDescent="0.35">
      <c r="A12" s="22" t="s">
        <v>30</v>
      </c>
      <c r="B12" s="79">
        <f>1-$B$11</f>
        <v>0.52976236683483324</v>
      </c>
      <c r="C12" s="1"/>
      <c r="D12" s="1"/>
      <c r="E12" s="1"/>
      <c r="F12" s="1"/>
      <c r="G12" s="1"/>
      <c r="H12" s="1"/>
      <c r="I12" s="1"/>
      <c r="J12" s="3"/>
    </row>
    <row r="13" spans="1:10" x14ac:dyDescent="0.45">
      <c r="A13" s="14"/>
      <c r="B13" s="25"/>
      <c r="C13" s="1"/>
      <c r="D13" s="1"/>
      <c r="E13" s="1"/>
      <c r="F13" s="1"/>
      <c r="G13" s="1"/>
      <c r="H13" s="1"/>
      <c r="I13" s="1">
        <v>4</v>
      </c>
      <c r="J13" s="3"/>
    </row>
    <row r="14" spans="1:10" x14ac:dyDescent="0.45">
      <c r="A14" s="14"/>
      <c r="B14" s="14"/>
      <c r="C14" s="1"/>
      <c r="D14" s="1"/>
      <c r="E14" s="1"/>
      <c r="F14" s="1"/>
      <c r="G14" s="1"/>
      <c r="H14" s="1"/>
      <c r="I14" s="22" t="s">
        <v>13</v>
      </c>
      <c r="J14" s="8">
        <f>B8*H19</f>
        <v>59.357300166725878</v>
      </c>
    </row>
    <row r="15" spans="1:10" x14ac:dyDescent="0.45">
      <c r="A15" s="14"/>
      <c r="B15" s="14"/>
      <c r="C15" s="1"/>
      <c r="D15" s="1"/>
      <c r="E15" s="1"/>
      <c r="F15" s="1"/>
      <c r="G15" s="1"/>
      <c r="H15" s="1"/>
      <c r="I15" s="23" t="s">
        <v>9</v>
      </c>
      <c r="J15" s="6"/>
    </row>
    <row r="16" spans="1:10" x14ac:dyDescent="0.45">
      <c r="A16" s="14"/>
      <c r="B16" s="14"/>
      <c r="C16" s="1"/>
      <c r="D16" s="1"/>
      <c r="E16" s="1"/>
      <c r="F16" s="1"/>
      <c r="G16" s="1"/>
      <c r="H16" s="1"/>
      <c r="I16" s="22" t="s">
        <v>10</v>
      </c>
      <c r="J16" s="6"/>
    </row>
    <row r="17" spans="1:10" x14ac:dyDescent="0.45">
      <c r="A17" s="14"/>
      <c r="B17" s="14"/>
      <c r="C17" s="1"/>
      <c r="D17" s="1"/>
      <c r="E17" s="1"/>
      <c r="F17" s="1"/>
      <c r="G17" s="1"/>
      <c r="H17" s="1"/>
      <c r="I17" s="22" t="s">
        <v>21</v>
      </c>
      <c r="J17" s="8">
        <f>MAX(-J14+$B$2,0)</f>
        <v>0</v>
      </c>
    </row>
    <row r="18" spans="1:10" x14ac:dyDescent="0.45">
      <c r="A18" s="14"/>
      <c r="B18" s="14"/>
      <c r="C18" s="1"/>
      <c r="D18" s="1"/>
      <c r="E18" s="1"/>
      <c r="F18" s="1"/>
      <c r="G18" s="1"/>
      <c r="H18" s="1"/>
      <c r="I18" s="22" t="s">
        <v>20</v>
      </c>
      <c r="J18" s="83">
        <f>MAX(-J14+$B$2,0)</f>
        <v>0</v>
      </c>
    </row>
    <row r="19" spans="1:10" x14ac:dyDescent="0.45">
      <c r="A19" s="1"/>
      <c r="B19" s="1"/>
      <c r="C19" s="1"/>
      <c r="D19" s="1"/>
      <c r="E19" s="1"/>
      <c r="F19" s="1"/>
      <c r="G19" s="22" t="s">
        <v>13</v>
      </c>
      <c r="H19" s="8">
        <f>B8*F24</f>
        <v>52.940373407242447</v>
      </c>
      <c r="I19" s="1"/>
      <c r="J19" s="1"/>
    </row>
    <row r="20" spans="1:10" x14ac:dyDescent="0.45">
      <c r="A20" s="1"/>
      <c r="B20" s="1"/>
      <c r="C20" s="1"/>
      <c r="D20" s="1"/>
      <c r="E20" s="1"/>
      <c r="F20" s="1"/>
      <c r="G20" s="23" t="s">
        <v>9</v>
      </c>
      <c r="H20" s="77">
        <f>EXP(-$B$4*$B$6)*(J17-J27)/(H19*($B$8-$B$9))</f>
        <v>0</v>
      </c>
      <c r="I20" s="1"/>
      <c r="J20" s="1"/>
    </row>
    <row r="21" spans="1:10" x14ac:dyDescent="0.45">
      <c r="A21" s="1"/>
      <c r="B21" s="1"/>
      <c r="C21" s="1"/>
      <c r="D21" s="1"/>
      <c r="E21" s="1"/>
      <c r="F21" s="1"/>
      <c r="G21" s="22" t="s">
        <v>10</v>
      </c>
      <c r="H21" s="8">
        <f>EXP(-$B$3*B6)*(($B$8*J28-$B$9*J18)/($B$8-$B$9))</f>
        <v>0</v>
      </c>
      <c r="I21" s="1"/>
      <c r="J21" s="1"/>
    </row>
    <row r="22" spans="1:10" x14ac:dyDescent="0.45">
      <c r="A22" s="1"/>
      <c r="B22" s="1"/>
      <c r="C22" s="1"/>
      <c r="D22" s="1"/>
      <c r="E22" s="1"/>
      <c r="F22" s="1"/>
      <c r="G22" s="22" t="s">
        <v>21</v>
      </c>
      <c r="H22" s="8">
        <f>EXP(-$B$3*$B$6)*($B$11*J17+$B$12*J27)</f>
        <v>0</v>
      </c>
      <c r="I22" s="1"/>
      <c r="J22" s="1"/>
    </row>
    <row r="23" spans="1:10" x14ac:dyDescent="0.45">
      <c r="A23" s="1"/>
      <c r="B23" s="1"/>
      <c r="C23" s="1"/>
      <c r="D23" s="1"/>
      <c r="E23" s="1"/>
      <c r="F23" s="1"/>
      <c r="G23" s="22" t="s">
        <v>20</v>
      </c>
      <c r="H23" s="84">
        <f>MAX(EXP(-$B$3*$B$6)*($B$11*J18+$B$12*J28),-H19+$B$2)</f>
        <v>0</v>
      </c>
      <c r="I23" s="1"/>
      <c r="J23" s="1"/>
    </row>
    <row r="24" spans="1:10" x14ac:dyDescent="0.45">
      <c r="A24" s="1"/>
      <c r="B24" s="1"/>
      <c r="C24" s="1"/>
      <c r="D24" s="1"/>
      <c r="E24" s="22" t="s">
        <v>12</v>
      </c>
      <c r="F24" s="8">
        <f>D29*B8</f>
        <v>47.217159955488896</v>
      </c>
      <c r="G24" s="1"/>
      <c r="H24" s="1"/>
      <c r="I24" s="22" t="s">
        <v>14</v>
      </c>
      <c r="J24" s="8">
        <f>H19*B9</f>
        <v>46.767773775858089</v>
      </c>
    </row>
    <row r="25" spans="1:10" x14ac:dyDescent="0.45">
      <c r="A25" s="1"/>
      <c r="B25" s="1"/>
      <c r="C25" s="1"/>
      <c r="D25" s="1"/>
      <c r="E25" s="23" t="s">
        <v>9</v>
      </c>
      <c r="F25" s="77">
        <f>EXP(-$B$4*$B$6)*((H23-H33)/(F24*($B$8-$B$9)))</f>
        <v>-7.0873550272340935E-3</v>
      </c>
      <c r="G25" s="1"/>
      <c r="H25" s="1"/>
      <c r="I25" s="23" t="s">
        <v>9</v>
      </c>
      <c r="J25" s="6"/>
    </row>
    <row r="26" spans="1:10" x14ac:dyDescent="0.45">
      <c r="A26" s="1"/>
      <c r="B26" s="1"/>
      <c r="C26" s="1"/>
      <c r="D26" s="1"/>
      <c r="E26" s="22" t="s">
        <v>10</v>
      </c>
      <c r="F26" s="8">
        <f>EXP(-$B$3*B6)*(($B$8*H33-$B$9*H23)/($B$8-$B$9))</f>
        <v>0.3770055735011768</v>
      </c>
      <c r="G26" s="1"/>
      <c r="H26" s="1"/>
      <c r="I26" s="22" t="s">
        <v>10</v>
      </c>
      <c r="J26" s="6"/>
    </row>
    <row r="27" spans="1:10" x14ac:dyDescent="0.45">
      <c r="A27" s="1"/>
      <c r="B27" s="1"/>
      <c r="C27" s="1"/>
      <c r="D27" s="1"/>
      <c r="E27" s="22" t="s">
        <v>21</v>
      </c>
      <c r="F27" s="8">
        <f>EXP(-$B$3*$B$6)*($B$11*H22+$B$12*H32)</f>
        <v>4.2360797518926289E-2</v>
      </c>
      <c r="G27" s="1"/>
      <c r="H27" s="1"/>
      <c r="I27" s="22" t="s">
        <v>21</v>
      </c>
      <c r="J27" s="8">
        <f>MAX(-J24+$B$2,0)</f>
        <v>0</v>
      </c>
    </row>
    <row r="28" spans="1:10" x14ac:dyDescent="0.45">
      <c r="A28" s="1"/>
      <c r="B28" s="1"/>
      <c r="C28" s="1"/>
      <c r="D28" s="1"/>
      <c r="E28" s="22" t="s">
        <v>20</v>
      </c>
      <c r="F28" s="83">
        <f>MAX(EXP(-$B$3*$B$6)*($B$11*H23+$B$12*H33),-F24+$B$2)</f>
        <v>4.2360797518926289E-2</v>
      </c>
      <c r="G28" s="1"/>
      <c r="H28" s="1"/>
      <c r="I28" s="22" t="s">
        <v>20</v>
      </c>
      <c r="J28" s="83">
        <f>MAX(-J24+$B$2,0)</f>
        <v>0</v>
      </c>
    </row>
    <row r="29" spans="1:10" x14ac:dyDescent="0.45">
      <c r="A29" s="1"/>
      <c r="B29" s="1"/>
      <c r="C29" s="22" t="s">
        <v>11</v>
      </c>
      <c r="D29" s="8">
        <f>B8*B34</f>
        <v>42.112664697548681</v>
      </c>
      <c r="E29" s="1"/>
      <c r="F29" s="1"/>
      <c r="G29" s="22" t="s">
        <v>14</v>
      </c>
      <c r="H29" s="8">
        <f>F24*B9</f>
        <v>41.711860212053473</v>
      </c>
      <c r="I29" s="1"/>
      <c r="J29" s="1"/>
    </row>
    <row r="30" spans="1:10" x14ac:dyDescent="0.45">
      <c r="A30" s="1"/>
      <c r="B30" s="1"/>
      <c r="C30" s="23" t="s">
        <v>9</v>
      </c>
      <c r="D30" s="77">
        <f>EXP(-$B$4*$B$6)*(F28-F38)/(D29*($B$8-$B$9))</f>
        <v>-0.22412168557336562</v>
      </c>
      <c r="E30" s="1"/>
      <c r="F30" s="1"/>
      <c r="G30" s="23" t="s">
        <v>9</v>
      </c>
      <c r="H30" s="77">
        <f>EXP(-$B$4*$B$6)*(J28-J38)/(H29*($B$8-$B$9))</f>
        <v>-1.5174577815240384E-2</v>
      </c>
      <c r="I30" s="1"/>
      <c r="J30" s="1"/>
    </row>
    <row r="31" spans="1:10" x14ac:dyDescent="0.45">
      <c r="A31" s="1"/>
      <c r="B31" s="1"/>
      <c r="C31" s="22" t="s">
        <v>10</v>
      </c>
      <c r="D31" s="8">
        <f>EXP(-$B$3*B6)*(($B$8*F38-$B$9*F28)/($B$8-$B$9))</f>
        <v>10.675386118459935</v>
      </c>
      <c r="E31" s="1"/>
      <c r="F31" s="1"/>
      <c r="G31" s="22" t="s">
        <v>10</v>
      </c>
      <c r="H31" s="8">
        <f>EXP(-$B$3*B6)*(($B$8*J38-$B$9*J28)/($B$8-$B$9))</f>
        <v>0.71308269363146981</v>
      </c>
      <c r="I31" s="1"/>
      <c r="J31" s="1"/>
    </row>
    <row r="32" spans="1:10" x14ac:dyDescent="0.45">
      <c r="A32" s="1"/>
      <c r="B32" s="1"/>
      <c r="C32" s="22" t="s">
        <v>21</v>
      </c>
      <c r="D32" s="8">
        <f>EXP(-$B$3*$B$6)*($B$11*F27+$B$12*F37)</f>
        <v>1.2370247224593525</v>
      </c>
      <c r="E32" s="1"/>
      <c r="F32" s="1"/>
      <c r="G32" s="22" t="s">
        <v>21</v>
      </c>
      <c r="H32" s="8">
        <f>EXP(-$B$3*$B$6)*($B$11*J27+$B$12*J37)</f>
        <v>8.0122825025235225E-2</v>
      </c>
      <c r="I32" s="1"/>
      <c r="J32" s="1"/>
    </row>
    <row r="33" spans="1:10" x14ac:dyDescent="0.45">
      <c r="A33" s="1"/>
      <c r="B33" s="1"/>
      <c r="C33" s="22" t="s">
        <v>20</v>
      </c>
      <c r="D33" s="84">
        <f>MAX(EXP(-$B$3*$B$6)*($B$11*F28+$B$12*F38),-D29+$B$2)</f>
        <v>1.2370247224593525</v>
      </c>
      <c r="E33" s="1"/>
      <c r="F33" s="1"/>
      <c r="G33" s="22" t="s">
        <v>20</v>
      </c>
      <c r="H33" s="84">
        <f>MAX(EXP(-$B$3*$B$6)*($B$11*J28+$B$12*J38),-H29+$B$2)</f>
        <v>8.0122825025235225E-2</v>
      </c>
      <c r="I33" s="1"/>
      <c r="J33" s="1"/>
    </row>
    <row r="34" spans="1:10" x14ac:dyDescent="0.45">
      <c r="A34" s="22" t="s">
        <v>0</v>
      </c>
      <c r="B34" s="8">
        <f>B1</f>
        <v>37.56</v>
      </c>
      <c r="C34" s="1"/>
      <c r="D34" s="1"/>
      <c r="E34" s="22" t="s">
        <v>16</v>
      </c>
      <c r="F34" s="8">
        <f>B9*D29</f>
        <v>37.202525197982162</v>
      </c>
      <c r="G34" s="1"/>
      <c r="H34" s="1"/>
      <c r="I34" s="22" t="s">
        <v>18</v>
      </c>
      <c r="J34" s="8">
        <f>H29*B9</f>
        <v>36.848452638618141</v>
      </c>
    </row>
    <row r="35" spans="1:10" x14ac:dyDescent="0.45">
      <c r="A35" s="23" t="s">
        <v>9</v>
      </c>
      <c r="B35" s="77">
        <f>EXP(-$B$4*$B$6)*(D33-D43)/(B34*($B$8-$B$9))</f>
        <v>-0.44908948468503945</v>
      </c>
      <c r="C35" s="1"/>
      <c r="D35" s="1"/>
      <c r="E35" s="23" t="s">
        <v>9</v>
      </c>
      <c r="F35" s="77">
        <f>EXP(-$B$4*$B$6)*((H33-H43)/(F34*($B$8-$B$9)))</f>
        <v>-0.47187744013924787</v>
      </c>
      <c r="G35" s="1"/>
      <c r="H35" s="1"/>
      <c r="I35" s="23" t="s">
        <v>9</v>
      </c>
      <c r="J35" s="6"/>
    </row>
    <row r="36" spans="1:10" x14ac:dyDescent="0.45">
      <c r="A36" s="22" t="s">
        <v>10</v>
      </c>
      <c r="B36" s="8">
        <f>EXP(-$B$3*B6)*(($B$8*D43-$B$9*D33)/($B$8-$B$9))</f>
        <v>20.237540936296551</v>
      </c>
      <c r="C36" s="1"/>
      <c r="D36" s="1"/>
      <c r="E36" s="22" t="s">
        <v>10</v>
      </c>
      <c r="F36" s="8">
        <f>EXP(-$B$3*$B$6)*(($B$8*H43-$B$9*H33)/($B$8-$B$9))</f>
        <v>19.857186920860418</v>
      </c>
      <c r="G36" s="1"/>
      <c r="H36" s="1"/>
      <c r="I36" s="22" t="s">
        <v>10</v>
      </c>
      <c r="J36" s="6"/>
    </row>
    <row r="37" spans="1:10" x14ac:dyDescent="0.45">
      <c r="A37" s="22" t="s">
        <v>21</v>
      </c>
      <c r="B37" s="8">
        <f>EXP(-$B$3*$B$6)*($B$11*D32+$B$12*D42)</f>
        <v>3.3697398915264696</v>
      </c>
      <c r="C37" s="1"/>
      <c r="D37" s="1"/>
      <c r="E37" s="22" t="s">
        <v>21</v>
      </c>
      <c r="F37" s="8">
        <f>EXP(-$B$3*$B$6)*($B$11*H32+$B$12*H42)</f>
        <v>2.3021545637207317</v>
      </c>
      <c r="G37" s="1"/>
      <c r="H37" s="1"/>
      <c r="I37" s="22" t="s">
        <v>21</v>
      </c>
      <c r="J37" s="8">
        <f>MAX(-J34+$B$2,0)</f>
        <v>0.15154736138185854</v>
      </c>
    </row>
    <row r="38" spans="1:10" x14ac:dyDescent="0.45">
      <c r="A38" s="22" t="s">
        <v>20</v>
      </c>
      <c r="B38" s="84">
        <f>MAX(EXP(-$B$3*$B$6)*($B$11*D33+$B$12*D43),-B34+$B$2)</f>
        <v>3.3697398915264696</v>
      </c>
      <c r="C38" s="1"/>
      <c r="D38" s="1"/>
      <c r="E38" s="22" t="s">
        <v>20</v>
      </c>
      <c r="F38" s="84">
        <f>MAX(EXP(-$B$3*$B$6)*($B$11*H33+$B$12*H43),-F34+$B$2)</f>
        <v>2.3021545637207317</v>
      </c>
      <c r="G38" s="1"/>
      <c r="H38" s="1"/>
      <c r="I38" s="22" t="s">
        <v>20</v>
      </c>
      <c r="J38" s="83">
        <f>MAX(-J34+$B$2,0)</f>
        <v>0.15154736138185854</v>
      </c>
    </row>
    <row r="39" spans="1:10" x14ac:dyDescent="0.45">
      <c r="A39" s="1"/>
      <c r="B39" s="1"/>
      <c r="C39" s="22" t="s">
        <v>15</v>
      </c>
      <c r="D39" s="8">
        <f>B9*B34</f>
        <v>33.180679885059526</v>
      </c>
      <c r="E39" s="1"/>
      <c r="F39" s="1"/>
      <c r="G39" s="22" t="s">
        <v>18</v>
      </c>
      <c r="H39" s="8">
        <f>F34*B9</f>
        <v>32.864884970982615</v>
      </c>
      <c r="I39" s="1"/>
      <c r="J39" s="3"/>
    </row>
    <row r="40" spans="1:10" x14ac:dyDescent="0.45">
      <c r="A40" s="1"/>
      <c r="B40" s="1"/>
      <c r="C40" s="23" t="s">
        <v>9</v>
      </c>
      <c r="D40" s="77">
        <f>EXP(-$B$4*$B$6)*(F38-F48)/(D39*($B$8-$B$9))</f>
        <v>-0.70904349435098635</v>
      </c>
      <c r="E40" s="1"/>
      <c r="F40" s="1"/>
      <c r="G40" s="23" t="s">
        <v>9</v>
      </c>
      <c r="H40" s="77">
        <f>EXP(-$B$4*$B$6)*(J38-J48)/(H39*($B$8-$B$9))</f>
        <v>-0.99323082301731647</v>
      </c>
      <c r="I40" s="1"/>
      <c r="J40" s="3"/>
    </row>
    <row r="41" spans="1:10" x14ac:dyDescent="0.45">
      <c r="A41" s="1"/>
      <c r="B41" s="1"/>
      <c r="C41" s="22" t="s">
        <v>10</v>
      </c>
      <c r="D41" s="8">
        <f>EXP(-$B$3*B6)*(($B$8*F48-$B$9*F38)/($B$8-$B$9))</f>
        <v>28.802168377390149</v>
      </c>
      <c r="E41" s="1"/>
      <c r="F41" s="1"/>
      <c r="G41" s="22" t="s">
        <v>10</v>
      </c>
      <c r="H41" s="8">
        <f>EXP(-$B$3*B6)*(($B$8*J48-$B$9*J38)/($B$8-$B$9))</f>
        <v>36.925679400228184</v>
      </c>
      <c r="I41" s="1"/>
      <c r="J41" s="3"/>
    </row>
    <row r="42" spans="1:10" x14ac:dyDescent="0.45">
      <c r="A42" s="1"/>
      <c r="B42" s="1"/>
      <c r="C42" s="22" t="s">
        <v>21</v>
      </c>
      <c r="D42" s="8">
        <f>EXP(-$B$3*$B$6)*($B$11*F37+$B$12*F47)</f>
        <v>5.275623166746068</v>
      </c>
      <c r="E42" s="1"/>
      <c r="F42" s="1"/>
      <c r="G42" s="22" t="s">
        <v>21</v>
      </c>
      <c r="H42" s="8">
        <f>EXP(-$B$3*$B$6)*($B$11*J38+$B$12*J48)</f>
        <v>4.2832626521296913</v>
      </c>
      <c r="I42" s="1"/>
      <c r="J42" s="3"/>
    </row>
    <row r="43" spans="1:10" x14ac:dyDescent="0.45">
      <c r="A43" s="1"/>
      <c r="B43" s="1"/>
      <c r="C43" s="22" t="s">
        <v>20</v>
      </c>
      <c r="D43" s="84">
        <f>MAX(EXP(-$B$3*$B$6)*($B$11*F38+$B$12*F48),-D39+$B$2)</f>
        <v>5.275623166746068</v>
      </c>
      <c r="E43" s="1"/>
      <c r="F43" s="1"/>
      <c r="G43" s="22" t="s">
        <v>20</v>
      </c>
      <c r="H43" s="84">
        <f>MAX(EXP(-$B$3*$B$6)*($B$11*J38+$B$12*J48),-H39+$B$2)</f>
        <v>4.2832626521296913</v>
      </c>
      <c r="I43" s="1"/>
      <c r="J43" s="3"/>
    </row>
    <row r="44" spans="1:10" x14ac:dyDescent="0.45">
      <c r="A44" s="1"/>
      <c r="B44" s="1"/>
      <c r="C44" s="1"/>
      <c r="D44" s="1"/>
      <c r="E44" s="22" t="s">
        <v>17</v>
      </c>
      <c r="F44" s="8">
        <f>B9*D39</f>
        <v>29.311967988146801</v>
      </c>
      <c r="G44" s="1"/>
      <c r="H44" s="1"/>
      <c r="I44" s="22" t="s">
        <v>18</v>
      </c>
      <c r="J44" s="8">
        <f>H39*B9</f>
        <v>29.032993282254473</v>
      </c>
    </row>
    <row r="45" spans="1:10" x14ac:dyDescent="0.45">
      <c r="A45" s="1"/>
      <c r="B45" s="1"/>
      <c r="C45" s="1"/>
      <c r="D45" s="1"/>
      <c r="E45" s="23" t="s">
        <v>9</v>
      </c>
      <c r="F45" s="77">
        <f>EXP(-$B$4*$B$6)*(H43-H53)/(F44*($B$8-$B$9))</f>
        <v>-0.98650746779165777</v>
      </c>
      <c r="G45" s="1"/>
      <c r="H45" s="1"/>
      <c r="I45" s="23" t="s">
        <v>9</v>
      </c>
      <c r="J45" s="6"/>
    </row>
    <row r="46" spans="1:10" x14ac:dyDescent="0.45">
      <c r="A46" s="1"/>
      <c r="B46" s="1"/>
      <c r="C46" s="1"/>
      <c r="D46" s="1"/>
      <c r="E46" s="22" t="s">
        <v>10</v>
      </c>
      <c r="F46" s="8">
        <f>EXP(-$B$3*B6)*(($B$8*H53-$B$9*H43)/($B$8-$B$9))</f>
        <v>36.851508085633462</v>
      </c>
      <c r="G46" s="1"/>
      <c r="H46" s="1"/>
      <c r="I46" s="22" t="s">
        <v>10</v>
      </c>
      <c r="J46" s="6"/>
    </row>
    <row r="47" spans="1:10" x14ac:dyDescent="0.45">
      <c r="A47" s="1"/>
      <c r="B47" s="1"/>
      <c r="C47" s="1"/>
      <c r="D47" s="1"/>
      <c r="E47" s="22" t="s">
        <v>21</v>
      </c>
      <c r="F47" s="8">
        <f>EXP(-$B$3*$B$6)*($B$11*H42+$B$12*H52)</f>
        <v>7.9350327696566358</v>
      </c>
      <c r="G47" s="1"/>
      <c r="H47" s="1"/>
      <c r="I47" s="22" t="s">
        <v>21</v>
      </c>
      <c r="J47" s="8">
        <f>MAX(-J44+$B$2,0)</f>
        <v>7.9670067177455266</v>
      </c>
    </row>
    <row r="48" spans="1:10" x14ac:dyDescent="0.45">
      <c r="A48" s="1"/>
      <c r="B48" s="1"/>
      <c r="C48" s="1"/>
      <c r="D48" s="1"/>
      <c r="E48" s="22" t="s">
        <v>20</v>
      </c>
      <c r="F48" s="84">
        <f>MAX(EXP(-$B$3*$B$6)*($B$11*H43+$B$12*H53),-F44+$B$2)</f>
        <v>7.9350327696566358</v>
      </c>
      <c r="G48" s="1"/>
      <c r="H48" s="1"/>
      <c r="I48" s="22" t="s">
        <v>20</v>
      </c>
      <c r="J48" s="83">
        <f>MAX(-J44+$B$2,0)</f>
        <v>7.9670067177455266</v>
      </c>
    </row>
    <row r="49" spans="1:10" x14ac:dyDescent="0.45">
      <c r="A49" s="1"/>
      <c r="B49" s="1"/>
      <c r="C49" s="1"/>
      <c r="D49" s="1"/>
      <c r="E49" s="1"/>
      <c r="F49" s="1"/>
      <c r="G49" s="22" t="s">
        <v>19</v>
      </c>
      <c r="H49" s="8">
        <f>B9*F44</f>
        <v>25.894329782103604</v>
      </c>
      <c r="I49" s="1"/>
      <c r="J49" s="3"/>
    </row>
    <row r="50" spans="1:10" x14ac:dyDescent="0.45">
      <c r="A50" s="1"/>
      <c r="B50" s="1"/>
      <c r="C50" s="1"/>
      <c r="D50" s="1"/>
      <c r="E50" s="1"/>
      <c r="F50" s="1"/>
      <c r="G50" s="23" t="s">
        <v>9</v>
      </c>
      <c r="H50" s="77">
        <f>EXP(-$B$4*$B$6)*(J48-J58)/(H49*($B$8-$B$9))</f>
        <v>-0.99323082301731835</v>
      </c>
      <c r="I50" s="1"/>
      <c r="J50" s="3"/>
    </row>
    <row r="51" spans="1:10" x14ac:dyDescent="0.45">
      <c r="A51" s="1"/>
      <c r="B51" s="1"/>
      <c r="C51" s="1"/>
      <c r="D51" s="1"/>
      <c r="E51" s="1"/>
      <c r="F51" s="1"/>
      <c r="G51" s="22" t="s">
        <v>10</v>
      </c>
      <c r="H51" s="8">
        <f>EXP(-$B$3*B6)*(($B$8*J58-$B$9*J48)/($B$8-$B$9))</f>
        <v>36.92567940022824</v>
      </c>
      <c r="I51" s="1"/>
      <c r="J51" s="3"/>
    </row>
    <row r="52" spans="1:10" x14ac:dyDescent="0.45">
      <c r="A52" s="1"/>
      <c r="B52" s="1"/>
      <c r="C52" s="1"/>
      <c r="D52" s="1"/>
      <c r="E52" s="1"/>
      <c r="F52" s="1"/>
      <c r="G52" s="22" t="s">
        <v>21</v>
      </c>
      <c r="H52" s="8">
        <f>EXP(-$B$3*$B$6)*($B$11*J47+$B$12*J57)</f>
        <v>11.206632919267618</v>
      </c>
      <c r="I52" s="1"/>
      <c r="J52" s="3"/>
    </row>
    <row r="53" spans="1:10" x14ac:dyDescent="0.45">
      <c r="A53" s="1"/>
      <c r="B53" s="1"/>
      <c r="C53" s="1"/>
      <c r="D53" s="1"/>
      <c r="E53" s="1"/>
      <c r="F53" s="1"/>
      <c r="G53" s="22" t="s">
        <v>20</v>
      </c>
      <c r="H53" s="84">
        <f>MAX(EXP(-$B$3*$B$6)*($B$11*J48+$B$12*J58),-H49+$B$2)</f>
        <v>11.206632919267618</v>
      </c>
      <c r="I53" s="1"/>
      <c r="J53" s="3"/>
    </row>
    <row r="54" spans="1:10" x14ac:dyDescent="0.45">
      <c r="A54" s="1"/>
      <c r="B54" s="1"/>
      <c r="C54" s="1"/>
      <c r="D54" s="1"/>
      <c r="E54" s="1"/>
      <c r="F54" s="1"/>
      <c r="G54" s="1"/>
      <c r="H54" s="1"/>
      <c r="I54" s="22" t="s">
        <v>19</v>
      </c>
      <c r="J54" s="8">
        <f>B9*H49</f>
        <v>22.875172186851515</v>
      </c>
    </row>
    <row r="55" spans="1:10" x14ac:dyDescent="0.45">
      <c r="A55" s="1"/>
      <c r="B55" s="1"/>
      <c r="C55" s="1"/>
      <c r="D55" s="1"/>
      <c r="E55" s="1"/>
      <c r="F55" s="1"/>
      <c r="G55" s="1"/>
      <c r="H55" s="1"/>
      <c r="I55" s="23" t="s">
        <v>9</v>
      </c>
      <c r="J55" s="6"/>
    </row>
    <row r="56" spans="1:10" x14ac:dyDescent="0.45">
      <c r="A56" s="1"/>
      <c r="B56" s="1"/>
      <c r="C56" s="1"/>
      <c r="D56" s="1"/>
      <c r="E56" s="1"/>
      <c r="F56" s="1"/>
      <c r="G56" s="1"/>
      <c r="H56" s="1"/>
      <c r="I56" s="22" t="s">
        <v>10</v>
      </c>
      <c r="J56" s="6"/>
    </row>
    <row r="57" spans="1:10" x14ac:dyDescent="0.45">
      <c r="A57" s="1"/>
      <c r="B57" s="1"/>
      <c r="C57" s="1"/>
      <c r="D57" s="1"/>
      <c r="E57" s="1"/>
      <c r="F57" s="1"/>
      <c r="G57" s="1"/>
      <c r="H57" s="1"/>
      <c r="I57" s="22" t="s">
        <v>21</v>
      </c>
      <c r="J57" s="8">
        <f>MAX(-J54+$B$2,0)</f>
        <v>14.124827813148485</v>
      </c>
    </row>
    <row r="58" spans="1:10" x14ac:dyDescent="0.45">
      <c r="A58" s="1"/>
      <c r="B58" s="1"/>
      <c r="C58" s="1"/>
      <c r="D58" s="1"/>
      <c r="E58" s="1"/>
      <c r="F58" s="1"/>
      <c r="G58" s="1"/>
      <c r="H58" s="1"/>
      <c r="I58" s="22" t="s">
        <v>20</v>
      </c>
      <c r="J58" s="83">
        <f>MAX(-J54+$B$2,0)</f>
        <v>14.124827813148485</v>
      </c>
    </row>
  </sheetData>
  <conditionalFormatting sqref="F38">
    <cfRule type="cellIs" dxfId="50" priority="10" operator="equal">
      <formula>$F$34-$B$2</formula>
    </cfRule>
  </conditionalFormatting>
  <conditionalFormatting sqref="D33">
    <cfRule type="cellIs" dxfId="49" priority="9" operator="equal">
      <formula>$D$29-$B$2</formula>
    </cfRule>
  </conditionalFormatting>
  <conditionalFormatting sqref="H43">
    <cfRule type="cellIs" dxfId="48" priority="6" operator="equal">
      <formula>$F$24-$B$2</formula>
    </cfRule>
  </conditionalFormatting>
  <conditionalFormatting sqref="F48">
    <cfRule type="expression" dxfId="47" priority="2">
      <formula>EXP(-$B$3*$B$6)*($B$11*H43+$B$12*H53)&lt;-F44+$B$2</formula>
    </cfRule>
  </conditionalFormatting>
  <conditionalFormatting sqref="H53">
    <cfRule type="expression" dxfId="46" priority="1">
      <formula>EXP(-$B$3*$B$6)*($B$11*J48+$B$12*J58)&lt;-H49+$B$2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258"/>
  <sheetViews>
    <sheetView topLeftCell="E80" zoomScale="110" zoomScaleNormal="110" workbookViewId="0">
      <selection activeCell="AX14" sqref="AX14"/>
    </sheetView>
  </sheetViews>
  <sheetFormatPr defaultColWidth="8.796875" defaultRowHeight="14.25" x14ac:dyDescent="0.45"/>
  <cols>
    <col min="1" max="11" width="8.796875" style="1"/>
    <col min="12" max="12" width="8.796875" style="3"/>
    <col min="13" max="13" width="8.796875" style="2" customWidth="1"/>
    <col min="14" max="14" width="8.796875" style="4"/>
    <col min="15" max="15" width="8.796875" style="1" customWidth="1"/>
    <col min="16" max="16" width="8.796875" style="3" customWidth="1"/>
    <col min="17" max="17" width="8.796875" style="1" customWidth="1"/>
    <col min="18" max="16384" width="8.796875" style="1"/>
  </cols>
  <sheetData>
    <row r="1" spans="1:50" s="9" customFormat="1" ht="14.55" x14ac:dyDescent="0.35">
      <c r="A1" s="29" t="s">
        <v>0</v>
      </c>
      <c r="B1" s="10">
        <f>'Model Summary'!B5</f>
        <v>37.56</v>
      </c>
      <c r="L1" s="16"/>
      <c r="M1" s="17"/>
      <c r="N1" s="18"/>
      <c r="O1" s="17"/>
      <c r="P1" s="19"/>
      <c r="Q1" s="20"/>
    </row>
    <row r="2" spans="1:50" ht="14.55" x14ac:dyDescent="0.35">
      <c r="A2" s="30" t="s">
        <v>1</v>
      </c>
      <c r="B2" s="2">
        <f>'Model Summary'!C5</f>
        <v>37</v>
      </c>
      <c r="L2" s="26"/>
      <c r="M2" s="12"/>
      <c r="N2" s="27"/>
      <c r="O2" s="12"/>
      <c r="P2" s="28"/>
      <c r="Q2" s="12"/>
    </row>
    <row r="3" spans="1:50" ht="14.55" x14ac:dyDescent="0.35">
      <c r="A3" s="30" t="s">
        <v>2</v>
      </c>
      <c r="B3" s="3">
        <f>'Model Summary'!E5</f>
        <v>8.2000000000000007E-3</v>
      </c>
      <c r="L3" s="26"/>
      <c r="M3" s="12"/>
      <c r="N3" s="27"/>
      <c r="O3" s="12"/>
      <c r="P3" s="28"/>
      <c r="Q3" s="12"/>
    </row>
    <row r="4" spans="1:50" x14ac:dyDescent="0.45">
      <c r="A4" s="31" t="s">
        <v>3</v>
      </c>
      <c r="B4" s="26">
        <f>'Model Summary'!G5</f>
        <v>2.7699999999999999E-2</v>
      </c>
      <c r="L4" s="26"/>
      <c r="M4" s="12"/>
      <c r="N4" s="27"/>
      <c r="O4" s="12"/>
      <c r="P4" s="28"/>
      <c r="Q4" s="12"/>
    </row>
    <row r="5" spans="1:50" x14ac:dyDescent="0.45">
      <c r="A5" s="31" t="s">
        <v>4</v>
      </c>
      <c r="B5" s="3">
        <f>'Model Summary'!D5</f>
        <v>0.2407</v>
      </c>
      <c r="L5" s="26"/>
      <c r="M5" s="12"/>
      <c r="N5" s="27"/>
      <c r="O5" s="12"/>
      <c r="P5" s="28"/>
      <c r="Q5" s="12"/>
    </row>
    <row r="6" spans="1:50" ht="14.55" x14ac:dyDescent="0.35">
      <c r="A6" s="30" t="s">
        <v>7</v>
      </c>
      <c r="B6" s="5">
        <f>E6/G6</f>
        <v>4.0867579908675795E-2</v>
      </c>
      <c r="C6" s="1" t="s">
        <v>8</v>
      </c>
      <c r="D6" s="1" t="s">
        <v>29</v>
      </c>
      <c r="E6" s="5">
        <f>'Model Summary'!F5</f>
        <v>0.98082191780821915</v>
      </c>
      <c r="F6" s="1" t="s">
        <v>27</v>
      </c>
      <c r="G6" s="1">
        <f>AW13</f>
        <v>24</v>
      </c>
      <c r="L6" s="26"/>
      <c r="M6" s="12"/>
      <c r="N6" s="27"/>
      <c r="O6" s="12"/>
      <c r="P6" s="28"/>
      <c r="Q6" s="12"/>
    </row>
    <row r="7" spans="1:50" ht="14.55" x14ac:dyDescent="0.35">
      <c r="M7" s="12"/>
      <c r="O7" s="12"/>
      <c r="P7" s="11"/>
      <c r="Q7" s="12"/>
    </row>
    <row r="8" spans="1:50" ht="14.55" x14ac:dyDescent="0.35">
      <c r="A8" s="22" t="s">
        <v>5</v>
      </c>
      <c r="B8" s="7">
        <f>EXP(($B$3-$B$4)*$B$6)*EXP($B$5*SQRT($B$6))</f>
        <v>1.0490262446707939</v>
      </c>
    </row>
    <row r="9" spans="1:50" ht="14.55" x14ac:dyDescent="0.35">
      <c r="A9" s="22" t="s">
        <v>6</v>
      </c>
      <c r="B9" s="7">
        <f>EXP(($B$3-$B$4)*$B$6)*EXP(-$B$5*SQRT($B$6))</f>
        <v>0.9517468594680687</v>
      </c>
    </row>
    <row r="10" spans="1:50" ht="14.55" x14ac:dyDescent="0.35">
      <c r="A10" s="14"/>
      <c r="B10" s="25"/>
    </row>
    <row r="11" spans="1:50" ht="14.55" x14ac:dyDescent="0.35">
      <c r="A11" s="22" t="s">
        <v>28</v>
      </c>
      <c r="B11" s="7">
        <f>(EXP(($B$3-$B$4)*$B$6)-$B$9)/($B$8-$B$9)</f>
        <v>0.48783758326060228</v>
      </c>
    </row>
    <row r="12" spans="1:50" x14ac:dyDescent="0.45">
      <c r="A12" s="22" t="s">
        <v>30</v>
      </c>
      <c r="B12" s="7">
        <f>1-(EXP(($B$3-$B$4)*$B$6)-$B$9)/($B$8-$B$9)</f>
        <v>0.51216241673939766</v>
      </c>
    </row>
    <row r="13" spans="1:50" x14ac:dyDescent="0.45">
      <c r="A13" s="14"/>
      <c r="B13" s="14"/>
      <c r="AW13" s="1">
        <f>AU18+1</f>
        <v>24</v>
      </c>
    </row>
    <row r="14" spans="1:50" x14ac:dyDescent="0.45">
      <c r="A14" s="14"/>
      <c r="B14" s="14"/>
      <c r="AW14" s="22" t="s">
        <v>0</v>
      </c>
      <c r="AX14" s="7">
        <f>AV19*$B$8</f>
        <v>118.46718504986883</v>
      </c>
    </row>
    <row r="15" spans="1:50" x14ac:dyDescent="0.45">
      <c r="A15" s="14"/>
      <c r="B15" s="14"/>
      <c r="AW15" s="23" t="s">
        <v>9</v>
      </c>
      <c r="AX15" s="6"/>
    </row>
    <row r="16" spans="1:50" x14ac:dyDescent="0.45">
      <c r="A16" s="14"/>
      <c r="B16" s="14"/>
      <c r="AW16" s="22" t="s">
        <v>10</v>
      </c>
      <c r="AX16" s="6"/>
    </row>
    <row r="17" spans="1:50" x14ac:dyDescent="0.45">
      <c r="A17" s="14"/>
      <c r="B17" s="14"/>
      <c r="AW17" s="22" t="s">
        <v>21</v>
      </c>
      <c r="AX17" s="8">
        <f>MAX(AX14-$B$2,0)</f>
        <v>81.467185049868831</v>
      </c>
    </row>
    <row r="18" spans="1:50" x14ac:dyDescent="0.45">
      <c r="A18" s="14"/>
      <c r="B18" s="14"/>
      <c r="AU18" s="1">
        <f>AS23+1</f>
        <v>23</v>
      </c>
      <c r="AW18" s="22" t="s">
        <v>20</v>
      </c>
      <c r="AX18" s="8">
        <f>MAX(AX14-$B$2,0)</f>
        <v>81.467185049868831</v>
      </c>
    </row>
    <row r="19" spans="1:50" x14ac:dyDescent="0.45">
      <c r="A19" s="14"/>
      <c r="B19" s="14"/>
      <c r="AU19" s="22" t="s">
        <v>0</v>
      </c>
      <c r="AV19" s="7">
        <f>AT24*$B$8</f>
        <v>112.93062080353032</v>
      </c>
    </row>
    <row r="20" spans="1:50" x14ac:dyDescent="0.45">
      <c r="A20" s="14"/>
      <c r="B20" s="14"/>
      <c r="AU20" s="23" t="s">
        <v>9</v>
      </c>
      <c r="AV20" s="7">
        <f>EXP(-$B$4*$B$6)*(AX18-AX28)/(AV19*($B$8-$B$9))</f>
        <v>0.99886860854299786</v>
      </c>
    </row>
    <row r="21" spans="1:50" x14ac:dyDescent="0.45">
      <c r="A21" s="14"/>
      <c r="B21" s="14"/>
      <c r="AU21" s="22" t="s">
        <v>10</v>
      </c>
      <c r="AV21" s="7">
        <f>EXP(-$B$3*B6)*(($B$8*AX28-$B$9*AX18)/($B$8-$B$9))</f>
        <v>-36.987602853601196</v>
      </c>
    </row>
    <row r="22" spans="1:50" x14ac:dyDescent="0.45">
      <c r="A22" s="14"/>
      <c r="B22" s="14"/>
      <c r="AU22" s="22" t="s">
        <v>21</v>
      </c>
      <c r="AV22" s="7">
        <f>EXP(-$B$3*$B$6)*($B$11*AX17+$B$12*AX27)</f>
        <v>75.815249210318001</v>
      </c>
    </row>
    <row r="23" spans="1:50" x14ac:dyDescent="0.45">
      <c r="A23" s="14"/>
      <c r="B23" s="14"/>
      <c r="AS23" s="1">
        <f>AQ28+1</f>
        <v>22</v>
      </c>
      <c r="AU23" s="22" t="s">
        <v>20</v>
      </c>
      <c r="AV23" s="7">
        <f>MAX(EXP(-$B$3*$B$6)*($B$11*AX18+$B$12*AX28),AV19-$B$2)</f>
        <v>75.930620803530317</v>
      </c>
    </row>
    <row r="24" spans="1:50" x14ac:dyDescent="0.45">
      <c r="A24" s="14"/>
      <c r="B24" s="14"/>
      <c r="AS24" s="22" t="s">
        <v>0</v>
      </c>
      <c r="AT24" s="7">
        <f>AR29*$B$8</f>
        <v>107.65280790374342</v>
      </c>
      <c r="AW24" s="22" t="s">
        <v>0</v>
      </c>
      <c r="AX24" s="7">
        <f>AV19*$B$9</f>
        <v>107.48136368753933</v>
      </c>
    </row>
    <row r="25" spans="1:50" x14ac:dyDescent="0.45">
      <c r="A25" s="14"/>
      <c r="B25" s="14"/>
      <c r="AS25" s="23" t="s">
        <v>9</v>
      </c>
      <c r="AT25" s="7">
        <f>EXP(-$B$4*$B$6)*(AV23-AV33)/(AT24*($B$8-$B$9))</f>
        <v>0.99886860854299864</v>
      </c>
      <c r="AW25" s="23" t="s">
        <v>9</v>
      </c>
      <c r="AX25" s="6"/>
    </row>
    <row r="26" spans="1:50" x14ac:dyDescent="0.45">
      <c r="A26" s="14"/>
      <c r="B26" s="14"/>
      <c r="AS26" s="22" t="s">
        <v>10</v>
      </c>
      <c r="AT26" s="7">
        <f>EXP(-$B$3*B6)*(($B$8*AV33-$B$9*AV23)/($B$8-$B$9))</f>
        <v>-36.987602853601345</v>
      </c>
      <c r="AW26" s="22" t="s">
        <v>10</v>
      </c>
      <c r="AX26" s="6"/>
    </row>
    <row r="27" spans="1:50" x14ac:dyDescent="0.45">
      <c r="A27" s="14"/>
      <c r="B27" s="14"/>
      <c r="AS27" s="22" t="s">
        <v>21</v>
      </c>
      <c r="AT27" s="7">
        <f>EXP(-$B$3*$B$6)*($B$11*AV22+$B$12*AV32)</f>
        <v>70.434140909022389</v>
      </c>
      <c r="AW27" s="22" t="s">
        <v>21</v>
      </c>
      <c r="AX27" s="8">
        <f>MAX(AX24-$B$2,0)</f>
        <v>70.481363687539329</v>
      </c>
    </row>
    <row r="28" spans="1:50" x14ac:dyDescent="0.45">
      <c r="A28" s="14"/>
      <c r="B28" s="14"/>
      <c r="AQ28" s="1">
        <f>AO33+1</f>
        <v>21</v>
      </c>
      <c r="AS28" s="22" t="s">
        <v>20</v>
      </c>
      <c r="AT28" s="7">
        <f>MAX(EXP(-$B$3*$B$6)*($B$11*AV23+$B$12*AV33),AT24-$B$2)</f>
        <v>70.652807903743422</v>
      </c>
      <c r="AV28" s="14"/>
      <c r="AW28" s="22" t="s">
        <v>20</v>
      </c>
      <c r="AX28" s="8">
        <f>MAX(AX24-$B$2,0)</f>
        <v>70.481363687539329</v>
      </c>
    </row>
    <row r="29" spans="1:50" x14ac:dyDescent="0.45">
      <c r="A29" s="14"/>
      <c r="B29" s="14"/>
      <c r="AQ29" s="22" t="s">
        <v>0</v>
      </c>
      <c r="AR29" s="7">
        <f>AP34*$B$8</f>
        <v>102.62165360555598</v>
      </c>
      <c r="AU29" s="22" t="s">
        <v>0</v>
      </c>
      <c r="AV29" s="7">
        <f>AT24*$B$9</f>
        <v>102.45822183530709</v>
      </c>
    </row>
    <row r="30" spans="1:50" x14ac:dyDescent="0.45">
      <c r="A30" s="14"/>
      <c r="B30" s="14"/>
      <c r="AQ30" s="23" t="s">
        <v>9</v>
      </c>
      <c r="AR30" s="7">
        <f>EXP(-$B$4*$B$6)*(AT28-AT38)/(AR29*($B$8-$B$9))</f>
        <v>0.99886860854299853</v>
      </c>
      <c r="AU30" s="23" t="s">
        <v>9</v>
      </c>
      <c r="AV30" s="7">
        <f>EXP(-$B$4*$B$6)*(AX28-AX38)/(AV29*($B$8-$B$9))</f>
        <v>0.99886860854299853</v>
      </c>
    </row>
    <row r="31" spans="1:50" x14ac:dyDescent="0.45">
      <c r="A31" s="14"/>
      <c r="B31" s="14"/>
      <c r="AQ31" s="22" t="s">
        <v>10</v>
      </c>
      <c r="AR31" s="7">
        <f>EXP(-$B$3*B6)*(($B$8*AT38-$B$9*AT28)/($B$8-$B$9))</f>
        <v>-36.987602853601345</v>
      </c>
      <c r="AU31" s="22" t="s">
        <v>10</v>
      </c>
      <c r="AV31" s="7">
        <f>EXP(-$B$3*B6)*(($B$8*AX38-$B$9*AX28)/($B$8-$B$9))</f>
        <v>-36.987602853601274</v>
      </c>
    </row>
    <row r="32" spans="1:50" x14ac:dyDescent="0.45">
      <c r="A32" s="14"/>
      <c r="B32" s="14"/>
      <c r="AQ32" s="22" t="s">
        <v>21</v>
      </c>
      <c r="AR32" s="7">
        <f>EXP(-$B$3*$B$6)*($B$11*AT27+$B$12*AT37)</f>
        <v>65.310910731161187</v>
      </c>
      <c r="AU32" s="22" t="s">
        <v>21</v>
      </c>
      <c r="AV32" s="7">
        <f>EXP(-$B$3*$B$6)*($B$11*AX27+$B$12*AX37)</f>
        <v>65.354698624821737</v>
      </c>
    </row>
    <row r="33" spans="1:51" x14ac:dyDescent="0.45">
      <c r="A33" s="14"/>
      <c r="B33" s="14"/>
      <c r="AO33" s="1">
        <f>AM38+1</f>
        <v>20</v>
      </c>
      <c r="AQ33" s="22" t="s">
        <v>20</v>
      </c>
      <c r="AR33" s="7">
        <f>MAX(EXP(-$B$3*$B$6)*($B$11*AT28+$B$12*AT38),AR29-$B$2)</f>
        <v>65.621653605555977</v>
      </c>
      <c r="AU33" s="22" t="s">
        <v>20</v>
      </c>
      <c r="AV33" s="7">
        <f>MAX(EXP(-$B$3*$B$6)*($B$11*AX28+$B$12*AX38),AV29-$B$2)</f>
        <v>65.458221835307086</v>
      </c>
    </row>
    <row r="34" spans="1:51" x14ac:dyDescent="0.45">
      <c r="A34" s="14"/>
      <c r="B34" s="14"/>
      <c r="AO34" s="22" t="s">
        <v>0</v>
      </c>
      <c r="AP34" s="7">
        <f>AN39*$B$8</f>
        <v>97.8256303184872</v>
      </c>
      <c r="AS34" s="22" t="s">
        <v>0</v>
      </c>
      <c r="AT34" s="7">
        <f>AR29*$B$9</f>
        <v>97.669836532507915</v>
      </c>
      <c r="AW34" s="22" t="s">
        <v>0</v>
      </c>
      <c r="AX34" s="7">
        <f>AV29*$B$9</f>
        <v>97.514290858436226</v>
      </c>
    </row>
    <row r="35" spans="1:51" x14ac:dyDescent="0.45">
      <c r="A35" s="14"/>
      <c r="B35" s="14"/>
      <c r="AO35" s="23" t="s">
        <v>9</v>
      </c>
      <c r="AP35" s="7">
        <f>EXP(-$B$4*$B$6)*(AR33-AR43)/(AP34*($B$8-$B$9))</f>
        <v>0.99886860854299853</v>
      </c>
      <c r="AS35" s="23" t="s">
        <v>9</v>
      </c>
      <c r="AT35" s="7">
        <f>EXP(-$B$4*$B$6)*(AV33-AV43)/(AT34*($B$8-$B$9))</f>
        <v>0.99886860854299786</v>
      </c>
      <c r="AW35" s="23" t="s">
        <v>9</v>
      </c>
      <c r="AX35" s="6"/>
    </row>
    <row r="36" spans="1:51" x14ac:dyDescent="0.45">
      <c r="A36" s="14"/>
      <c r="B36" s="14"/>
      <c r="AO36" s="22" t="s">
        <v>10</v>
      </c>
      <c r="AP36" s="7">
        <f>EXP(-$B$3*B6)*(($B$8*AR43-$B$9*AR33)/($B$8-$B$9))</f>
        <v>-36.987602853601345</v>
      </c>
      <c r="AS36" s="22" t="s">
        <v>10</v>
      </c>
      <c r="AT36" s="7">
        <f>EXP(-$B$3*B6)*(($B$8*AV43-$B$9*AV33)/($B$8-$B$9))</f>
        <v>-36.987602853601274</v>
      </c>
      <c r="AW36" s="22" t="s">
        <v>10</v>
      </c>
      <c r="AX36" s="6"/>
    </row>
    <row r="37" spans="1:51" x14ac:dyDescent="0.45">
      <c r="A37" s="14"/>
      <c r="B37" s="14"/>
      <c r="AO37" s="22" t="s">
        <v>21</v>
      </c>
      <c r="AP37" s="7">
        <f>EXP(-$B$3*$B$6)*($B$11*AR32+$B$12*AR42)</f>
        <v>60.433228419069337</v>
      </c>
      <c r="AS37" s="22" t="s">
        <v>21</v>
      </c>
      <c r="AT37" s="7">
        <f>EXP(-$B$3*$B$6)*($B$11*AV32+$B$12*AV42)</f>
        <v>60.473746056167847</v>
      </c>
      <c r="AW37" s="22" t="s">
        <v>21</v>
      </c>
      <c r="AX37" s="8">
        <f>MAX(AX34-$B$2,0)</f>
        <v>60.514290858436226</v>
      </c>
    </row>
    <row r="38" spans="1:51" x14ac:dyDescent="0.45">
      <c r="A38" s="14"/>
      <c r="B38" s="14"/>
      <c r="AM38" s="1">
        <f>AK43+1</f>
        <v>19</v>
      </c>
      <c r="AO38" s="22" t="s">
        <v>20</v>
      </c>
      <c r="AP38" s="7">
        <f>MAX(EXP(-$B$3*$B$6)*($B$11*AR33+$B$12*AR43),AP34-$B$2)</f>
        <v>60.8256303184872</v>
      </c>
      <c r="AS38" s="22" t="s">
        <v>20</v>
      </c>
      <c r="AT38" s="7">
        <f>MAX(EXP(-$B$3*$B$6)*($B$11*AV33+$B$12*AV43),AT34-$B$2)</f>
        <v>60.669836532507915</v>
      </c>
      <c r="AW38" s="22" t="s">
        <v>20</v>
      </c>
      <c r="AX38" s="8">
        <f>MAX(AX34-$B$2,0)</f>
        <v>60.514290858436226</v>
      </c>
    </row>
    <row r="39" spans="1:51" x14ac:dyDescent="0.45">
      <c r="A39" s="14"/>
      <c r="B39" s="14"/>
      <c r="AM39" s="22" t="s">
        <v>0</v>
      </c>
      <c r="AN39" s="7">
        <f>AL44*$B$8</f>
        <v>93.253749194031755</v>
      </c>
      <c r="AQ39" s="22" t="s">
        <v>0</v>
      </c>
      <c r="AR39" s="7">
        <f>AP34*$B$9</f>
        <v>93.105236431104473</v>
      </c>
      <c r="AU39" s="22" t="s">
        <v>0</v>
      </c>
      <c r="AV39" s="7">
        <f>AT34*$B$9</f>
        <v>92.956960184574058</v>
      </c>
    </row>
    <row r="40" spans="1:51" x14ac:dyDescent="0.45">
      <c r="A40" s="14"/>
      <c r="B40" s="14"/>
      <c r="AM40" s="23" t="s">
        <v>9</v>
      </c>
      <c r="AN40" s="7">
        <f>EXP(-$B$4*$B$6)*(AP38-AP48)/(AN39*($B$8-$B$9))</f>
        <v>0.99886860854299764</v>
      </c>
      <c r="AQ40" s="23" t="s">
        <v>9</v>
      </c>
      <c r="AR40" s="7">
        <f>EXP(-$B$4*$B$6)*(AT38-AT48)/(AR39*($B$8-$B$9))</f>
        <v>0.9988686085429993</v>
      </c>
      <c r="AU40" s="23" t="s">
        <v>9</v>
      </c>
      <c r="AV40" s="7">
        <f>EXP(-$B$4*$B$6)*(AX38-AX48)/(AV39*($B$8-$B$9))</f>
        <v>0.99886860854299753</v>
      </c>
    </row>
    <row r="41" spans="1:51" x14ac:dyDescent="0.45">
      <c r="A41" s="14"/>
      <c r="B41" s="14"/>
      <c r="AM41" s="22" t="s">
        <v>10</v>
      </c>
      <c r="AN41" s="7">
        <f>EXP(-$B$3*B6)*(($B$8*AP48-$B$9*AP38)/($B$8-$B$9))</f>
        <v>-36.987602853601274</v>
      </c>
      <c r="AQ41" s="22" t="s">
        <v>10</v>
      </c>
      <c r="AR41" s="7">
        <f>EXP(-$B$3*B6)*(($B$8*AT48-$B$9*AT38)/($B$8-$B$9))</f>
        <v>-36.987602853601416</v>
      </c>
      <c r="AU41" s="22" t="s">
        <v>10</v>
      </c>
      <c r="AV41" s="7">
        <f>EXP(-$B$3*B6)*(($B$8*AX48-$B$9*AX38)/($B$8-$B$9))</f>
        <v>-36.987602853601274</v>
      </c>
    </row>
    <row r="42" spans="1:51" x14ac:dyDescent="0.45">
      <c r="A42" s="14"/>
      <c r="B42" s="14"/>
      <c r="AM42" s="22" t="s">
        <v>21</v>
      </c>
      <c r="AN42" s="7">
        <f>EXP(-$B$3*$B$6)*($B$11*AP37+$B$12*AP47)</f>
        <v>55.789353268155203</v>
      </c>
      <c r="AQ42" s="22" t="s">
        <v>21</v>
      </c>
      <c r="AR42" s="7">
        <f>EXP(-$B$3*$B$6)*($B$11*AT37+$B$12*AT47)</f>
        <v>55.82675740539581</v>
      </c>
      <c r="AU42" s="22" t="s">
        <v>21</v>
      </c>
      <c r="AV42" s="7">
        <f>EXP(-$B$3*$B$6)*($B$11*AX37+$B$12*AX47)</f>
        <v>55.864186620351084</v>
      </c>
    </row>
    <row r="43" spans="1:51" x14ac:dyDescent="0.45">
      <c r="A43" s="14"/>
      <c r="B43" s="14"/>
      <c r="AK43" s="1">
        <f>AI48+1</f>
        <v>18</v>
      </c>
      <c r="AM43" s="22" t="s">
        <v>20</v>
      </c>
      <c r="AN43" s="7">
        <f>MAX(EXP(-$B$3*$B$6)*($B$11*AP38+$B$12*AP48),AN39-$B$2)</f>
        <v>56.253749194031755</v>
      </c>
      <c r="AQ43" s="22" t="s">
        <v>20</v>
      </c>
      <c r="AR43" s="7">
        <f>MAX(EXP(-$B$3*$B$6)*($B$11*AT38+$B$12*AT48),AR39-$B$2)</f>
        <v>56.105236431104473</v>
      </c>
      <c r="AU43" s="22" t="s">
        <v>20</v>
      </c>
      <c r="AV43" s="7">
        <f>MAX(EXP(-$B$3*$B$6)*($B$11*AX38+$B$12*AX48),AV39-$B$2)</f>
        <v>55.956960184574058</v>
      </c>
    </row>
    <row r="44" spans="1:51" x14ac:dyDescent="0.45">
      <c r="A44" s="14"/>
      <c r="B44" s="14"/>
      <c r="AK44" s="22" t="s">
        <v>0</v>
      </c>
      <c r="AL44" s="7">
        <f>AJ49*$B$8</f>
        <v>88.895534947551965</v>
      </c>
      <c r="AO44" s="22" t="s">
        <v>0</v>
      </c>
      <c r="AP44" s="7">
        <f>AN39*$B$9</f>
        <v>88.753962929042672</v>
      </c>
      <c r="AS44" s="22" t="s">
        <v>0</v>
      </c>
      <c r="AT44" s="7">
        <f>AR39*$B$9</f>
        <v>88.612616373335698</v>
      </c>
      <c r="AW44" s="22" t="s">
        <v>0</v>
      </c>
      <c r="AX44" s="7">
        <f>AV39*$B$9</f>
        <v>88.47149492136667</v>
      </c>
      <c r="AY44" s="14"/>
    </row>
    <row r="45" spans="1:51" x14ac:dyDescent="0.45">
      <c r="A45" s="14"/>
      <c r="B45" s="14"/>
      <c r="AK45" s="23" t="s">
        <v>9</v>
      </c>
      <c r="AL45" s="7">
        <f>EXP(-$B$4*$B$6)*(AN43-AN53)/(AL44*($B$8-$B$9))</f>
        <v>0.99886860854299908</v>
      </c>
      <c r="AO45" s="23" t="s">
        <v>9</v>
      </c>
      <c r="AP45" s="7">
        <f>EXP(-$B$4*$B$6)*(AR43-AR53)/(AP44*($B$8-$B$9))</f>
        <v>0.99886860854299719</v>
      </c>
      <c r="AS45" s="23" t="s">
        <v>9</v>
      </c>
      <c r="AT45" s="7">
        <f>EXP(-$B$4*$B$6)*(AV43-AV53)/(AT44*($B$8-$B$9))</f>
        <v>0.99886860854300075</v>
      </c>
      <c r="AW45" s="23" t="s">
        <v>9</v>
      </c>
      <c r="AX45" s="6"/>
    </row>
    <row r="46" spans="1:51" x14ac:dyDescent="0.45">
      <c r="A46" s="14"/>
      <c r="B46" s="14"/>
      <c r="AK46" s="22" t="s">
        <v>10</v>
      </c>
      <c r="AL46" s="7">
        <f>EXP(-$B$3*B6)*(($B$8*AN53-$B$9*AN43)/($B$8-$B$9))</f>
        <v>-36.987602853601416</v>
      </c>
      <c r="AO46" s="22" t="s">
        <v>10</v>
      </c>
      <c r="AP46" s="7">
        <f>EXP(-$B$3*B6)*(($B$8*AR53-$B$9*AR43)/($B$8-$B$9))</f>
        <v>-36.987602853601274</v>
      </c>
      <c r="AS46" s="22" t="s">
        <v>10</v>
      </c>
      <c r="AT46" s="7">
        <f>EXP(-$B$3*B6)*(($B$8*AV53-$B$9*AV43)/($B$8-$B$9))</f>
        <v>-36.987602853601494</v>
      </c>
      <c r="AW46" s="22" t="s">
        <v>10</v>
      </c>
      <c r="AX46" s="6"/>
    </row>
    <row r="47" spans="1:51" x14ac:dyDescent="0.45">
      <c r="A47" s="14"/>
      <c r="B47" s="14"/>
      <c r="AK47" s="22" t="s">
        <v>21</v>
      </c>
      <c r="AL47" s="7">
        <f>EXP(-$B$3*$B$6)*($B$11*AP47+$B$12*AN52)</f>
        <v>49.228773443666803</v>
      </c>
      <c r="AO47" s="22" t="s">
        <v>21</v>
      </c>
      <c r="AP47" s="7">
        <f>EXP(-$B$3*$B$6)*($B$11*AR42+$B$12*AR52)</f>
        <v>51.402545837158655</v>
      </c>
      <c r="AS47" s="22" t="s">
        <v>21</v>
      </c>
      <c r="AT47" s="7">
        <f>EXP(-$B$3*$B$6)*($B$11*AV42+$B$12*AV52)</f>
        <v>51.437008826356035</v>
      </c>
      <c r="AW47" s="22" t="s">
        <v>21</v>
      </c>
      <c r="AX47" s="8">
        <f>MAX(AX44-$B$2,0)</f>
        <v>51.47149492136667</v>
      </c>
    </row>
    <row r="48" spans="1:51" x14ac:dyDescent="0.45">
      <c r="A48" s="14"/>
      <c r="B48" s="14"/>
      <c r="AI48" s="1">
        <f>AG53+1</f>
        <v>17</v>
      </c>
      <c r="AK48" s="22" t="s">
        <v>20</v>
      </c>
      <c r="AL48" s="7">
        <f>MAX(EXP(-$B$3*$B$6)*($B$11*AN43+$B$12*AN53),AL44-$B$2)</f>
        <v>51.895534947551965</v>
      </c>
      <c r="AO48" s="22" t="s">
        <v>20</v>
      </c>
      <c r="AP48" s="7">
        <f>MAX(EXP(-$B$3*$B$6)*($B$11*AR43+$B$12*AR53),AP44-$B$2)</f>
        <v>51.753962929042672</v>
      </c>
      <c r="AS48" s="22" t="s">
        <v>20</v>
      </c>
      <c r="AT48" s="7">
        <f>MAX(EXP(-$B$3*$B$6)*($B$11*AV43+$B$12*AV53),AT44-$B$2)</f>
        <v>51.612616373335698</v>
      </c>
      <c r="AW48" s="22" t="s">
        <v>20</v>
      </c>
      <c r="AX48" s="8">
        <f>MAX(AX44-$B$2,0)</f>
        <v>51.47149492136667</v>
      </c>
    </row>
    <row r="49" spans="1:50" x14ac:dyDescent="0.45">
      <c r="A49" s="14"/>
      <c r="B49" s="14"/>
      <c r="AI49" s="22" t="s">
        <v>0</v>
      </c>
      <c r="AJ49" s="7">
        <f>AH54*$B$8</f>
        <v>84.74100185686892</v>
      </c>
      <c r="AM49" s="22" t="s">
        <v>0</v>
      </c>
      <c r="AN49" s="7">
        <f>AL44*$B$9</f>
        <v>84.606046207066527</v>
      </c>
      <c r="AQ49" s="22" t="s">
        <v>0</v>
      </c>
      <c r="AR49" s="7">
        <f>AP44*$B$9</f>
        <v>84.471305483061755</v>
      </c>
      <c r="AU49" s="22" t="s">
        <v>0</v>
      </c>
      <c r="AV49" s="7">
        <f>AT44*$B$9</f>
        <v>84.336779342571006</v>
      </c>
    </row>
    <row r="50" spans="1:50" x14ac:dyDescent="0.45">
      <c r="A50" s="14"/>
      <c r="B50" s="14"/>
      <c r="AI50" s="23" t="s">
        <v>9</v>
      </c>
      <c r="AJ50" s="7">
        <f>EXP(-$B$4*$B$6)*(AL48-AL58)/(AJ49*($B$8-$B$9))</f>
        <v>0.99886860854299842</v>
      </c>
      <c r="AM50" s="23" t="s">
        <v>9</v>
      </c>
      <c r="AN50" s="7">
        <f>EXP(-$B$4*$B$6)*(AP48-AP58)/(AN49*($B$8-$B$9))</f>
        <v>0.99886860854300041</v>
      </c>
      <c r="AQ50" s="23" t="s">
        <v>9</v>
      </c>
      <c r="AR50" s="7">
        <f>EXP(-$B$4*$B$6)*(AT48-AT58)/(AR49*($B$8-$B$9))</f>
        <v>0.99886860854299753</v>
      </c>
      <c r="AU50" s="23" t="s">
        <v>9</v>
      </c>
      <c r="AV50" s="7">
        <f>EXP(-$B$4*$B$6)*(AX48-AX58)/(AV49*($B$8-$B$9))</f>
        <v>0.99886860854300197</v>
      </c>
    </row>
    <row r="51" spans="1:50" x14ac:dyDescent="0.45">
      <c r="A51" s="14"/>
      <c r="B51" s="14"/>
      <c r="AI51" s="22" t="s">
        <v>10</v>
      </c>
      <c r="AJ51" s="7">
        <f>EXP(-$B$3*B6)*(($B$8*AL58-$B$9*AL48)/($B$8-$B$9))</f>
        <v>-36.987602853601345</v>
      </c>
      <c r="AM51" s="22" t="s">
        <v>10</v>
      </c>
      <c r="AN51" s="7">
        <f>EXP(-$B$3*B6)*(($B$8*AP58-$B$9*AP48)/($B$8-$B$9))</f>
        <v>-36.987602853601494</v>
      </c>
      <c r="AQ51" s="22" t="s">
        <v>10</v>
      </c>
      <c r="AR51" s="7">
        <f>EXP(-$B$3*B6)*(($B$8*AT58-$B$9*AT48)/($B$8-$B$9))</f>
        <v>-36.987602853601274</v>
      </c>
      <c r="AU51" s="22" t="s">
        <v>10</v>
      </c>
      <c r="AV51" s="7">
        <f>EXP(-$B$3*B6)*(($B$8*AX58-$B$9*AX48)/($B$8-$B$9))</f>
        <v>-36.987602853601636</v>
      </c>
    </row>
    <row r="52" spans="1:50" x14ac:dyDescent="0.45">
      <c r="A52" s="14"/>
      <c r="B52" s="14"/>
      <c r="AI52" s="22" t="s">
        <v>21</v>
      </c>
      <c r="AJ52" s="7">
        <f>EXP(-$B$3*$B$6)*($B$11*AL47+$B$12*AL57)</f>
        <v>46.115544501264075</v>
      </c>
      <c r="AM52" s="22" t="s">
        <v>21</v>
      </c>
      <c r="AN52" s="7">
        <f>EXP(-$B$3*$B$6)*($B$11*AP47+$B$12*AP57)</f>
        <v>47.190459398138223</v>
      </c>
      <c r="AQ52" s="22" t="s">
        <v>21</v>
      </c>
      <c r="AR52" s="7">
        <f>EXP(-$B$3*$B$6)*($B$11*AT47+$B$12*AT57)</f>
        <v>47.222098381499279</v>
      </c>
      <c r="AU52" s="22" t="s">
        <v>21</v>
      </c>
      <c r="AV52" s="7">
        <f>EXP(-$B$3*$B$6)*($B$11*AX47+$B$12*AX57)</f>
        <v>47.253758577310485</v>
      </c>
    </row>
    <row r="53" spans="1:50" x14ac:dyDescent="0.45">
      <c r="A53" s="14"/>
      <c r="B53" s="14"/>
      <c r="AG53" s="1">
        <f>AE58+1</f>
        <v>16</v>
      </c>
      <c r="AI53" s="22" t="s">
        <v>20</v>
      </c>
      <c r="AJ53" s="7">
        <f>MAX(EXP(-$B$3*$B$6)*($B$11*AL48+$B$12*AL58),AJ49-$B$2)</f>
        <v>47.74100185686892</v>
      </c>
      <c r="AM53" s="22" t="s">
        <v>20</v>
      </c>
      <c r="AN53" s="7">
        <f>MAX(EXP(-$B$3*$B$6)*($B$11*AP48+$B$12*AP58),AN49-$B$2)</f>
        <v>47.606046207066527</v>
      </c>
      <c r="AQ53" s="22" t="s">
        <v>20</v>
      </c>
      <c r="AR53" s="7">
        <f>MAX(EXP(-$B$3*$B$6)*($B$11*AT48+$B$12*AT58),AR49-$B$2)</f>
        <v>47.471305483061755</v>
      </c>
      <c r="AU53" s="22" t="s">
        <v>20</v>
      </c>
      <c r="AV53" s="7">
        <f>MAX(EXP(-$B$3*$B$6)*($B$11*AX48+$B$12*AX58),AV49-$B$2)</f>
        <v>47.336779342571006</v>
      </c>
    </row>
    <row r="54" spans="1:50" x14ac:dyDescent="0.45">
      <c r="A54" s="14"/>
      <c r="B54" s="14"/>
      <c r="AG54" s="22" t="s">
        <v>0</v>
      </c>
      <c r="AH54" s="7">
        <f>AF59*$B$8</f>
        <v>80.780630882559478</v>
      </c>
      <c r="AK54" s="22" t="s">
        <v>0</v>
      </c>
      <c r="AL54" s="7">
        <f>AJ49*$B$9</f>
        <v>80.651982385452769</v>
      </c>
      <c r="AO54" s="22" t="s">
        <v>0</v>
      </c>
      <c r="AP54" s="7">
        <f>AN49*$B$9</f>
        <v>80.523538769585869</v>
      </c>
      <c r="AS54" s="22" t="s">
        <v>0</v>
      </c>
      <c r="AT54" s="7">
        <f>AR49*$B$9</f>
        <v>80.395299708671871</v>
      </c>
      <c r="AW54" s="22" t="s">
        <v>0</v>
      </c>
      <c r="AX54" s="7">
        <f>AV49*$B$9</f>
        <v>80.267264876943443</v>
      </c>
    </row>
    <row r="55" spans="1:50" x14ac:dyDescent="0.45">
      <c r="A55" s="14"/>
      <c r="B55" s="14"/>
      <c r="AG55" s="23" t="s">
        <v>9</v>
      </c>
      <c r="AH55" s="7">
        <f>EXP(-$B$4*$B$6)*(AJ53-AJ63)/(AH54*($B$8-$B$9))</f>
        <v>0.99886860854299819</v>
      </c>
      <c r="AK55" s="23" t="s">
        <v>9</v>
      </c>
      <c r="AL55" s="7">
        <f>EXP(-$B$4*$B$6)*(AN53-AN63)/(AL54*($B$8-$B$9))</f>
        <v>0.99886860854299786</v>
      </c>
      <c r="AO55" s="23" t="s">
        <v>9</v>
      </c>
      <c r="AP55" s="7">
        <f>EXP(-$B$4*$B$6)*(AR53-AR63)/(AP54*($B$8-$B$9))</f>
        <v>0.99886860854299975</v>
      </c>
      <c r="AS55" s="23" t="s">
        <v>9</v>
      </c>
      <c r="AT55" s="7">
        <f>EXP(-$B$4*$B$6)*(AV53-AV63)/(AT54*($B$8-$B$9))</f>
        <v>0.99886860854299608</v>
      </c>
      <c r="AW55" s="23" t="s">
        <v>9</v>
      </c>
      <c r="AX55" s="6"/>
    </row>
    <row r="56" spans="1:50" x14ac:dyDescent="0.45">
      <c r="A56" s="14"/>
      <c r="B56" s="14"/>
      <c r="AG56" s="22" t="s">
        <v>10</v>
      </c>
      <c r="AH56" s="7">
        <f>EXP(-$B$3*B6)*(($B$8*AJ63-$B$9*AJ53)/($B$8-$B$9))</f>
        <v>-36.987602853601345</v>
      </c>
      <c r="AK56" s="22" t="s">
        <v>10</v>
      </c>
      <c r="AL56" s="7">
        <f>EXP(-$B$3*B6)*(($B$8*AN63-$B$9*AN53)/($B$8-$B$9))</f>
        <v>-36.987602853601274</v>
      </c>
      <c r="AO56" s="22" t="s">
        <v>10</v>
      </c>
      <c r="AP56" s="7">
        <f>EXP(-$B$3*B6)*(($B$8*AR63-$B$9*AR53)/($B$8-$B$9))</f>
        <v>-36.987602853601416</v>
      </c>
      <c r="AS56" s="22" t="s">
        <v>10</v>
      </c>
      <c r="AT56" s="7">
        <f>EXP(-$B$3*B6)*(($B$8*AV63-$B$9*AV53)/($B$8-$B$9))</f>
        <v>-36.987602853601125</v>
      </c>
      <c r="AW56" s="22" t="s">
        <v>10</v>
      </c>
      <c r="AX56" s="6"/>
    </row>
    <row r="57" spans="1:50" x14ac:dyDescent="0.45">
      <c r="A57" s="14"/>
      <c r="B57" s="14"/>
      <c r="AG57" s="22" t="s">
        <v>21</v>
      </c>
      <c r="AH57" s="7">
        <f>EXP(-$B$3*$B$6)*($B$11*AJ52+$B$12*AJ62)</f>
        <v>42.642635431401189</v>
      </c>
      <c r="AK57" s="22" t="s">
        <v>21</v>
      </c>
      <c r="AL57" s="7">
        <f>EXP(-$B$3*$B$6)*($B$11*AN52+$B$12*AN62)</f>
        <v>43.180355442453227</v>
      </c>
      <c r="AO57" s="22" t="s">
        <v>21</v>
      </c>
      <c r="AP57" s="7">
        <f>EXP(-$B$3*$B$6)*($B$11*AR52+$B$12*AR62)</f>
        <v>43.209305839732515</v>
      </c>
      <c r="AS57" s="22" t="s">
        <v>21</v>
      </c>
      <c r="AT57" s="7">
        <f>EXP(-$B$3*$B$6)*($B$11*AV52+$B$12*AV62)</f>
        <v>43.238275646891445</v>
      </c>
      <c r="AW57" s="22" t="s">
        <v>21</v>
      </c>
      <c r="AX57" s="8">
        <f>MAX(AX54-$B$2,0)</f>
        <v>43.267264876943443</v>
      </c>
    </row>
    <row r="58" spans="1:50" x14ac:dyDescent="0.45">
      <c r="A58" s="14"/>
      <c r="B58" s="14"/>
      <c r="AE58" s="1">
        <f>AC63+1</f>
        <v>15</v>
      </c>
      <c r="AG58" s="22" t="s">
        <v>20</v>
      </c>
      <c r="AH58" s="7">
        <f>MAX(EXP(-$B$3*$B$6)*($B$11*AJ53+$B$12*AJ63),AH54-$B$2)</f>
        <v>43.780630882559478</v>
      </c>
      <c r="AK58" s="22" t="s">
        <v>20</v>
      </c>
      <c r="AL58" s="7">
        <f>MAX(EXP(-$B$3*$B$6)*($B$11*AN53+$B$12*AN63),AL54-$B$2)</f>
        <v>43.651982385452769</v>
      </c>
      <c r="AO58" s="22" t="s">
        <v>20</v>
      </c>
      <c r="AP58" s="7">
        <f>MAX(EXP(-$B$3*$B$6)*($B$11*AR53+$B$12*AR63),AP54-$B$2)</f>
        <v>43.523538769585869</v>
      </c>
      <c r="AS58" s="22" t="s">
        <v>20</v>
      </c>
      <c r="AT58" s="7">
        <f>MAX(EXP(-$B$3*$B$6)*($B$11*AV53+$B$12*AV63),AT54-$B$2)</f>
        <v>43.395299708671871</v>
      </c>
      <c r="AW58" s="22" t="s">
        <v>20</v>
      </c>
      <c r="AX58" s="8">
        <f>MAX(AX54-$B$2,0)</f>
        <v>43.267264876943443</v>
      </c>
    </row>
    <row r="59" spans="1:50" x14ac:dyDescent="0.45">
      <c r="A59" s="14"/>
      <c r="B59" s="14"/>
      <c r="AE59" s="22" t="s">
        <v>0</v>
      </c>
      <c r="AF59" s="7">
        <f>AD64*$B$8</f>
        <v>77.005347857536307</v>
      </c>
      <c r="AI59" s="22" t="s">
        <v>0</v>
      </c>
      <c r="AJ59" s="7">
        <f>AH54*$B$9</f>
        <v>76.882711748325264</v>
      </c>
      <c r="AM59" s="22" t="s">
        <v>0</v>
      </c>
      <c r="AN59" s="7">
        <f>AL54*$B$9</f>
        <v>76.760270945228669</v>
      </c>
      <c r="AQ59" s="22" t="s">
        <v>0</v>
      </c>
      <c r="AR59" s="7">
        <f>AP54*$B$9</f>
        <v>76.638025137208629</v>
      </c>
      <c r="AU59" s="22" t="s">
        <v>0</v>
      </c>
      <c r="AV59" s="7">
        <f>AT54*$B$9</f>
        <v>76.515974013722598</v>
      </c>
    </row>
    <row r="60" spans="1:50" x14ac:dyDescent="0.45">
      <c r="A60" s="14"/>
      <c r="B60" s="14"/>
      <c r="AE60" s="23" t="s">
        <v>9</v>
      </c>
      <c r="AF60" s="7">
        <f>EXP(-$B$4*$B$6)*(AH58-AH68)/(AF59*($B$8-$B$9))</f>
        <v>0.99886860854299875</v>
      </c>
      <c r="AI60" s="23" t="s">
        <v>9</v>
      </c>
      <c r="AJ60" s="7">
        <f>EXP(-$B$4*$B$6)*(AL58-AL68)/(AJ59*($B$8-$B$9))</f>
        <v>0.9988686085429973</v>
      </c>
      <c r="AM60" s="23" t="s">
        <v>9</v>
      </c>
      <c r="AN60" s="7">
        <f>EXP(-$B$4*$B$6)*(AP58-AP68)/(AN59*($B$8-$B$9))</f>
        <v>0.99886860854299819</v>
      </c>
      <c r="AQ60" s="23" t="s">
        <v>9</v>
      </c>
      <c r="AR60" s="7">
        <f>EXP(-$B$4*$B$6)*(AT58-AT68)/(AR59*($B$8-$B$9))</f>
        <v>0.99886860854299853</v>
      </c>
      <c r="AU60" s="23" t="s">
        <v>9</v>
      </c>
      <c r="AV60" s="7">
        <f>EXP(-$B$4*$B$6)*(AX58-AX68)/(AV59*($B$8-$B$9))</f>
        <v>0.99886860854299586</v>
      </c>
    </row>
    <row r="61" spans="1:50" x14ac:dyDescent="0.45">
      <c r="A61" s="14"/>
      <c r="B61" s="14"/>
      <c r="AE61" s="22" t="s">
        <v>10</v>
      </c>
      <c r="AF61" s="7">
        <f>EXP(-$B$3*B6)*(($B$8*AH68-$B$9*AH58)/($B$8-$B$9))</f>
        <v>-36.987602853601345</v>
      </c>
      <c r="AI61" s="22" t="s">
        <v>10</v>
      </c>
      <c r="AJ61" s="7">
        <f>EXP(-$B$3*B6)*(($B$8*AL68-$B$9*AL58)/($B$8-$B$9))</f>
        <v>-36.987602853601196</v>
      </c>
      <c r="AM61" s="22" t="s">
        <v>10</v>
      </c>
      <c r="AN61" s="7">
        <f>EXP(-$B$3*B6)*(($B$8*AP68-$B$9*AP58)/($B$8-$B$9))</f>
        <v>-36.987602853601345</v>
      </c>
      <c r="AQ61" s="22" t="s">
        <v>10</v>
      </c>
      <c r="AR61" s="7">
        <f>EXP(-$B$3*B6)*(($B$8*AT68-$B$9*AT58)/($B$8-$B$9))</f>
        <v>-36.987602853601274</v>
      </c>
      <c r="AU61" s="22" t="s">
        <v>10</v>
      </c>
      <c r="AV61" s="7">
        <f>EXP(-$B$3*B6)*(($B$8*AX68-$B$9*AX58)/($B$8-$B$9))</f>
        <v>-36.987602853601125</v>
      </c>
    </row>
    <row r="62" spans="1:50" x14ac:dyDescent="0.45">
      <c r="A62" s="14"/>
      <c r="B62" s="14"/>
      <c r="AE62" s="22" t="s">
        <v>21</v>
      </c>
      <c r="AF62" s="7">
        <f>EXP(-$B$3*$B$6)*($B$11*AH57+$B$12*AH67)</f>
        <v>39.088079968058182</v>
      </c>
      <c r="AI62" s="22" t="s">
        <v>21</v>
      </c>
      <c r="AJ62" s="7">
        <f>EXP(-$B$3*$B$6)*($B$11*AL57+$B$12*AL67)</f>
        <v>39.362576279878439</v>
      </c>
      <c r="AM62" s="22" t="s">
        <v>21</v>
      </c>
      <c r="AN62" s="7">
        <f>EXP(-$B$3*$B$6)*($B$11*AP57+$B$12*AP67)</f>
        <v>39.388967035803489</v>
      </c>
      <c r="AQ62" s="22" t="s">
        <v>21</v>
      </c>
      <c r="AR62" s="7">
        <f>EXP(-$B$3*$B$6)*($B$11*AT57+$B$12*AT67)</f>
        <v>39.415375485489058</v>
      </c>
      <c r="AU62" s="22" t="s">
        <v>21</v>
      </c>
      <c r="AV62" s="7">
        <f>EXP(-$B$3*$B$6)*($B$11*AX57+$B$12*AX67)</f>
        <v>39.441801640797983</v>
      </c>
    </row>
    <row r="63" spans="1:50" x14ac:dyDescent="0.45">
      <c r="A63" s="14"/>
      <c r="B63" s="14"/>
      <c r="AC63" s="1">
        <f>AA68+1</f>
        <v>14</v>
      </c>
      <c r="AE63" s="22" t="s">
        <v>20</v>
      </c>
      <c r="AF63" s="7">
        <f>MAX(EXP(-$B$3*$B$6)*($B$11*AH58+$B$12*AH68),AF59-$B$2)</f>
        <v>40.005347857536307</v>
      </c>
      <c r="AI63" s="22" t="s">
        <v>20</v>
      </c>
      <c r="AJ63" s="7">
        <f>MAX(EXP(-$B$3*$B$6)*($B$11*AL58+$B$12*AL68),AJ59-$B$2)</f>
        <v>39.882711748325264</v>
      </c>
      <c r="AM63" s="22" t="s">
        <v>20</v>
      </c>
      <c r="AN63" s="7">
        <f>MAX(EXP(-$B$3*$B$6)*($B$11*AP58+$B$12*AP68),AN59-$B$2)</f>
        <v>39.760270945228669</v>
      </c>
      <c r="AQ63" s="22" t="s">
        <v>20</v>
      </c>
      <c r="AR63" s="7">
        <f>MAX(EXP(-$B$3*$B$6)*($B$11*AT58+$B$12*AT68),AR59-$B$2)</f>
        <v>39.638025137208629</v>
      </c>
      <c r="AU63" s="22" t="s">
        <v>20</v>
      </c>
      <c r="AV63" s="7">
        <f>MAX(EXP(-$B$3*$B$6)*($B$11*AX58+$B$12*AX68),AV59-$B$2)</f>
        <v>39.515974013722598</v>
      </c>
    </row>
    <row r="64" spans="1:50" x14ac:dyDescent="0.45">
      <c r="A64" s="14"/>
      <c r="B64" s="14"/>
      <c r="AC64" s="22" t="s">
        <v>0</v>
      </c>
      <c r="AD64" s="7">
        <f>AB69*$B$8</f>
        <v>73.406502695937959</v>
      </c>
      <c r="AG64" s="22" t="s">
        <v>0</v>
      </c>
      <c r="AH64" s="7">
        <f>AF59*$B$9</f>
        <v>73.289597985656357</v>
      </c>
      <c r="AK64" s="22" t="s">
        <v>0</v>
      </c>
      <c r="AL64" s="7">
        <f>AJ59*$B$9</f>
        <v>73.172879453857362</v>
      </c>
      <c r="AO64" s="22" t="s">
        <v>0</v>
      </c>
      <c r="AP64" s="7">
        <f>AN59*$B$9</f>
        <v>73.056346804039421</v>
      </c>
      <c r="AS64" s="22" t="s">
        <v>0</v>
      </c>
      <c r="AT64" s="7">
        <f>AR59*$B$9</f>
        <v>72.939999740173221</v>
      </c>
      <c r="AW64" s="22" t="s">
        <v>0</v>
      </c>
      <c r="AX64" s="7">
        <f>AV59*$B$9</f>
        <v>72.823837966700836</v>
      </c>
    </row>
    <row r="65" spans="1:50" x14ac:dyDescent="0.45">
      <c r="A65" s="14"/>
      <c r="B65" s="14"/>
      <c r="AC65" s="23" t="s">
        <v>9</v>
      </c>
      <c r="AD65" s="7">
        <f>EXP(-$B$4*$B$6)*(AF63-AF73)/(AD64*($B$8-$B$9))</f>
        <v>0.99886860854299842</v>
      </c>
      <c r="AG65" s="23" t="s">
        <v>9</v>
      </c>
      <c r="AH65" s="7">
        <f>EXP(-$B$4*$B$6)*(AJ63-AJ73)/(AH64*($B$8-$B$9))</f>
        <v>0.99886860854299819</v>
      </c>
      <c r="AK65" s="23" t="s">
        <v>9</v>
      </c>
      <c r="AL65" s="7">
        <f>EXP(-$B$4*$B$6)*(AN63-AN73)/(AL64*($B$8-$B$9))</f>
        <v>0.99886860854299686</v>
      </c>
      <c r="AO65" s="23" t="s">
        <v>9</v>
      </c>
      <c r="AP65" s="7">
        <f>EXP(-$B$4*$B$6)*(AR63-AR73)/(AP64*($B$8-$B$9))</f>
        <v>0.99886860854299997</v>
      </c>
      <c r="AS65" s="23" t="s">
        <v>9</v>
      </c>
      <c r="AT65" s="7">
        <f>EXP(-$B$4*$B$6)*(AV63-AV73)/(AT64*($B$8-$B$9))</f>
        <v>0.99886860854299875</v>
      </c>
      <c r="AW65" s="23" t="s">
        <v>9</v>
      </c>
      <c r="AX65" s="6"/>
    </row>
    <row r="66" spans="1:50" x14ac:dyDescent="0.45">
      <c r="A66" s="14"/>
      <c r="B66" s="14"/>
      <c r="AC66" s="22" t="s">
        <v>10</v>
      </c>
      <c r="AD66" s="7">
        <f>EXP(-$B$3*B6)*(($B$8*AF73-$B$9*AF63)/($B$8-$B$9))</f>
        <v>-36.987602853601345</v>
      </c>
      <c r="AG66" s="22" t="s">
        <v>10</v>
      </c>
      <c r="AH66" s="7">
        <f>EXP(-$B$3*B6)*(($B$8*AJ73-$B$9*AJ63)/($B$8-$B$9))</f>
        <v>-36.987602853601345</v>
      </c>
      <c r="AK66" s="22" t="s">
        <v>10</v>
      </c>
      <c r="AL66" s="7">
        <f>EXP(-$B$3*B6)*(($B$8*AN73-$B$9*AN63)/($B$8-$B$9))</f>
        <v>-36.987602853601196</v>
      </c>
      <c r="AO66" s="22" t="s">
        <v>10</v>
      </c>
      <c r="AP66" s="7">
        <f>EXP(-$B$3*B6)*(($B$8*AR73-$B$9*AR63)/($B$8-$B$9))</f>
        <v>-36.987602853601416</v>
      </c>
      <c r="AS66" s="22" t="s">
        <v>10</v>
      </c>
      <c r="AT66" s="7">
        <f>EXP(-$B$3*B6)*(($B$8*AV73-$B$9*AV63)/($B$8-$B$9))</f>
        <v>-36.987602853601345</v>
      </c>
      <c r="AW66" s="22" t="s">
        <v>10</v>
      </c>
      <c r="AX66" s="6"/>
    </row>
    <row r="67" spans="1:50" x14ac:dyDescent="0.45">
      <c r="A67" s="14"/>
      <c r="B67" s="14"/>
      <c r="AC67" s="22" t="s">
        <v>21</v>
      </c>
      <c r="AD67" s="7">
        <f>EXP(-$B$3*$B$6)*($B$11*AF62+$B$12*AF72)</f>
        <v>35.582984859770932</v>
      </c>
      <c r="AG67" s="22" t="s">
        <v>21</v>
      </c>
      <c r="AH67" s="7">
        <f>EXP(-$B$3*$B$6)*($B$11*AJ62+$B$12*AJ72)</f>
        <v>35.727925988408295</v>
      </c>
      <c r="AK67" s="22" t="s">
        <v>21</v>
      </c>
      <c r="AL67" s="7">
        <f>EXP(-$B$3*$B$6)*($B$11*AN62+$B$12*AN72)</f>
        <v>35.751879882273485</v>
      </c>
      <c r="AO67" s="22" t="s">
        <v>21</v>
      </c>
      <c r="AP67" s="7">
        <f>EXP(-$B$3*$B$6)*($B$11*AR62+$B$12*AR72)</f>
        <v>35.775849836097798</v>
      </c>
      <c r="AS67" s="22" t="s">
        <v>21</v>
      </c>
      <c r="AT67" s="7">
        <f>EXP(-$B$3*$B$6)*($B$11*AV62+$B$12*AV72)</f>
        <v>35.799835860648685</v>
      </c>
      <c r="AW67" s="22" t="s">
        <v>21</v>
      </c>
      <c r="AX67" s="8">
        <f>MAX(AX64-$B$2,0)</f>
        <v>35.823837966700836</v>
      </c>
    </row>
    <row r="68" spans="1:50" x14ac:dyDescent="0.45">
      <c r="A68" s="14"/>
      <c r="B68" s="14"/>
      <c r="AA68" s="1">
        <f>Y73+1</f>
        <v>13</v>
      </c>
      <c r="AC68" s="22" t="s">
        <v>20</v>
      </c>
      <c r="AD68" s="7">
        <f>MAX(EXP(-$B$3*$B$6)*($B$11*AF63+$B$12*AF73),AD64-$B$2)</f>
        <v>36.406502695937959</v>
      </c>
      <c r="AG68" s="22" t="s">
        <v>20</v>
      </c>
      <c r="AH68" s="7">
        <f>MAX(EXP(-$B$3*$B$6)*($B$11*AJ63+$B$12*AJ73),AH64-$B$2)</f>
        <v>36.289597985656357</v>
      </c>
      <c r="AK68" s="22" t="s">
        <v>20</v>
      </c>
      <c r="AL68" s="7">
        <f>MAX(EXP(-$B$3*$B$6)*($B$11*AN63+$B$12*AN73),AL64-$B$2)</f>
        <v>36.172879453857362</v>
      </c>
      <c r="AO68" s="22" t="s">
        <v>20</v>
      </c>
      <c r="AP68" s="7">
        <f>MAX(EXP(-$B$3*$B$6)*($B$11*AR63+$B$12*AR73),AP64-$B$2)</f>
        <v>36.056346804039421</v>
      </c>
      <c r="AS68" s="22" t="s">
        <v>20</v>
      </c>
      <c r="AT68" s="7">
        <f>MAX(EXP(-$B$3*$B$6)*($B$11*AV63+$B$12*AV73),AT64-$B$2)</f>
        <v>35.939999740173221</v>
      </c>
      <c r="AW68" s="22" t="s">
        <v>20</v>
      </c>
      <c r="AX68" s="8">
        <f>MAX(AX64-$B$2,0)</f>
        <v>35.823837966700836</v>
      </c>
    </row>
    <row r="69" spans="1:50" x14ac:dyDescent="0.45">
      <c r="A69" s="14"/>
      <c r="B69" s="14"/>
      <c r="AA69" s="22" t="s">
        <v>0</v>
      </c>
      <c r="AB69" s="7">
        <f>Z74*$B$8</f>
        <v>69.975849573691491</v>
      </c>
      <c r="AE69" s="22" t="s">
        <v>0</v>
      </c>
      <c r="AF69" s="7">
        <f>AD64*$B$9</f>
        <v>69.864408405393277</v>
      </c>
      <c r="AI69" s="22" t="s">
        <v>0</v>
      </c>
      <c r="AJ69" s="7">
        <f>AH64*$B$9</f>
        <v>69.753144714525732</v>
      </c>
      <c r="AM69" s="22" t="s">
        <v>0</v>
      </c>
      <c r="AN69" s="7">
        <f>AL64*$B$9</f>
        <v>69.642058218444319</v>
      </c>
      <c r="AQ69" s="22" t="s">
        <v>0</v>
      </c>
      <c r="AR69" s="7">
        <f>AP64*$B$9</f>
        <v>69.53114863495459</v>
      </c>
      <c r="AU69" s="22" t="s">
        <v>0</v>
      </c>
      <c r="AV69" s="7">
        <f>AT64*$B$9</f>
        <v>69.420415682311614</v>
      </c>
      <c r="AX69" s="3"/>
    </row>
    <row r="70" spans="1:50" x14ac:dyDescent="0.45">
      <c r="A70" s="14"/>
      <c r="B70" s="14"/>
      <c r="AA70" s="23" t="s">
        <v>9</v>
      </c>
      <c r="AB70" s="7">
        <f>EXP(-$B$4*$B$6)*(AD68-AD78)/(AB69*($B$8-$B$9))</f>
        <v>0.99886860854299908</v>
      </c>
      <c r="AE70" s="23" t="s">
        <v>9</v>
      </c>
      <c r="AF70" s="7">
        <f>EXP(-$B$4*$B$6)*(AH68-AH78)/(AF69*($B$8-$B$9))</f>
        <v>0.99886860854299875</v>
      </c>
      <c r="AI70" s="23" t="s">
        <v>9</v>
      </c>
      <c r="AJ70" s="7">
        <f>EXP(-$B$4*$B$6)*(AL68-AL78)/(AJ69*($B$8-$B$9))</f>
        <v>0.99886860854299919</v>
      </c>
      <c r="AM70" s="23" t="s">
        <v>9</v>
      </c>
      <c r="AN70" s="7">
        <f>EXP(-$B$4*$B$6)*(AP68-AP78)/(AN69*($B$8-$B$9))</f>
        <v>0.99886860854299619</v>
      </c>
      <c r="AQ70" s="23" t="s">
        <v>9</v>
      </c>
      <c r="AR70" s="7">
        <f>EXP(-$B$4*$B$6)*(AT68-AT78)/(AR69*($B$8-$B$9))</f>
        <v>0.99886860854300152</v>
      </c>
      <c r="AU70" s="23" t="s">
        <v>9</v>
      </c>
      <c r="AV70" s="7">
        <f>EXP(-$B$4*$B$6)*(AX68-AX78)/(AV69*($B$8-$B$9))</f>
        <v>0.99886860854299797</v>
      </c>
      <c r="AX70" s="3"/>
    </row>
    <row r="71" spans="1:50" x14ac:dyDescent="0.45">
      <c r="A71" s="14"/>
      <c r="B71" s="14"/>
      <c r="AA71" s="22" t="s">
        <v>10</v>
      </c>
      <c r="AB71" s="7">
        <f>EXP(-$B$3*B6)*(($B$8*AD78-$B$9*AD68)/($B$8-$B$9))</f>
        <v>-36.987602853601381</v>
      </c>
      <c r="AE71" s="22" t="s">
        <v>10</v>
      </c>
      <c r="AF71" s="7">
        <f>EXP(-$B$3*B6)*(($B$8*AH78-$B$9*AH68)/($B$8-$B$9))</f>
        <v>-36.98760285360131</v>
      </c>
      <c r="AI71" s="22" t="s">
        <v>10</v>
      </c>
      <c r="AJ71" s="7">
        <f>EXP(-$B$3*B6)*(($B$8*AL78-$B$9*AL68)/($B$8-$B$9))</f>
        <v>-36.987602853601416</v>
      </c>
      <c r="AM71" s="22" t="s">
        <v>10</v>
      </c>
      <c r="AN71" s="7">
        <f>EXP(-$B$3*B6)*(($B$8*AP78-$B$9*AP68)/($B$8-$B$9))</f>
        <v>-36.98760285360116</v>
      </c>
      <c r="AQ71" s="22" t="s">
        <v>10</v>
      </c>
      <c r="AR71" s="7">
        <f>EXP(-$B$3*B6)*(($B$8*AT78-$B$9*AT68)/($B$8-$B$9))</f>
        <v>-36.98760285360153</v>
      </c>
      <c r="AU71" s="22" t="s">
        <v>10</v>
      </c>
      <c r="AV71" s="7">
        <f>EXP(-$B$3*B6)*(($B$8*AX78-$B$9*AX68)/($B$8-$B$9))</f>
        <v>-36.98760285360131</v>
      </c>
      <c r="AX71" s="3"/>
    </row>
    <row r="72" spans="1:50" x14ac:dyDescent="0.45">
      <c r="A72" s="14"/>
      <c r="B72" s="14"/>
      <c r="AA72" s="22" t="s">
        <v>21</v>
      </c>
      <c r="AB72" s="7">
        <f>EXP(-$B$3*$B$6)*($B$11*AD67+$B$12*AD77)</f>
        <v>32.187018718695633</v>
      </c>
      <c r="AE72" s="22" t="s">
        <v>21</v>
      </c>
      <c r="AF72" s="7">
        <f>EXP(-$B$3*$B$6)*($B$11*AH67+$B$12*AH77)</f>
        <v>32.267648335493405</v>
      </c>
      <c r="AI72" s="22" t="s">
        <v>21</v>
      </c>
      <c r="AJ72" s="7">
        <f>EXP(-$B$3*$B$6)*($B$11*AL67+$B$12*AL77)</f>
        <v>32.289282275951024</v>
      </c>
      <c r="AM72" s="22" t="s">
        <v>21</v>
      </c>
      <c r="AN72" s="7">
        <f>EXP(-$B$3*$B$6)*($B$11*AP67+$B$12*AP77)</f>
        <v>32.310930720948143</v>
      </c>
      <c r="AQ72" s="22" t="s">
        <v>21</v>
      </c>
      <c r="AR72" s="7">
        <f>EXP(-$B$3*$B$6)*($B$11*AT67+$B$12*AT77)</f>
        <v>32.332593680209364</v>
      </c>
      <c r="AU72" s="22" t="s">
        <v>21</v>
      </c>
      <c r="AV72" s="7">
        <f>EXP(-$B$3*$B$6)*($B$11*AX67+$B$12*AX78)</f>
        <v>32.354271163465825</v>
      </c>
      <c r="AX72" s="3"/>
    </row>
    <row r="73" spans="1:50" x14ac:dyDescent="0.45">
      <c r="A73" s="14"/>
      <c r="B73" s="14"/>
      <c r="Y73" s="1">
        <f>W78+1</f>
        <v>12</v>
      </c>
      <c r="AA73" s="22" t="s">
        <v>20</v>
      </c>
      <c r="AB73" s="7">
        <f>MAX(EXP(-$B$3*$B$6)*($B$11*AD68+$B$12*AD78),AB69-$B$2)</f>
        <v>32.975849573691491</v>
      </c>
      <c r="AE73" s="22" t="s">
        <v>20</v>
      </c>
      <c r="AF73" s="7">
        <f>MAX(EXP(-$B$3*$B$6)*($B$11*AH68+$B$12*AH78),AF69-$B$2)</f>
        <v>32.864408405393277</v>
      </c>
      <c r="AI73" s="22" t="s">
        <v>20</v>
      </c>
      <c r="AJ73" s="7">
        <f>MAX(EXP(-$B$3*$B$6)*($B$11*AL68+$B$12*AL78),AJ69-$B$2)</f>
        <v>32.753144714525732</v>
      </c>
      <c r="AM73" s="22" t="s">
        <v>20</v>
      </c>
      <c r="AN73" s="7">
        <f>MAX(EXP(-$B$3*$B$6)*($B$11*AP68+$B$12*AP78),AN69-$B$2)</f>
        <v>32.642058218444319</v>
      </c>
      <c r="AQ73" s="22" t="s">
        <v>20</v>
      </c>
      <c r="AR73" s="7">
        <f>MAX(EXP(-$B$3*$B$6)*($B$11*AT68+$B$12*AT78),AR69-$B$2)</f>
        <v>32.53114863495459</v>
      </c>
      <c r="AU73" s="22" t="s">
        <v>20</v>
      </c>
      <c r="AV73" s="7">
        <f>MAX(EXP(-$B$3*$B$6)*($B$11*AX68+$B$12*AX78),AV69-$B$2)</f>
        <v>32.420415682311614</v>
      </c>
      <c r="AX73" s="3"/>
    </row>
    <row r="74" spans="1:50" x14ac:dyDescent="0.45">
      <c r="A74" s="14"/>
      <c r="B74" s="14"/>
      <c r="Y74" s="22" t="s">
        <v>0</v>
      </c>
      <c r="Z74" s="7">
        <f>X79*$B$8</f>
        <v>66.705528035336584</v>
      </c>
      <c r="AC74" s="22" t="s">
        <v>0</v>
      </c>
      <c r="AD74" s="7">
        <f>AB69*$B$9</f>
        <v>66.599295070370871</v>
      </c>
      <c r="AG74" s="22" t="s">
        <v>0</v>
      </c>
      <c r="AH74" s="7">
        <f>AF69*$B$9</f>
        <v>66.493231288427594</v>
      </c>
      <c r="AK74" s="22" t="s">
        <v>0</v>
      </c>
      <c r="AL74" s="7">
        <f>AJ69*$B$9</f>
        <v>66.387336420071577</v>
      </c>
      <c r="AO74" s="22" t="s">
        <v>0</v>
      </c>
      <c r="AP74" s="7">
        <f>AN69*$B$9</f>
        <v>66.281610196296782</v>
      </c>
      <c r="AS74" s="22" t="s">
        <v>0</v>
      </c>
      <c r="AT74" s="7">
        <f>AR69*$B$9</f>
        <v>66.176052348525516</v>
      </c>
      <c r="AV74" s="3"/>
      <c r="AW74" s="22" t="s">
        <v>0</v>
      </c>
      <c r="AX74" s="7">
        <f>AV69*$B$9</f>
        <v>66.070662608607947</v>
      </c>
    </row>
    <row r="75" spans="1:50" x14ac:dyDescent="0.45">
      <c r="A75" s="14"/>
      <c r="B75" s="14"/>
      <c r="Y75" s="23" t="s">
        <v>9</v>
      </c>
      <c r="Z75" s="7">
        <f>EXP(-$B$4*$B$6)*(AB73-AB83)/(Z74*($B$8-$B$9))</f>
        <v>0.99886860854299753</v>
      </c>
      <c r="AC75" s="23" t="s">
        <v>9</v>
      </c>
      <c r="AD75" s="7">
        <f>EXP(-$B$4*$B$6)*(AF73-AF83)/(AD74*($B$8-$B$9))</f>
        <v>0.99886860854300041</v>
      </c>
      <c r="AG75" s="23" t="s">
        <v>9</v>
      </c>
      <c r="AH75" s="7">
        <f>EXP(-$B$4*$B$6)*(AJ73-AJ83)/(AH74*($B$8-$B$9))</f>
        <v>0.9988686085429993</v>
      </c>
      <c r="AK75" s="23" t="s">
        <v>9</v>
      </c>
      <c r="AL75" s="7">
        <f>EXP(-$B$4*$B$6)*(AN73-AN83)/(AL74*($B$8-$B$9))</f>
        <v>0.99886860854299986</v>
      </c>
      <c r="AO75" s="23" t="s">
        <v>9</v>
      </c>
      <c r="AP75" s="7">
        <f>EXP(-$B$4*$B$6)*(AR73-AR83)/(AP74*($B$8-$B$9))</f>
        <v>0.99886860854299553</v>
      </c>
      <c r="AS75" s="23" t="s">
        <v>9</v>
      </c>
      <c r="AT75" s="7">
        <f>EXP(-$B$4*$B$6)*(AV73-AV83)/(AT74*($B$8-$B$9))</f>
        <v>0.99886860854300252</v>
      </c>
      <c r="AV75" s="3"/>
      <c r="AW75" s="23" t="s">
        <v>9</v>
      </c>
      <c r="AX75" s="6"/>
    </row>
    <row r="76" spans="1:50" x14ac:dyDescent="0.45">
      <c r="A76" s="14"/>
      <c r="B76" s="14"/>
      <c r="Y76" s="22" t="s">
        <v>10</v>
      </c>
      <c r="Z76" s="7">
        <f>EXP(-$B$3*B6)*(($B$8*AB83-$B$9*AB73)/($B$8-$B$9))</f>
        <v>-36.987602853601274</v>
      </c>
      <c r="AC76" s="22" t="s">
        <v>10</v>
      </c>
      <c r="AD76" s="7">
        <f>EXP(-$B$3*B6)*(($B$8*AF83-$B$9*AF73)/($B$8-$B$9))</f>
        <v>-36.987602853601452</v>
      </c>
      <c r="AG76" s="22" t="s">
        <v>10</v>
      </c>
      <c r="AH76" s="7">
        <f>EXP(-$B$3*B6)*(($B$8*AJ83-$B$9*AJ73)/($B$8-$B$9))</f>
        <v>-36.987602853601381</v>
      </c>
      <c r="AK76" s="22" t="s">
        <v>10</v>
      </c>
      <c r="AL76" s="7">
        <f>EXP(-$B$3*B6)*(($B$8*AN83-$B$9*AN73)/($B$8-$B$9))</f>
        <v>-36.987602853601381</v>
      </c>
      <c r="AO76" s="22" t="s">
        <v>10</v>
      </c>
      <c r="AP76" s="7">
        <f>EXP(-$B$3*B6)*(($B$8*AR83-$B$9*AR73)/($B$8-$B$9))</f>
        <v>-36.98760285360116</v>
      </c>
      <c r="AS76" s="22" t="s">
        <v>10</v>
      </c>
      <c r="AT76" s="7">
        <f>EXP(-$B$3*B6)*(($B$8*AV83-$B$9*AV73)/($B$8-$B$9))</f>
        <v>-36.987602853601601</v>
      </c>
      <c r="AV76" s="3"/>
      <c r="AW76" s="22" t="s">
        <v>10</v>
      </c>
      <c r="AX76" s="6"/>
    </row>
    <row r="77" spans="1:50" x14ac:dyDescent="0.45">
      <c r="A77" s="14"/>
      <c r="B77" s="14"/>
      <c r="Y77" s="22" t="s">
        <v>21</v>
      </c>
      <c r="Z77" s="7">
        <f>EXP(-$B$3*$B$6)*($B$11*AB72+$B$12*AB82)</f>
        <v>28.925264899708342</v>
      </c>
      <c r="AC77" s="22" t="s">
        <v>21</v>
      </c>
      <c r="AD77" s="7">
        <f>EXP(-$B$3*$B$6)*($B$11*AF72+$B$12*AF82)</f>
        <v>28.973405754940398</v>
      </c>
      <c r="AG77" s="22" t="s">
        <v>21</v>
      </c>
      <c r="AH77" s="7">
        <f>EXP(-$B$3*$B$6)*($B$11*AJ72+$B$12*AJ82)</f>
        <v>28.992831060696791</v>
      </c>
      <c r="AK77" s="22" t="s">
        <v>21</v>
      </c>
      <c r="AL77" s="7">
        <f>EXP(-$B$3*$B$6)*($B$11*AN72+$B$12*AN82)</f>
        <v>29.012269390207006</v>
      </c>
      <c r="AO77" s="22" t="s">
        <v>21</v>
      </c>
      <c r="AP77" s="7">
        <f>EXP(-$B$3*$B$6)*($B$11*AR72+$B$12*AR82)</f>
        <v>29.03172075220284</v>
      </c>
      <c r="AS77" s="22" t="s">
        <v>21</v>
      </c>
      <c r="AT77" s="7">
        <f>EXP(-$B$3*$B$6)*($B$11*AV72+$B$12*AV82)</f>
        <v>29.05118515542198</v>
      </c>
      <c r="AV77" s="3"/>
      <c r="AW77" s="22" t="s">
        <v>21</v>
      </c>
      <c r="AX77" s="8">
        <f>MAX(AX74-$B$2,0)</f>
        <v>29.070662608607947</v>
      </c>
    </row>
    <row r="78" spans="1:50" x14ac:dyDescent="0.45">
      <c r="A78" s="14"/>
      <c r="B78" s="14"/>
      <c r="W78" s="1">
        <f>U83+1</f>
        <v>11</v>
      </c>
      <c r="Y78" s="22" t="s">
        <v>20</v>
      </c>
      <c r="Z78" s="7">
        <f>MAX(EXP(-$B$3*$B$6)*($B$11*AB73+$B$12*AB83),Z74-$B$2)</f>
        <v>29.705528035336584</v>
      </c>
      <c r="AC78" s="22" t="s">
        <v>20</v>
      </c>
      <c r="AD78" s="7">
        <f>MAX(EXP(-$B$3*$B$6)*($B$11*AF73+$B$12*AF83),AD74-$B$2)</f>
        <v>29.599295070370871</v>
      </c>
      <c r="AG78" s="22" t="s">
        <v>20</v>
      </c>
      <c r="AH78" s="7">
        <f>MAX(EXP(-$B$3*$B$6)*($B$11*AJ73+$B$12*AJ83),AH74-$B$2)</f>
        <v>29.493231288427594</v>
      </c>
      <c r="AK78" s="22" t="s">
        <v>20</v>
      </c>
      <c r="AL78" s="7">
        <f>MAX(EXP(-$B$3*$B$6)*($B$11*AN73+$B$12*AN83),AL74-$B$2)</f>
        <v>29.387336420071577</v>
      </c>
      <c r="AO78" s="22" t="s">
        <v>20</v>
      </c>
      <c r="AP78" s="7">
        <f>MAX(EXP(-$B$3*$B$6)*($B$11*AR73+$B$12*AR83),AP74-$B$2)</f>
        <v>29.281610196296782</v>
      </c>
      <c r="AS78" s="22" t="s">
        <v>20</v>
      </c>
      <c r="AT78" s="7">
        <f>MAX(EXP(-$B$3*$B$6)*($B$11*AV73+$B$12*AV83),AT74-$B$2)</f>
        <v>29.176052348525516</v>
      </c>
      <c r="AV78" s="3"/>
      <c r="AW78" s="22" t="s">
        <v>20</v>
      </c>
      <c r="AX78" s="8">
        <f>MAX(AX74-$B$2,0)</f>
        <v>29.070662608607947</v>
      </c>
    </row>
    <row r="79" spans="1:50" x14ac:dyDescent="0.45">
      <c r="A79" s="14"/>
      <c r="B79" s="14"/>
      <c r="W79" s="22" t="s">
        <v>0</v>
      </c>
      <c r="X79" s="7">
        <f>V84*$B$8</f>
        <v>63.588044983822272</v>
      </c>
      <c r="AA79" s="22" t="s">
        <v>0</v>
      </c>
      <c r="AB79" s="7">
        <f>Z74*$B$9</f>
        <v>63.486776816790808</v>
      </c>
      <c r="AE79" s="22" t="s">
        <v>0</v>
      </c>
      <c r="AF79" s="7">
        <f>AD74*$B$9</f>
        <v>63.385669926012703</v>
      </c>
      <c r="AI79" s="22" t="s">
        <v>0</v>
      </c>
      <c r="AJ79" s="7">
        <f>AH74*$B$9</f>
        <v>63.284724054644883</v>
      </c>
      <c r="AM79" s="22" t="s">
        <v>0</v>
      </c>
      <c r="AN79" s="7">
        <f>AL74*$B$9</f>
        <v>63.183938946253264</v>
      </c>
      <c r="AQ79" s="22" t="s">
        <v>0</v>
      </c>
      <c r="AR79" s="7">
        <f>AP74*$B$9</f>
        <v>63.08331434481218</v>
      </c>
      <c r="AT79" s="3"/>
      <c r="AU79" s="22" t="s">
        <v>0</v>
      </c>
      <c r="AV79" s="7">
        <f>AT74*$B$9</f>
        <v>62.98284999470367</v>
      </c>
    </row>
    <row r="80" spans="1:50" x14ac:dyDescent="0.45">
      <c r="A80" s="14"/>
      <c r="B80" s="14"/>
      <c r="W80" s="23" t="s">
        <v>9</v>
      </c>
      <c r="X80" s="7">
        <f>EXP(-$B$4*$B$6)*(Z78-Z88)/(X79*($B$8-$B$9))</f>
        <v>0.99886860854299819</v>
      </c>
      <c r="AA80" s="23" t="s">
        <v>9</v>
      </c>
      <c r="AB80" s="7">
        <f>EXP(-$B$4*$B$6)*(AD77-AD88)/(AB79*($B$8-$B$9))</f>
        <v>0.8976403404691381</v>
      </c>
      <c r="AE80" s="23" t="s">
        <v>9</v>
      </c>
      <c r="AF80" s="7">
        <f>EXP(-$B$4*$B$6)*(AH78-AH88)/(AF79*($B$8-$B$9))</f>
        <v>0.99886860854300119</v>
      </c>
      <c r="AI80" s="23" t="s">
        <v>9</v>
      </c>
      <c r="AJ80" s="7">
        <f>EXP(-$B$4*$B$6)*(AL78-AL88)/(AJ79*($B$8-$B$9))</f>
        <v>0.99886860854299919</v>
      </c>
      <c r="AM80" s="23" t="s">
        <v>9</v>
      </c>
      <c r="AN80" s="7">
        <f>EXP(-$B$4*$B$6)*(AP78-AP88)/(AN79*($B$8-$B$9))</f>
        <v>0.99886860854299908</v>
      </c>
      <c r="AQ80" s="23" t="s">
        <v>9</v>
      </c>
      <c r="AR80" s="7">
        <f>EXP(-$B$4*$B$6)*(AT78-AT88)/(AR79*($B$8-$B$9))</f>
        <v>0.99886860854299453</v>
      </c>
      <c r="AT80" s="3"/>
      <c r="AU80" s="23" t="s">
        <v>9</v>
      </c>
      <c r="AV80" s="7">
        <f>EXP(-$B$4*$B$6)*(AX78-AX88)/(AV79*($B$8-$B$9))</f>
        <v>0.99886860854300308</v>
      </c>
    </row>
    <row r="81" spans="1:50" x14ac:dyDescent="0.45">
      <c r="A81" s="14"/>
      <c r="B81" s="14"/>
      <c r="W81" s="22" t="s">
        <v>10</v>
      </c>
      <c r="X81" s="7">
        <f>EXP(-$B$3*B6)*(($B$8*Z88-$B$9*Z78)/($B$8-$B$9))</f>
        <v>-36.98760285360131</v>
      </c>
      <c r="AA81" s="22" t="s">
        <v>10</v>
      </c>
      <c r="AB81" s="7">
        <f>EXP(-$B$3*B6)*(($B$8*AD88-$B$9*AD78)/($B$8-$B$9))</f>
        <v>-36.98760285360131</v>
      </c>
      <c r="AE81" s="22" t="s">
        <v>10</v>
      </c>
      <c r="AF81" s="7">
        <f>EXP(-$B$3*B6)*(($B$8*AH88-$B$9*AH78)/($B$8-$B$9))</f>
        <v>-36.987602853601494</v>
      </c>
      <c r="AI81" s="22" t="s">
        <v>10</v>
      </c>
      <c r="AJ81" s="7">
        <f>EXP(-$B$3*B6)*(($B$8*AL88-$B$9*AL78)/($B$8-$B$9))</f>
        <v>-36.987602853601345</v>
      </c>
      <c r="AM81" s="22" t="s">
        <v>10</v>
      </c>
      <c r="AN81" s="7">
        <f>EXP(-$B$3*B6)*(($B$8*AP88-$B$9*AP78)/($B$8-$B$9))</f>
        <v>-36.987602853601381</v>
      </c>
      <c r="AQ81" s="22" t="s">
        <v>10</v>
      </c>
      <c r="AR81" s="7">
        <f>EXP(-$B$3*B6)*(($B$8*AT88-$B$9*AT78)/($B$8-$B$9))</f>
        <v>-36.987602853601089</v>
      </c>
      <c r="AT81" s="3"/>
      <c r="AU81" s="22" t="s">
        <v>10</v>
      </c>
      <c r="AV81" s="7">
        <f>EXP(-$B$3*B6)*(($B$8*AX88-$B$9*AX78)/($B$8-$B$9))</f>
        <v>-36.987602853601601</v>
      </c>
    </row>
    <row r="82" spans="1:50" x14ac:dyDescent="0.45">
      <c r="A82" s="14"/>
      <c r="B82" s="14"/>
      <c r="W82" s="22" t="s">
        <v>21</v>
      </c>
      <c r="X82" s="7">
        <f>EXP(-$B$3*$B$6)*($B$11*Z77+$B$12*Z87)</f>
        <v>25.806818633626754</v>
      </c>
      <c r="AA82" s="22" t="s">
        <v>21</v>
      </c>
      <c r="AB82" s="7">
        <f>EXP(-$B$3*$B$6)*($B$11*AD77+$B$12*AD87)</f>
        <v>25.837355364593986</v>
      </c>
      <c r="AE82" s="22" t="s">
        <v>21</v>
      </c>
      <c r="AF82" s="7">
        <f>EXP(-$B$3*$B$6)*($B$11*AH77+$B$12*AH87)</f>
        <v>25.854581996090797</v>
      </c>
      <c r="AI82" s="22" t="s">
        <v>21</v>
      </c>
      <c r="AJ82" s="7">
        <f>EXP(-$B$3*$B$6)*($B$11*AL77+$B$12*AL87)</f>
        <v>25.871916277214861</v>
      </c>
      <c r="AM82" s="22" t="s">
        <v>21</v>
      </c>
      <c r="AN82" s="7">
        <f>EXP(-$B$3*$B$6)*($B$11*AP77+$B$12*AP87)</f>
        <v>25.889262180159083</v>
      </c>
      <c r="AQ82" s="22" t="s">
        <v>21</v>
      </c>
      <c r="AR82" s="7">
        <f>EXP(-$B$3*$B$6)*($B$11*AT77+$B$12*AT87)</f>
        <v>25.906619712715337</v>
      </c>
      <c r="AT82" s="3"/>
      <c r="AU82" s="22" t="s">
        <v>21</v>
      </c>
      <c r="AV82" s="7">
        <f>EXP(-$B$3*$B$6)*($B$11*AX77+$B$12*AX87)</f>
        <v>25.923988882680742</v>
      </c>
    </row>
    <row r="83" spans="1:50" x14ac:dyDescent="0.45">
      <c r="A83" s="14"/>
      <c r="B83" s="14"/>
      <c r="U83" s="1">
        <f>S88+1</f>
        <v>10</v>
      </c>
      <c r="W83" s="22" t="s">
        <v>20</v>
      </c>
      <c r="X83" s="7">
        <f>MAX(EXP(-$B$3*$B$6)*($B$11*Z78+$B$12*Z88),X79-$B$2)</f>
        <v>26.588044983822272</v>
      </c>
      <c r="AA83" s="22" t="s">
        <v>20</v>
      </c>
      <c r="AB83" s="7">
        <f>MAX(EXP(-$B$3*$B$6)*($B$11*AD78+$B$12*AD88),AB79-$B$2)</f>
        <v>26.486776816790808</v>
      </c>
      <c r="AE83" s="22" t="s">
        <v>20</v>
      </c>
      <c r="AF83" s="7">
        <f>MAX(EXP(-$B$3*$B$6)*($B$11*AH77+$B$12*AH87),AF79-$B$2)</f>
        <v>26.385669926012703</v>
      </c>
      <c r="AI83" s="22" t="s">
        <v>20</v>
      </c>
      <c r="AJ83" s="7">
        <f>MAX(EXP(-$B$3*$B$6)*($B$11*AL78+$B$12*AL88),AJ79-$B$2)</f>
        <v>26.284724054644883</v>
      </c>
      <c r="AM83" s="22" t="s">
        <v>20</v>
      </c>
      <c r="AN83" s="7">
        <f>MAX(EXP(-$B$3*$B$6)*($B$11*AP78+$B$12*AP88),AN79-$B$2)</f>
        <v>26.183938946253264</v>
      </c>
      <c r="AQ83" s="22" t="s">
        <v>20</v>
      </c>
      <c r="AR83" s="7">
        <f>MAX(EXP(-$B$3*$B$6)*($B$11*AT78+$B$12*AT88),AR79-$B$2)</f>
        <v>26.08331434481218</v>
      </c>
      <c r="AT83" s="3"/>
      <c r="AU83" s="22" t="s">
        <v>20</v>
      </c>
      <c r="AV83" s="7">
        <f>MAX(EXP(-$B$3*$B$6)*($B$11*AX78+$B$12*AX88),AV79-$B$2)</f>
        <v>25.98284999470367</v>
      </c>
    </row>
    <row r="84" spans="1:50" x14ac:dyDescent="0.45">
      <c r="A84" s="14"/>
      <c r="B84" s="14"/>
      <c r="U84" s="22" t="s">
        <v>0</v>
      </c>
      <c r="V84" s="7">
        <f>T89*$B$8</f>
        <v>60.616257512010591</v>
      </c>
      <c r="Y84" s="22" t="s">
        <v>0</v>
      </c>
      <c r="Z84" s="7">
        <f>X79*$B$9</f>
        <v>60.519722113067125</v>
      </c>
      <c r="AC84" s="22" t="s">
        <v>0</v>
      </c>
      <c r="AD84" s="7">
        <f>AB79*$B$9</f>
        <v>60.423340453130841</v>
      </c>
      <c r="AG84" s="22" t="s">
        <v>0</v>
      </c>
      <c r="AH84" s="7">
        <f>AF79*$B$9</f>
        <v>60.327112287362198</v>
      </c>
      <c r="AK84" s="22" t="s">
        <v>0</v>
      </c>
      <c r="AL84" s="7">
        <f>AJ79*$B$9</f>
        <v>60.231037371311608</v>
      </c>
      <c r="AO84" s="22" t="s">
        <v>0</v>
      </c>
      <c r="AP84" s="7">
        <f>AN79*$B$9</f>
        <v>60.13511546091874</v>
      </c>
      <c r="AR84" s="3"/>
      <c r="AS84" s="22" t="s">
        <v>0</v>
      </c>
      <c r="AT84" s="7">
        <f>AR79*$B$9</f>
        <v>60.03934631251196</v>
      </c>
      <c r="AW84" s="22" t="s">
        <v>0</v>
      </c>
      <c r="AX84" s="7">
        <f>AV79*$B$9</f>
        <v>59.943729682807685</v>
      </c>
    </row>
    <row r="85" spans="1:50" x14ac:dyDescent="0.45">
      <c r="A85" s="14"/>
      <c r="B85" s="14"/>
      <c r="U85" s="23" t="s">
        <v>9</v>
      </c>
      <c r="V85" s="7">
        <f>EXP(-$B$4*$B$6)*(X83-X93)/(V84*($B$8-$B$9))</f>
        <v>0.9988686085429993</v>
      </c>
      <c r="Y85" s="23" t="s">
        <v>9</v>
      </c>
      <c r="Z85" s="7">
        <f>EXP(-$B$4*$B$6)*(AB83-AB93)/(Z84*($B$8-$B$9))</f>
        <v>0.99886860854299842</v>
      </c>
      <c r="AC85" s="23" t="s">
        <v>9</v>
      </c>
      <c r="AD85" s="7">
        <f>EXP(-$B$4*$B$6)*(AF83-AF93)/(AD84*($B$8-$B$9))</f>
        <v>0.99886860854299808</v>
      </c>
      <c r="AG85" s="23" t="s">
        <v>9</v>
      </c>
      <c r="AH85" s="7">
        <f>EXP(-$B$4*$B$6)*(AJ83-AJ93)/(AH84*($B$8-$B$9))</f>
        <v>0.99886860854300075</v>
      </c>
      <c r="AK85" s="23" t="s">
        <v>9</v>
      </c>
      <c r="AL85" s="7">
        <f>EXP(-$B$4*$B$6)*(AN83-AN93)/(AL84*($B$8-$B$9))</f>
        <v>0.99886860854299919</v>
      </c>
      <c r="AO85" s="23" t="s">
        <v>9</v>
      </c>
      <c r="AP85" s="7">
        <f>EXP(-$B$4*$B$6)*(AR83-AR93)/(AP84*($B$8-$B$9))</f>
        <v>0.99886860854299864</v>
      </c>
      <c r="AR85" s="3"/>
      <c r="AS85" s="23" t="s">
        <v>9</v>
      </c>
      <c r="AT85" s="7">
        <f>EXP(-$B$4*$B$6)*(AV83-AV93)/(AT84*($B$8-$B$9))</f>
        <v>0.99886860854299397</v>
      </c>
      <c r="AW85" s="23" t="s">
        <v>9</v>
      </c>
      <c r="AX85" s="6"/>
    </row>
    <row r="86" spans="1:50" x14ac:dyDescent="0.45">
      <c r="A86" s="14"/>
      <c r="B86" s="14"/>
      <c r="U86" s="22" t="s">
        <v>10</v>
      </c>
      <c r="V86" s="7">
        <f>EXP(-$B$3*B6)*(($B$8*X93-$B$9*X83)/($B$8-$B$9))</f>
        <v>-36.987602853601381</v>
      </c>
      <c r="Y86" s="22" t="s">
        <v>10</v>
      </c>
      <c r="Z86" s="7">
        <f>EXP(-$B$3*B6)*(($B$8*AB93-$B$9*AB83)/($B$8-$B$9))</f>
        <v>-36.98760285360131</v>
      </c>
      <c r="AC86" s="22" t="s">
        <v>10</v>
      </c>
      <c r="AD86" s="7">
        <f>EXP(-$B$3*B6)*(($B$8*AF93-$B$9*AF83)/($B$8-$B$9))</f>
        <v>-36.98760285360131</v>
      </c>
      <c r="AG86" s="22" t="s">
        <v>10</v>
      </c>
      <c r="AH86" s="7">
        <f>EXP(-$B$3*B6)*(($B$8*AJ93-$B$9*AJ83)/($B$8-$B$9))</f>
        <v>-36.987602853601452</v>
      </c>
      <c r="AK86" s="22" t="s">
        <v>10</v>
      </c>
      <c r="AL86" s="7">
        <f>EXP(-$B$3*B6)*(($B$8*AN93-$B$9*AN83)/($B$8-$B$9))</f>
        <v>-36.987602853601381</v>
      </c>
      <c r="AO86" s="22" t="s">
        <v>10</v>
      </c>
      <c r="AP86" s="7">
        <f>EXP(-$B$3*B6)*(($B$8*AR93-$B$9*AR83)/($B$8-$B$9))</f>
        <v>-36.987602853601345</v>
      </c>
      <c r="AR86" s="3"/>
      <c r="AS86" s="22" t="s">
        <v>10</v>
      </c>
      <c r="AT86" s="7">
        <f>EXP(-$B$3*B6)*(($B$8*AV93-$B$9*AV83)/($B$8-$B$9))</f>
        <v>-36.987602853601089</v>
      </c>
      <c r="AW86" s="22" t="s">
        <v>10</v>
      </c>
      <c r="AX86" s="6"/>
    </row>
    <row r="87" spans="1:50" x14ac:dyDescent="0.45">
      <c r="A87" s="14"/>
      <c r="B87" s="14"/>
      <c r="U87" s="22" t="s">
        <v>21</v>
      </c>
      <c r="V87" s="7">
        <f>EXP(-$B$3*$B$6)*($B$11*X82+$B$12*X92)</f>
        <v>22.835173553309904</v>
      </c>
      <c r="Y87" s="22" t="s">
        <v>21</v>
      </c>
      <c r="Z87" s="7">
        <f>EXP(-$B$3*$B$6)*($B$11*AB82+$B$12*AB92)</f>
        <v>22.853369569278925</v>
      </c>
      <c r="AC87" s="22" t="s">
        <v>21</v>
      </c>
      <c r="AD87" s="7">
        <f>EXP(-$B$3*$B$6)*($B$11*AF82+$B$12*AF92)</f>
        <v>22.867158256752987</v>
      </c>
      <c r="AG87" s="22" t="s">
        <v>21</v>
      </c>
      <c r="AH87" s="7">
        <f>EXP(-$B$3*$B$6)*($B$11*AJ82+$B$12*AJ92)</f>
        <v>22.882301912133538</v>
      </c>
      <c r="AK87" s="22" t="s">
        <v>21</v>
      </c>
      <c r="AL87" s="7">
        <f>EXP(-$B$3*$B$6)*($B$11*AN82+$B$12*AN92)</f>
        <v>22.897643419266416</v>
      </c>
      <c r="AO87" s="22" t="s">
        <v>21</v>
      </c>
      <c r="AP87" s="7">
        <f>EXP(-$B$3*$B$6)*($B$11*AR82+$B$12*AR92)</f>
        <v>22.912995212158222</v>
      </c>
      <c r="AR87" s="3"/>
      <c r="AS87" s="22" t="s">
        <v>21</v>
      </c>
      <c r="AT87" s="7">
        <f>EXP(-$B$3*$B$6)*($B$11*AV82+$B$12*AV92)</f>
        <v>22.92835729770507</v>
      </c>
      <c r="AW87" s="22" t="s">
        <v>21</v>
      </c>
      <c r="AX87" s="8">
        <f>MAX(AX84-$B$2,0)</f>
        <v>22.943729682807685</v>
      </c>
    </row>
    <row r="88" spans="1:50" x14ac:dyDescent="0.45">
      <c r="A88" s="14"/>
      <c r="B88" s="14"/>
      <c r="S88" s="1">
        <f>Q93+1</f>
        <v>9</v>
      </c>
      <c r="U88" s="22" t="s">
        <v>20</v>
      </c>
      <c r="V88" s="7">
        <f>MAX(EXP(-$B$3*$B$6)*($B$11*X83+$B$12*X93),V84-$B$2)</f>
        <v>23.616257512010591</v>
      </c>
      <c r="Y88" s="22" t="s">
        <v>20</v>
      </c>
      <c r="Z88" s="7">
        <f>MAX(EXP(-$B$3*$B$6)*($B$11*AB83+$B$12*AB93),Z84-$B$2)</f>
        <v>23.519722113067125</v>
      </c>
      <c r="AC88" s="22" t="s">
        <v>20</v>
      </c>
      <c r="AD88" s="7">
        <f>MAX(EXP(-$B$3*$B$6)*($B$11*AF83+$B$12*AF93),AD84-$B$2)</f>
        <v>23.423340453130841</v>
      </c>
      <c r="AG88" s="22" t="s">
        <v>20</v>
      </c>
      <c r="AH88" s="7">
        <f>MAX(EXP(-$B$3*$B$6)*($B$11*AJ83+$B$12*AJ93),AH84-$B$2)</f>
        <v>23.327112287362198</v>
      </c>
      <c r="AK88" s="22" t="s">
        <v>20</v>
      </c>
      <c r="AL88" s="7">
        <f>MAX(EXP(-$B$3*$B$6)*($B$11*AN83+$B$12*AN93),AL84-$B$2)</f>
        <v>23.231037371311608</v>
      </c>
      <c r="AO88" s="22" t="s">
        <v>20</v>
      </c>
      <c r="AP88" s="7">
        <f>MAX(EXP(-$B$3*$B$6)*($B$11*AR83+$B$12*AR93),AP84-$B$2)</f>
        <v>23.13511546091874</v>
      </c>
      <c r="AR88" s="3"/>
      <c r="AS88" s="22" t="s">
        <v>20</v>
      </c>
      <c r="AT88" s="7">
        <f>MAX(EXP(-$B$3*$B$6)*($B$11*AV83+$B$12*AV93),AT84-$B$2)</f>
        <v>23.03934631251196</v>
      </c>
      <c r="AW88" s="22" t="s">
        <v>20</v>
      </c>
      <c r="AX88" s="8">
        <f>MAX(AX84-$B$2,0)</f>
        <v>22.943729682807685</v>
      </c>
    </row>
    <row r="89" spans="1:50" x14ac:dyDescent="0.45">
      <c r="A89" s="14"/>
      <c r="B89" s="14"/>
      <c r="S89" s="22" t="s">
        <v>0</v>
      </c>
      <c r="T89" s="7">
        <f>R94*$B$8</f>
        <v>57.783356536549974</v>
      </c>
      <c r="W89" s="22" t="s">
        <v>0</v>
      </c>
      <c r="X89" s="7">
        <f>V84*$B$9</f>
        <v>57.691332719763807</v>
      </c>
      <c r="AA89" s="22" t="s">
        <v>0</v>
      </c>
      <c r="AB89" s="7">
        <f>Z84*$B$9</f>
        <v>57.599455456991869</v>
      </c>
      <c r="AE89" s="22" t="s">
        <v>0</v>
      </c>
      <c r="AF89" s="7">
        <f>AD84*$B$9</f>
        <v>57.507724514837186</v>
      </c>
      <c r="AI89" s="22" t="s">
        <v>0</v>
      </c>
      <c r="AJ89" s="7">
        <f>AH84*$B$9</f>
        <v>57.41613966027451</v>
      </c>
      <c r="AM89" s="22" t="s">
        <v>0</v>
      </c>
      <c r="AN89" s="7">
        <f>AL84*$B$9</f>
        <v>57.324700660649704</v>
      </c>
      <c r="AP89" s="3"/>
      <c r="AQ89" s="22" t="s">
        <v>0</v>
      </c>
      <c r="AR89" s="7">
        <f>AP84*$B$9</f>
        <v>57.233407283679114</v>
      </c>
      <c r="AU89" s="22" t="s">
        <v>0</v>
      </c>
      <c r="AV89" s="7">
        <f>AT84*$B$9</f>
        <v>57.14225929744903</v>
      </c>
    </row>
    <row r="90" spans="1:50" x14ac:dyDescent="0.45">
      <c r="A90" s="14"/>
      <c r="B90" s="14"/>
      <c r="S90" s="23" t="s">
        <v>9</v>
      </c>
      <c r="T90" s="7">
        <f>EXP(-$B$4*$B$6)*(V88-V98)/(T89*($B$8-$B$9))</f>
        <v>0.99886860854299886</v>
      </c>
      <c r="W90" s="23" t="s">
        <v>9</v>
      </c>
      <c r="X90" s="7">
        <f>EXP(-$B$4*$B$6)*(Z88-Z98)/(X89*($B$8-$B$9))</f>
        <v>0.99886860854299975</v>
      </c>
      <c r="AA90" s="23" t="s">
        <v>9</v>
      </c>
      <c r="AB90" s="7">
        <f>EXP(-$B$4*$B$6)*(AD88-AD98)/(AB89*($B$8-$B$9))</f>
        <v>0.99886860854299775</v>
      </c>
      <c r="AE90" s="23" t="s">
        <v>9</v>
      </c>
      <c r="AF90" s="7">
        <f>EXP(-$B$4*$B$6)*(AH88-AH98)/(AF89*($B$8-$B$9))</f>
        <v>0.99886860854299753</v>
      </c>
      <c r="AI90" s="23" t="s">
        <v>9</v>
      </c>
      <c r="AJ90" s="7">
        <f>EXP(-$B$4*$B$6)*(AL88-AL98)/(AJ89*($B$8-$B$9))</f>
        <v>0.99886860854300041</v>
      </c>
      <c r="AM90" s="23" t="s">
        <v>9</v>
      </c>
      <c r="AN90" s="7">
        <f>EXP(-$B$4*$B$6)*(AP88-AP98)/(AN89*($B$8-$B$9))</f>
        <v>0.99886860854299919</v>
      </c>
      <c r="AP90" s="3"/>
      <c r="AQ90" s="23" t="s">
        <v>9</v>
      </c>
      <c r="AR90" s="7">
        <f>EXP(-$B$4*$B$6)*(AT88-AT98)/(AR89*($B$8-$B$9))</f>
        <v>0.99886860854299797</v>
      </c>
      <c r="AU90" s="23" t="s">
        <v>9</v>
      </c>
      <c r="AV90" s="7">
        <f>EXP(-$B$4*$B$6)*(AX88-AX98)/(AV89*($B$8-$B$9))</f>
        <v>0.99886860854299442</v>
      </c>
    </row>
    <row r="91" spans="1:50" x14ac:dyDescent="0.45">
      <c r="A91" s="14"/>
      <c r="B91" s="14"/>
      <c r="S91" s="22" t="s">
        <v>10</v>
      </c>
      <c r="T91" s="7">
        <f>EXP(-$B$3*B6)*(($B$8*V98-$B$9*V88)/($B$8-$B$9))</f>
        <v>-36.987602853601345</v>
      </c>
      <c r="W91" s="22" t="s">
        <v>10</v>
      </c>
      <c r="X91" s="7">
        <f>EXP(-$B$3*B6)*(($B$8*Z98-$B$9*Z88)/($B$8-$B$9))</f>
        <v>-36.987602853601381</v>
      </c>
      <c r="AA91" s="22" t="s">
        <v>10</v>
      </c>
      <c r="AB91" s="7">
        <f>EXP(-$B$3*B6)*(($B$8*AD98-$B$9*AD88)/($B$8-$B$9))</f>
        <v>-36.98760285360131</v>
      </c>
      <c r="AE91" s="22" t="s">
        <v>10</v>
      </c>
      <c r="AF91" s="7">
        <f>EXP(-$B$3*B6)*(($B$8*AH98-$B$9*AH88)/($B$8-$B$9))</f>
        <v>-36.987602853601274</v>
      </c>
      <c r="AI91" s="22" t="s">
        <v>10</v>
      </c>
      <c r="AJ91" s="7">
        <f>EXP(-$B$3*B6)*(($B$8*AL98-$B$9*AL88)/($B$8-$B$9))</f>
        <v>-36.987602853601452</v>
      </c>
      <c r="AM91" s="22" t="s">
        <v>10</v>
      </c>
      <c r="AN91" s="7">
        <f>EXP(-$B$3*B6)*(($B$8*AP98-$B$9*AP88)/($B$8-$B$9))</f>
        <v>-36.987602853601381</v>
      </c>
      <c r="AP91" s="3"/>
      <c r="AQ91" s="22" t="s">
        <v>10</v>
      </c>
      <c r="AR91" s="7">
        <f>EXP(-$B$3*B6)*(($B$8*AT98-$B$9*AT88)/($B$8-$B$9))</f>
        <v>-36.987602853601274</v>
      </c>
      <c r="AU91" s="22" t="s">
        <v>10</v>
      </c>
      <c r="AV91" s="7">
        <f>EXP(-$B$3*B6)*(($B$8*AX98-$B$9*AX88)/($B$8-$B$9))</f>
        <v>-36.987602853601089</v>
      </c>
    </row>
    <row r="92" spans="1:50" x14ac:dyDescent="0.45">
      <c r="A92" s="14"/>
      <c r="B92" s="14"/>
      <c r="S92" s="22" t="s">
        <v>21</v>
      </c>
      <c r="T92" s="7">
        <f>EXP(-$B$3*$B$6)*($B$11*V87+$B$12*V97)</f>
        <v>20.014594828032305</v>
      </c>
      <c r="W92" s="22" t="s">
        <v>21</v>
      </c>
      <c r="X92" s="7">
        <f>EXP(-$B$3*$B$6)*($B$11*Z87+$B$12*Z97)</f>
        <v>20.019608734595156</v>
      </c>
      <c r="AA92" s="22" t="s">
        <v>21</v>
      </c>
      <c r="AB92" s="7">
        <f>EXP(-$B$3*$B$6)*($B$11*AD87+$B$12*AD97)</f>
        <v>20.026062057973871</v>
      </c>
      <c r="AE92" s="22" t="s">
        <v>21</v>
      </c>
      <c r="AF92" s="7">
        <f>EXP(-$B$3*$B$6)*($B$11*AH87+$B$12*AH97)</f>
        <v>20.036585108044463</v>
      </c>
      <c r="AI92" s="22" t="s">
        <v>21</v>
      </c>
      <c r="AJ92" s="7">
        <f>EXP(-$B$3*$B$6)*($B$11*AL87+$B$12*AL97)</f>
        <v>20.049652090420349</v>
      </c>
      <c r="AM92" s="22" t="s">
        <v>21</v>
      </c>
      <c r="AN92" s="7">
        <f>EXP(-$B$3*$B$6)*($B$11*AP87+$B$12*AP97)</f>
        <v>20.063094439085187</v>
      </c>
      <c r="AP92" s="3"/>
      <c r="AQ92" s="22" t="s">
        <v>21</v>
      </c>
      <c r="AR92" s="7">
        <f>EXP(-$B$3*$B$6)*($B$11*AT87+$B$12*AT97)</f>
        <v>20.076545800212521</v>
      </c>
      <c r="AU92" s="22" t="s">
        <v>21</v>
      </c>
      <c r="AV92" s="7">
        <f>EXP(-$B$3*$B$6)*($B$11*AX87+$B$12*AX97)</f>
        <v>20.090006179844789</v>
      </c>
    </row>
    <row r="93" spans="1:50" x14ac:dyDescent="0.45">
      <c r="A93" s="14"/>
      <c r="B93" s="14"/>
      <c r="Q93" s="1">
        <f>O98+1</f>
        <v>8</v>
      </c>
      <c r="S93" s="22" t="s">
        <v>20</v>
      </c>
      <c r="T93" s="7">
        <f>MAX(EXP(-$B$3*$B$6)*($B$11*V88+$B$12*V98),T89-$B$2)</f>
        <v>20.783356536549974</v>
      </c>
      <c r="W93" s="22" t="s">
        <v>20</v>
      </c>
      <c r="X93" s="7">
        <f>MAX(EXP(-$B$3*$B$6)*($B$11*Z88+$B$12*Z98),X89-$B$2)</f>
        <v>20.691332719763807</v>
      </c>
      <c r="AA93" s="22" t="s">
        <v>20</v>
      </c>
      <c r="AB93" s="7">
        <f>MAX(EXP(-$B$3*$B$6)*($B$11*AD88+$B$12*AD98),AB89-$B$2)</f>
        <v>20.599455456991869</v>
      </c>
      <c r="AE93" s="22" t="s">
        <v>20</v>
      </c>
      <c r="AF93" s="7">
        <f>MAX(EXP(-$B$3*$B$6)*($B$11*AH88+$B$12*AH98),AF89-$B$2)</f>
        <v>20.507724514837186</v>
      </c>
      <c r="AI93" s="22" t="s">
        <v>20</v>
      </c>
      <c r="AJ93" s="7">
        <f>MAX(EXP(-$B$3*$B$6)*($B$11*AL88+$B$12*AL98),AJ89-$B$2)</f>
        <v>20.41613966027451</v>
      </c>
      <c r="AM93" s="22" t="s">
        <v>20</v>
      </c>
      <c r="AN93" s="7">
        <f>MAX(EXP(-$B$3*$B$6)*($B$11*AP88+$B$12*AP98),AN89-$B$2)</f>
        <v>20.324700660649704</v>
      </c>
      <c r="AP93" s="3"/>
      <c r="AQ93" s="22" t="s">
        <v>20</v>
      </c>
      <c r="AR93" s="7">
        <f>MAX(EXP(-$B$3*$B$6)*($B$11*AT88+$B$12*AT98),AR89-$B$2)</f>
        <v>20.233407283679114</v>
      </c>
      <c r="AU93" s="22" t="s">
        <v>20</v>
      </c>
      <c r="AV93" s="7">
        <f>MAX(EXP(-$B$3*$B$6)*($B$11*AX88+$B$12*AX98),AV89-$B$2)</f>
        <v>20.14225929744903</v>
      </c>
    </row>
    <row r="94" spans="1:50" x14ac:dyDescent="0.45">
      <c r="A94" s="14"/>
      <c r="B94" s="14"/>
      <c r="Q94" s="22" t="s">
        <v>0</v>
      </c>
      <c r="R94" s="7">
        <f>P99*$B$8</f>
        <v>55.082851196619572</v>
      </c>
      <c r="U94" s="22" t="s">
        <v>0</v>
      </c>
      <c r="V94" s="7">
        <f>T89*$B$9</f>
        <v>54.995128113185139</v>
      </c>
      <c r="Y94" s="22" t="s">
        <v>0</v>
      </c>
      <c r="Z94" s="7">
        <f>X89*$B$9</f>
        <v>54.907544734562634</v>
      </c>
      <c r="AC94" s="22" t="s">
        <v>0</v>
      </c>
      <c r="AD94" s="7">
        <f>AB89*$B$9</f>
        <v>54.820100838262924</v>
      </c>
      <c r="AG94" s="22" t="s">
        <v>0</v>
      </c>
      <c r="AH94" s="7">
        <f>AF89*$B$9</f>
        <v>54.732796202151157</v>
      </c>
      <c r="AK94" s="22" t="s">
        <v>0</v>
      </c>
      <c r="AL94" s="7">
        <f>AJ89*$B$9</f>
        <v>54.645630604446289</v>
      </c>
      <c r="AN94" s="3"/>
      <c r="AO94" s="22" t="s">
        <v>0</v>
      </c>
      <c r="AP94" s="7">
        <f>AN89*$B$9</f>
        <v>54.558603823720482</v>
      </c>
      <c r="AS94" s="22" t="s">
        <v>0</v>
      </c>
      <c r="AT94" s="7">
        <f>AR89*$B$9</f>
        <v>54.471715638898488</v>
      </c>
      <c r="AW94" s="22" t="s">
        <v>0</v>
      </c>
      <c r="AX94" s="7">
        <f>AV89*$B$9</f>
        <v>54.384965829257162</v>
      </c>
    </row>
    <row r="95" spans="1:50" x14ac:dyDescent="0.45">
      <c r="A95" s="14"/>
      <c r="B95" s="14"/>
      <c r="Q95" s="23" t="s">
        <v>9</v>
      </c>
      <c r="R95" s="7">
        <f>EXP(-$B$4*$B$6)*(T93-T103)/(R94*($B$8-$B$9))</f>
        <v>0.9988686085429983</v>
      </c>
      <c r="U95" s="23" t="s">
        <v>9</v>
      </c>
      <c r="V95" s="7">
        <f>EXP(-$B$4*$B$6)*(X93-X103)/(V94*($B$8-$B$9))</f>
        <v>0.9988686085429983</v>
      </c>
      <c r="Y95" s="23" t="s">
        <v>9</v>
      </c>
      <c r="Z95" s="7">
        <f>EXP(-$B$4*$B$6)*(AB93-AB103)/(Z94*($B$8-$B$9))</f>
        <v>0.99886860854300041</v>
      </c>
      <c r="AC95" s="23" t="s">
        <v>9</v>
      </c>
      <c r="AD95" s="7">
        <f>EXP(-$B$4*$B$6)*(AF93-AF103)/(AD94*($B$8-$B$9))</f>
        <v>0.99886860854299775</v>
      </c>
      <c r="AG95" s="23" t="s">
        <v>9</v>
      </c>
      <c r="AH95" s="7">
        <f>EXP(-$B$4*$B$6)*(AJ93-AJ103)/(AH94*($B$8-$B$9))</f>
        <v>0.99886860854299742</v>
      </c>
      <c r="AK95" s="23" t="s">
        <v>9</v>
      </c>
      <c r="AL95" s="7">
        <f>EXP(-$B$4*$B$6)*(AN93-AN103)/(AL94*($B$8-$B$9))</f>
        <v>0.99886860854300119</v>
      </c>
      <c r="AN95" s="3"/>
      <c r="AO95" s="23" t="s">
        <v>9</v>
      </c>
      <c r="AP95" s="7">
        <f>EXP(-$B$4*$B$6)*(AR93-AR103)/(AP94*($B$8-$B$9))</f>
        <v>0.99886860854299919</v>
      </c>
      <c r="AS95" s="23" t="s">
        <v>9</v>
      </c>
      <c r="AT95" s="7">
        <f>EXP(-$B$4*$B$6)*(AV93-AV103)/(AT94*($B$8-$B$9))</f>
        <v>0.99886860854299764</v>
      </c>
      <c r="AW95" s="23" t="s">
        <v>9</v>
      </c>
      <c r="AX95" s="6"/>
    </row>
    <row r="96" spans="1:50" x14ac:dyDescent="0.45">
      <c r="A96" s="14"/>
      <c r="B96" s="14"/>
      <c r="Q96" s="22" t="s">
        <v>10</v>
      </c>
      <c r="R96" s="7">
        <f>EXP(-$B$3*B6)*(($B$8*T103-$B$9*T93)/($B$8-$B$9))</f>
        <v>-36.98760285360131</v>
      </c>
      <c r="U96" s="22" t="s">
        <v>10</v>
      </c>
      <c r="V96" s="7">
        <f>EXP(-$B$3*B6)*(($B$8*X103-$B$9*X93)/($B$8-$B$9))</f>
        <v>-36.987602853601345</v>
      </c>
      <c r="Y96" s="22" t="s">
        <v>10</v>
      </c>
      <c r="Z96" s="7">
        <f>EXP(-$B$3*B6)*(($B$8*AB103-$B$9*AB93)/($B$8-$B$9))</f>
        <v>-36.987602853601452</v>
      </c>
      <c r="AC96" s="22" t="s">
        <v>10</v>
      </c>
      <c r="AD96" s="7">
        <f>EXP(-$B$3*B6)*(($B$8*AF103-$B$9*AF93)/($B$8-$B$9))</f>
        <v>-36.98760285360131</v>
      </c>
      <c r="AG96" s="22" t="s">
        <v>10</v>
      </c>
      <c r="AH96" s="7">
        <f>EXP(-$B$3*B6)*(($B$8*AJ103-$B$9*AJ93)/($B$8-$B$9))</f>
        <v>-36.987602853601274</v>
      </c>
      <c r="AK96" s="22" t="s">
        <v>10</v>
      </c>
      <c r="AL96" s="7">
        <f>EXP(-$B$3*B6)*(($B$8*AN103-$B$9*AN93)/($B$8-$B$9))</f>
        <v>-36.987602853601473</v>
      </c>
      <c r="AN96" s="3"/>
      <c r="AO96" s="22" t="s">
        <v>10</v>
      </c>
      <c r="AP96" s="7">
        <f>EXP(-$B$3*B6)*(($B$8*AR103-$B$9*AR93)/($B$8-$B$9))</f>
        <v>-36.987602853601366</v>
      </c>
      <c r="AS96" s="22" t="s">
        <v>10</v>
      </c>
      <c r="AT96" s="7">
        <f>EXP(-$B$3*B6)*(($B$8*AV103-$B$9*AV93)/($B$8-$B$9))</f>
        <v>-36.987602853601274</v>
      </c>
      <c r="AW96" s="22" t="s">
        <v>10</v>
      </c>
      <c r="AX96" s="6"/>
    </row>
    <row r="97" spans="1:50" x14ac:dyDescent="0.45">
      <c r="A97" s="14"/>
      <c r="B97" s="14"/>
      <c r="Q97" s="22" t="s">
        <v>21</v>
      </c>
      <c r="R97" s="7">
        <f>EXP(-$B$3*$B$6)*($B$11*T92+$B$12*T102)</f>
        <v>17.353612670744813</v>
      </c>
      <c r="U97" s="22" t="s">
        <v>21</v>
      </c>
      <c r="V97" s="7">
        <f>EXP(-$B$3*$B$6)*($B$11*X92+$B$12*X102)</f>
        <v>17.341075713813694</v>
      </c>
      <c r="Y97" s="22" t="s">
        <v>21</v>
      </c>
      <c r="Z97" s="7">
        <f>EXP(-$B$3*$B$6)*($B$11*AB92+$B$12*AB102)</f>
        <v>17.333536868217806</v>
      </c>
      <c r="AC97" s="22" t="s">
        <v>21</v>
      </c>
      <c r="AD97" s="7">
        <f>EXP(-$B$3*$B$6)*($B$11*AF92+$B$12*AF102)</f>
        <v>17.33300743922479</v>
      </c>
      <c r="AG97" s="22" t="s">
        <v>21</v>
      </c>
      <c r="AH97" s="7">
        <f>EXP(-$B$3*$B$6)*($B$11*AJ92+$B$12*AJ102)</f>
        <v>17.339136223257743</v>
      </c>
      <c r="AK97" s="22" t="s">
        <v>21</v>
      </c>
      <c r="AL97" s="7">
        <f>EXP(-$B$3*$B$6)*($B$11*AN92+$B$12*AN102)</f>
        <v>17.350045259326297</v>
      </c>
      <c r="AN97" s="3"/>
      <c r="AO97" s="22" t="s">
        <v>21</v>
      </c>
      <c r="AP97" s="7">
        <f>EXP(-$B$3*$B$6)*($B$11*AR92+$B$12*AR102)</f>
        <v>17.361677648590447</v>
      </c>
      <c r="AS97" s="22" t="s">
        <v>21</v>
      </c>
      <c r="AT97" s="7">
        <f>EXP(-$B$3*$B$6)*($B$11*AV92+$B$12*AV102)</f>
        <v>17.373317836824452</v>
      </c>
      <c r="AW97" s="22" t="s">
        <v>21</v>
      </c>
      <c r="AX97" s="8">
        <f>MAX(AX94-$B$2,0)</f>
        <v>17.384965829257162</v>
      </c>
    </row>
    <row r="98" spans="1:50" x14ac:dyDescent="0.45">
      <c r="A98" s="14"/>
      <c r="B98" s="14"/>
      <c r="O98" s="1">
        <f>M103+1</f>
        <v>7</v>
      </c>
      <c r="P98" s="1"/>
      <c r="Q98" s="22" t="s">
        <v>20</v>
      </c>
      <c r="R98" s="7">
        <f>MAX(EXP(-$B$3*$B$6)*($B$11*T93+$B$12*T103),R94-$B$2)</f>
        <v>18.082851196619572</v>
      </c>
      <c r="U98" s="22" t="s">
        <v>20</v>
      </c>
      <c r="V98" s="7">
        <f>MAX(EXP(-$B$3*$B$6)*($B$11*X93+$B$12*X103),V94-$B$2)</f>
        <v>17.995128113185139</v>
      </c>
      <c r="Y98" s="22" t="s">
        <v>20</v>
      </c>
      <c r="Z98" s="7">
        <f>MAX(EXP(-$B$3*$B$6)*($B$11*AB93+$B$12*AB103),Z94-$B$2)</f>
        <v>17.907544734562634</v>
      </c>
      <c r="AC98" s="22" t="s">
        <v>20</v>
      </c>
      <c r="AD98" s="7">
        <f>MAX(EXP(-$B$3*$B$6)*($B$11*AF93+$B$12*AF103),AD94-$B$2)</f>
        <v>17.820100838262924</v>
      </c>
      <c r="AG98" s="22" t="s">
        <v>20</v>
      </c>
      <c r="AH98" s="7">
        <f>MAX(EXP(-$B$3*$B$6)*($B$11*AJ93+$B$12*AJ103),AH94-$B$2)</f>
        <v>17.732796202151157</v>
      </c>
      <c r="AK98" s="22" t="s">
        <v>20</v>
      </c>
      <c r="AL98" s="7">
        <f>MAX(EXP(-$B$3*$B$6)*($B$11*AN93+$B$12*AN103),AL94-$B$2)</f>
        <v>17.645630604446289</v>
      </c>
      <c r="AN98" s="3"/>
      <c r="AO98" s="22" t="s">
        <v>20</v>
      </c>
      <c r="AP98" s="7">
        <f>MAX(EXP(-$B$3*$B$6)*($B$11*AR93+$B$12*AR103),AP94-$B$2)</f>
        <v>17.558603823720482</v>
      </c>
      <c r="AS98" s="22" t="s">
        <v>20</v>
      </c>
      <c r="AT98" s="7">
        <f>MAX(EXP(-$B$3*$B$6)*($B$11*AV93+$B$12*AV103),AT94-$B$2)</f>
        <v>17.471715638898488</v>
      </c>
      <c r="AW98" s="22" t="s">
        <v>20</v>
      </c>
      <c r="AX98" s="8">
        <f>MAX(AX94-$B$2,0)</f>
        <v>17.384965829257162</v>
      </c>
    </row>
    <row r="99" spans="1:50" x14ac:dyDescent="0.45">
      <c r="A99" s="14"/>
      <c r="B99" s="14"/>
      <c r="O99" s="22" t="s">
        <v>0</v>
      </c>
      <c r="P99" s="7">
        <f>N104*$B$8</f>
        <v>52.508553981798336</v>
      </c>
      <c r="S99" s="22" t="s">
        <v>0</v>
      </c>
      <c r="T99" s="7">
        <f>R94*$B$9</f>
        <v>52.424930636929631</v>
      </c>
      <c r="W99" s="22" t="s">
        <v>0</v>
      </c>
      <c r="X99" s="7">
        <f>V94*$B$9</f>
        <v>52.341440467768052</v>
      </c>
      <c r="AA99" s="22" t="s">
        <v>0</v>
      </c>
      <c r="AB99" s="7">
        <f>Z94*$B$9</f>
        <v>52.258083262222478</v>
      </c>
      <c r="AE99" s="22" t="s">
        <v>0</v>
      </c>
      <c r="AF99" s="7">
        <f>AD94*$B$9</f>
        <v>52.174858808539575</v>
      </c>
      <c r="AI99" s="22" t="s">
        <v>0</v>
      </c>
      <c r="AJ99" s="7">
        <f>AH94*$B$9</f>
        <v>52.091766895303202</v>
      </c>
      <c r="AL99" s="3"/>
      <c r="AM99" s="22" t="s">
        <v>0</v>
      </c>
      <c r="AN99" s="7">
        <f>AL94*$B$9</f>
        <v>52.008807311433934</v>
      </c>
      <c r="AQ99" s="22" t="s">
        <v>0</v>
      </c>
      <c r="AR99" s="7">
        <f>AP94*$B$9</f>
        <v>51.925979846188532</v>
      </c>
      <c r="AU99" s="22" t="s">
        <v>0</v>
      </c>
      <c r="AV99" s="7">
        <f>AT94*$B$9</f>
        <v>51.843284289159321</v>
      </c>
    </row>
    <row r="100" spans="1:50" x14ac:dyDescent="0.45">
      <c r="A100" s="14"/>
      <c r="B100" s="14"/>
      <c r="O100" s="23" t="s">
        <v>9</v>
      </c>
      <c r="P100" s="7">
        <f>EXP(-$B$4*$B$6)*(R98-R108)/(P99*($B$8-$B$9))</f>
        <v>0.9988686085429993</v>
      </c>
      <c r="S100" s="23" t="s">
        <v>9</v>
      </c>
      <c r="T100" s="7">
        <f>EXP(-$B$4*$B$6)*(V98-V108)/(T99*($B$8-$B$9))</f>
        <v>0.99886860854299808</v>
      </c>
      <c r="W100" s="23" t="s">
        <v>9</v>
      </c>
      <c r="X100" s="7">
        <f>EXP(-$B$4*$B$6)*(Z98-Z108)/(X99*($B$8-$B$9))</f>
        <v>0.99886860854299753</v>
      </c>
      <c r="AA100" s="23" t="s">
        <v>9</v>
      </c>
      <c r="AB100" s="7">
        <f>EXP(-$B$4*$B$6)*(AD98-AD108)/(AB99*($B$8-$B$9))</f>
        <v>0.99886860854300075</v>
      </c>
      <c r="AE100" s="23" t="s">
        <v>9</v>
      </c>
      <c r="AF100" s="7">
        <f>EXP(-$B$4*$B$6)*(AH98-AH108)/(AF99*($B$8-$B$9))</f>
        <v>0.99886860854299819</v>
      </c>
      <c r="AI100" s="23" t="s">
        <v>9</v>
      </c>
      <c r="AJ100" s="7">
        <f>EXP(-$B$4*$B$6)*(AL98-AL108)/(AJ99*($B$8-$B$9))</f>
        <v>0.99886860854299708</v>
      </c>
      <c r="AL100" s="3"/>
      <c r="AM100" s="23" t="s">
        <v>9</v>
      </c>
      <c r="AN100" s="7">
        <f>EXP(-$B$4*$B$6)*(AP98-AP108)/(AN99*($B$8-$B$9))</f>
        <v>0.99886860854300163</v>
      </c>
      <c r="AQ100" s="23" t="s">
        <v>9</v>
      </c>
      <c r="AR100" s="7">
        <f>EXP(-$B$4*$B$6)*(AT98-AT108)/(AR99*($B$8-$B$9))</f>
        <v>0.99886860854300019</v>
      </c>
      <c r="AU100" s="23" t="s">
        <v>9</v>
      </c>
      <c r="AV100" s="7">
        <f>EXP(-$B$4*$B$6)*(AX98-AX108)/(AV99*($B$8-$B$9))</f>
        <v>0.99886860854299675</v>
      </c>
    </row>
    <row r="101" spans="1:50" x14ac:dyDescent="0.45">
      <c r="A101" s="14"/>
      <c r="B101" s="14"/>
      <c r="O101" s="22" t="s">
        <v>10</v>
      </c>
      <c r="P101" s="7">
        <f>EXP(-$B$3*B6)*(($B$8*R108-$B$9*R98)/($B$8-$B$9))</f>
        <v>-36.987602853601366</v>
      </c>
      <c r="S101" s="22" t="s">
        <v>10</v>
      </c>
      <c r="T101" s="7">
        <f>EXP(-$B$3*B6)*(($B$8*V108-$B$9*V98)/($B$8-$B$9))</f>
        <v>-36.987602853601288</v>
      </c>
      <c r="W101" s="22" t="s">
        <v>10</v>
      </c>
      <c r="X101" s="7">
        <f>EXP(-$B$3*B6)*(($B$8*Z108-$B$9*Z98)/($B$8-$B$9))</f>
        <v>-36.987602853601274</v>
      </c>
      <c r="AA101" s="22" t="s">
        <v>10</v>
      </c>
      <c r="AB101" s="7">
        <f>EXP(-$B$3*B6)*(($B$8*AD109-$B$9*AD98)/($B$8-$B$9))</f>
        <v>-174.28710423729669</v>
      </c>
      <c r="AE101" s="22" t="s">
        <v>10</v>
      </c>
      <c r="AF101" s="7">
        <f>EXP(-$B$3*B6)*(($B$8*AH108-$B$9*AH98)/($B$8-$B$9))</f>
        <v>-36.987602853601324</v>
      </c>
      <c r="AI101" s="22" t="s">
        <v>10</v>
      </c>
      <c r="AJ101" s="7">
        <f>EXP(-$B$3*B6)*(($B$8*AL108-$B$9*AL98)/($B$8-$B$9))</f>
        <v>-36.987602853601274</v>
      </c>
      <c r="AL101" s="3"/>
      <c r="AM101" s="22" t="s">
        <v>10</v>
      </c>
      <c r="AN101" s="7">
        <f>EXP(-$B$3*B6)*(($B$8*AP108-$B$9*AP98)/($B$8-$B$9))</f>
        <v>-36.987602853601494</v>
      </c>
      <c r="AQ101" s="22" t="s">
        <v>10</v>
      </c>
      <c r="AR101" s="7">
        <f>EXP(-$B$3*B6)*(($B$8*AT108-$B$9*AT98)/($B$8-$B$9))</f>
        <v>-36.987602853601416</v>
      </c>
      <c r="AU101" s="22" t="s">
        <v>10</v>
      </c>
      <c r="AV101" s="7">
        <f>EXP(-$B$3*B6)*(($B$8*AX108-$B$9*AX98)/($B$8-$B$9))</f>
        <v>-36.987602853601238</v>
      </c>
    </row>
    <row r="102" spans="1:50" x14ac:dyDescent="0.45">
      <c r="A102" s="14"/>
      <c r="B102" s="14"/>
      <c r="O102" s="22" t="s">
        <v>21</v>
      </c>
      <c r="P102" s="7">
        <f>EXP(-$B$3*$B$6)*($B$11*R97+$B$12*R107)</f>
        <v>14.865772210463998</v>
      </c>
      <c r="S102" s="22" t="s">
        <v>21</v>
      </c>
      <c r="T102" s="7">
        <f>EXP(-$B$3*$B$6)*($B$11*V97+$B$12*V107)</f>
        <v>14.830368780339695</v>
      </c>
      <c r="W102" s="22" t="s">
        <v>21</v>
      </c>
      <c r="X102" s="7">
        <f>EXP(-$B$3*$B$6)*($B$11*Z97+$B$12*Z107)</f>
        <v>14.801106322733741</v>
      </c>
      <c r="AA102" s="22" t="s">
        <v>21</v>
      </c>
      <c r="AB102" s="7">
        <f>EXP(-$B$3*$B$6)*($B$11*AD97+$B$12*AD107)</f>
        <v>14.78023492388677</v>
      </c>
      <c r="AE102" s="22" t="s">
        <v>21</v>
      </c>
      <c r="AF102" s="7">
        <f>EXP(-$B$3*$B$6)*($B$11*AH97+$B$12*AH107)</f>
        <v>14.76917759993685</v>
      </c>
      <c r="AI102" s="22" t="s">
        <v>21</v>
      </c>
      <c r="AJ102" s="7">
        <f>EXP(-$B$3*$B$6)*($B$11*AL97+$B$12*AL107)</f>
        <v>14.768701721825947</v>
      </c>
      <c r="AL102" s="3"/>
      <c r="AM102" s="22" t="s">
        <v>21</v>
      </c>
      <c r="AN102" s="7">
        <f>EXP(-$B$3*$B$6)*($B$11*AP97+$B$12*AP107)</f>
        <v>14.777204902507002</v>
      </c>
      <c r="AQ102" s="22" t="s">
        <v>21</v>
      </c>
      <c r="AR102" s="7">
        <f>EXP(-$B$3*$B$6)*($B$11*AT97+$B$12*AT107)</f>
        <v>14.78711232332884</v>
      </c>
      <c r="AU102" s="22" t="s">
        <v>21</v>
      </c>
      <c r="AV102" s="7">
        <f>EXP(-$B$3*$B$6)*($B$11*AX97+$B$12*AX107)</f>
        <v>14.79702638661033</v>
      </c>
    </row>
    <row r="103" spans="1:50" x14ac:dyDescent="0.45">
      <c r="A103" s="14"/>
      <c r="B103" s="14"/>
      <c r="M103" s="1">
        <f>K108+1</f>
        <v>6</v>
      </c>
      <c r="N103" s="1"/>
      <c r="O103" s="22" t="s">
        <v>20</v>
      </c>
      <c r="P103" s="7">
        <f>MAX(EXP(-$B$3*$B$6)*($B$11*R98+$B$12*R108),P99-$B$2)</f>
        <v>15.508553981798336</v>
      </c>
      <c r="S103" s="22" t="s">
        <v>20</v>
      </c>
      <c r="T103" s="7">
        <f>MAX(EXP(-$B$3*$B$6)*($B$11*V98+$B$12*V108),T99-$B$2)</f>
        <v>15.424930636929631</v>
      </c>
      <c r="W103" s="22" t="s">
        <v>20</v>
      </c>
      <c r="X103" s="7">
        <f>MAX(EXP(-$B$3*$B$6)*($B$11*Z98+$B$12*Z108),X99-$B$2)</f>
        <v>15.341440467768052</v>
      </c>
      <c r="AA103" s="22" t="s">
        <v>20</v>
      </c>
      <c r="AB103" s="7">
        <f>MAX(EXP(-$B$3*$B$6)*($B$11*AD98+$B$12*AD108),AB99-$B$2)</f>
        <v>15.258083262222478</v>
      </c>
      <c r="AE103" s="22" t="s">
        <v>20</v>
      </c>
      <c r="AF103" s="7">
        <f>MAX(EXP(-$B$3*$B$6)*($B$11*AH98+$B$12*AH108),AF99-$B$2)</f>
        <v>15.174858808539575</v>
      </c>
      <c r="AI103" s="22" t="s">
        <v>20</v>
      </c>
      <c r="AJ103" s="7">
        <f>MAX(EXP(-$B$3*$B$6)*($B$11*AL98+$B$12*AL108),AJ99-$B$2)</f>
        <v>15.091766895303202</v>
      </c>
      <c r="AL103" s="3"/>
      <c r="AM103" s="22" t="s">
        <v>20</v>
      </c>
      <c r="AN103" s="7">
        <f>MAX(EXP(-$B$3*$B$6)*($B$11*AP98+$B$12*AP108),AN99-$B$2)</f>
        <v>15.008807311433934</v>
      </c>
      <c r="AQ103" s="22" t="s">
        <v>20</v>
      </c>
      <c r="AR103" s="7">
        <f>MAX(EXP(-$B$3*$B$6)*($B$11*AT98+$B$12*AT108),AR99-$B$2)</f>
        <v>14.925979846188532</v>
      </c>
      <c r="AU103" s="22" t="s">
        <v>20</v>
      </c>
      <c r="AV103" s="7">
        <f>MAX(EXP(-$B$3*$B$6)*($B$11*AX98+$B$12*AX108),AV99-$B$2)</f>
        <v>14.843284289159321</v>
      </c>
    </row>
    <row r="104" spans="1:50" x14ac:dyDescent="0.45">
      <c r="A104" s="14"/>
      <c r="B104" s="14"/>
      <c r="M104" s="22" t="s">
        <v>0</v>
      </c>
      <c r="N104" s="7">
        <f>L109*$B$8</f>
        <v>50.054566554983197</v>
      </c>
      <c r="P104" s="1"/>
      <c r="Q104" s="22" t="s">
        <v>0</v>
      </c>
      <c r="R104" s="7">
        <f>P99*$B$9</f>
        <v>49.974851347386121</v>
      </c>
      <c r="U104" s="22" t="s">
        <v>0</v>
      </c>
      <c r="V104" s="7">
        <f>T99*$B$9</f>
        <v>49.895263091529117</v>
      </c>
      <c r="Y104" s="22" t="s">
        <v>0</v>
      </c>
      <c r="Z104" s="7">
        <f>X99*$B$9</f>
        <v>49.815801585233125</v>
      </c>
      <c r="AC104" s="22" t="s">
        <v>0</v>
      </c>
      <c r="AD104" s="7">
        <f>AB99*$B$9</f>
        <v>49.736466626641089</v>
      </c>
      <c r="AG104" s="22" t="s">
        <v>0</v>
      </c>
      <c r="AH104" s="7">
        <f>AF99*$B$9</f>
        <v>49.65725801421744</v>
      </c>
      <c r="AJ104" s="3"/>
      <c r="AK104" s="22" t="s">
        <v>0</v>
      </c>
      <c r="AL104" s="7">
        <f>AJ99*$B$9</f>
        <v>49.578175546747531</v>
      </c>
      <c r="AO104" s="22" t="s">
        <v>0</v>
      </c>
      <c r="AP104" s="7">
        <f>AN99*$B$9</f>
        <v>49.499219023337176</v>
      </c>
      <c r="AS104" s="22" t="s">
        <v>0</v>
      </c>
      <c r="AT104" s="7">
        <f>AR99*$B$9</f>
        <v>49.420388243412162</v>
      </c>
      <c r="AW104" s="22" t="s">
        <v>0</v>
      </c>
      <c r="AX104" s="7">
        <f>AV99*$B$9</f>
        <v>49.341683006717652</v>
      </c>
    </row>
    <row r="105" spans="1:50" x14ac:dyDescent="0.45">
      <c r="A105" s="14"/>
      <c r="B105" s="14"/>
      <c r="M105" s="23" t="s">
        <v>9</v>
      </c>
      <c r="N105" s="7">
        <f>EXP(-$B$4*$B$6)*(P103-P113)/(N104*($B$8-$B$9))</f>
        <v>0.977611377920938</v>
      </c>
      <c r="P105" s="1"/>
      <c r="Q105" s="23" t="s">
        <v>9</v>
      </c>
      <c r="R105" s="7">
        <f>EXP(-$B$4*$B$6)*(T103-T113)/(R104*($B$8-$B$9))</f>
        <v>0.98437369952944265</v>
      </c>
      <c r="U105" s="23" t="s">
        <v>9</v>
      </c>
      <c r="V105" s="7">
        <f>EXP(-$B$4*$B$6)*(X103-X113)/(V104*($B$8-$B$9))</f>
        <v>0.99111476076816374</v>
      </c>
      <c r="Y105" s="23" t="s">
        <v>9</v>
      </c>
      <c r="Z105" s="7">
        <f>EXP(-$B$4*$B$6)*(AB103-AB113)/(Z104*($B$8-$B$9))</f>
        <v>0.99710839581072475</v>
      </c>
      <c r="AC105" s="23" t="s">
        <v>9</v>
      </c>
      <c r="AD105" s="7">
        <f>EXP(-$B$4*$B$6)*(AF103-AF113)/(AD104*($B$8-$B$9))</f>
        <v>0.99886860854299953</v>
      </c>
      <c r="AG105" s="23" t="s">
        <v>9</v>
      </c>
      <c r="AH105" s="7">
        <f>EXP(-$B$4*$B$6)*(AJ103-AJ113)/(AH104*($B$8-$B$9))</f>
        <v>0.99886860854299908</v>
      </c>
      <c r="AJ105" s="3"/>
      <c r="AK105" s="23" t="s">
        <v>9</v>
      </c>
      <c r="AL105" s="7">
        <f>EXP(-$B$4*$B$6)*(AN103-AN113)/(AL104*($B$8-$B$9))</f>
        <v>0.99886860854299586</v>
      </c>
      <c r="AO105" s="23" t="s">
        <v>9</v>
      </c>
      <c r="AP105" s="7">
        <f>EXP(-$B$4*$B$6)*(AR103-AR113)/(AP104*($B$8-$B$9))</f>
        <v>0.99886860854300219</v>
      </c>
      <c r="AS105" s="23" t="s">
        <v>9</v>
      </c>
      <c r="AT105" s="7">
        <f>EXP(-$B$4*$B$6)*(AV103-AV113)/(AT104*($B$8-$B$9))</f>
        <v>0.99886860854299997</v>
      </c>
      <c r="AW105" s="23" t="s">
        <v>9</v>
      </c>
      <c r="AX105" s="6"/>
    </row>
    <row r="106" spans="1:50" x14ac:dyDescent="0.45">
      <c r="A106" s="14"/>
      <c r="B106" s="14"/>
      <c r="M106" s="22" t="s">
        <v>10</v>
      </c>
      <c r="N106" s="7">
        <f>EXP(-$B$3*B6)*(($B$8*P113-$B$9*P103)/($B$8-$B$9))</f>
        <v>-35.870526548599827</v>
      </c>
      <c r="P106" s="1"/>
      <c r="Q106" s="22" t="s">
        <v>10</v>
      </c>
      <c r="R106" s="7">
        <f>EXP(-$B$3*B6)*(($B$8*T113-$B$9*T103)/($B$8-$B$9))</f>
        <v>-36.22710243907796</v>
      </c>
      <c r="U106" s="22" t="s">
        <v>10</v>
      </c>
      <c r="V106" s="7">
        <f>EXP(-$B$3*B6)*(($B$8*X113-$B$9*X103)/($B$8-$B$9))</f>
        <v>-36.581431735842678</v>
      </c>
      <c r="Y106" s="22" t="s">
        <v>10</v>
      </c>
      <c r="Z106" s="7">
        <f>EXP(-$B$3*B6)*(($B$8*AB113-$B$9*AB103)/($B$8-$B$9))</f>
        <v>-36.895544176103925</v>
      </c>
      <c r="AC106" s="22" t="s">
        <v>10</v>
      </c>
      <c r="AD106" s="7">
        <f>EXP(-$B$3*B6)*(($B$8*AF113-$B$9*AF103)/($B$8-$B$9))</f>
        <v>-36.987602853601366</v>
      </c>
      <c r="AG106" s="22" t="s">
        <v>10</v>
      </c>
      <c r="AH106" s="7">
        <f>EXP(-$B$3*B6)*(($B$8*AJ113-$B$9*AJ103)/($B$8-$B$9))</f>
        <v>-36.987602853601366</v>
      </c>
      <c r="AJ106" s="3"/>
      <c r="AK106" s="22" t="s">
        <v>10</v>
      </c>
      <c r="AL106" s="7">
        <f>EXP(-$B$3*B6)*(($B$8*AN113-$B$9*AN103)/($B$8-$B$9))</f>
        <v>-36.987602853601217</v>
      </c>
      <c r="AO106" s="22" t="s">
        <v>10</v>
      </c>
      <c r="AP106" s="7">
        <f>EXP(-$B$3*B6)*(($B$8*AR113-$B$9*AR103)/($B$8-$B$9))</f>
        <v>-36.987602853601508</v>
      </c>
      <c r="AS106" s="22" t="s">
        <v>10</v>
      </c>
      <c r="AT106" s="7">
        <f>EXP(-$B$3*B6)*(($B$8*AV114-$B$9*AV103)/($B$8-$B$9))</f>
        <v>-145.17274956008131</v>
      </c>
      <c r="AW106" s="22" t="s">
        <v>10</v>
      </c>
      <c r="AX106" s="6"/>
    </row>
    <row r="107" spans="1:50" x14ac:dyDescent="0.45">
      <c r="A107" s="14"/>
      <c r="B107" s="14"/>
      <c r="M107" s="22" t="s">
        <v>21</v>
      </c>
      <c r="N107" s="7">
        <f>EXP(-$B$3*$B$6)*($B$11*P102+$B$12*P112)</f>
        <v>12.567987445055378</v>
      </c>
      <c r="P107" s="1"/>
      <c r="Q107" s="22" t="s">
        <v>21</v>
      </c>
      <c r="R107" s="7">
        <f>EXP(-$B$3*$B$6)*($B$11*T102+$B$12*T112)</f>
        <v>12.505818663184495</v>
      </c>
      <c r="U107" s="22" t="s">
        <v>21</v>
      </c>
      <c r="V107" s="7">
        <f>EXP(-$B$3*$B$6)*($B$11*X102+$B$12*X112)</f>
        <v>12.448611619921065</v>
      </c>
      <c r="Y107" s="22" t="s">
        <v>21</v>
      </c>
      <c r="Z107" s="7">
        <f>EXP(-$B$3*$B$6)*($B$11*AB102+$B$12*AB112)</f>
        <v>12.398638149669429</v>
      </c>
      <c r="AC107" s="22" t="s">
        <v>21</v>
      </c>
      <c r="AD107" s="7">
        <f>EXP(-$B$3*$B$6)*($B$11*AF102+$B$12*AF112)</f>
        <v>12.358377251396073</v>
      </c>
      <c r="AG107" s="22" t="s">
        <v>21</v>
      </c>
      <c r="AH107" s="7">
        <f>EXP(-$B$3*$B$6)*($B$11*AJ102+$B$12*AJ112)</f>
        <v>12.330942826751924</v>
      </c>
      <c r="AJ107" s="3"/>
      <c r="AK107" s="22" t="s">
        <v>21</v>
      </c>
      <c r="AL107" s="7">
        <f>EXP(-$B$3*$B$6)*($B$11*AN102+$B$12*AN112)</f>
        <v>12.319622442410923</v>
      </c>
      <c r="AO107" s="22" t="s">
        <v>21</v>
      </c>
      <c r="AP107" s="7">
        <f>EXP(-$B$3*$B$6)*($B$11*AR102+$B$12*AR112)</f>
        <v>12.325150598980152</v>
      </c>
      <c r="AS107" s="22" t="s">
        <v>21</v>
      </c>
      <c r="AT107" s="7">
        <f>EXP(-$B$3*$B$6)*($B$11*AV102+$B$12*AV112)</f>
        <v>12.333414032727079</v>
      </c>
      <c r="AW107" s="22" t="s">
        <v>21</v>
      </c>
      <c r="AX107" s="8">
        <f>MAX(AX104-$B$2,0)</f>
        <v>12.341683006717652</v>
      </c>
    </row>
    <row r="108" spans="1:50" x14ac:dyDescent="0.45">
      <c r="A108" s="14"/>
      <c r="B108" s="14"/>
      <c r="K108" s="1">
        <f>I113+1</f>
        <v>5</v>
      </c>
      <c r="L108" s="1"/>
      <c r="M108" s="22" t="s">
        <v>20</v>
      </c>
      <c r="N108" s="7">
        <f>MAX(EXP(-$B$3*$B$6)*($B$11*P103+$B$12*P113),N104-$B$2)</f>
        <v>13.0633872324526</v>
      </c>
      <c r="P108" s="1"/>
      <c r="Q108" s="22" t="s">
        <v>20</v>
      </c>
      <c r="R108" s="7">
        <f>MAX(EXP(-$B$3*$B$6)*($B$11*T103+$B$12*T113),R104-$B$2)</f>
        <v>12.974851347386121</v>
      </c>
      <c r="U108" s="22" t="s">
        <v>20</v>
      </c>
      <c r="V108" s="7">
        <f>MAX(EXP(-$B$3*$B$6)*($B$11*X103+$B$12*X113),V104-$B$2)</f>
        <v>12.895263091529117</v>
      </c>
      <c r="Y108" s="22" t="s">
        <v>20</v>
      </c>
      <c r="Z108" s="7">
        <f>MAX(EXP(-$B$3*$B$6)*($B$11*AB103+$B$12*AB113),Z104-$B$2)</f>
        <v>12.815801585233125</v>
      </c>
      <c r="AC108" s="22" t="s">
        <v>20</v>
      </c>
      <c r="AD108" s="7">
        <f>MAX(EXP(-$B$3*$B$6)*($B$11*AF103+$B$12*AF113),AD104-$B$2)</f>
        <v>12.736466626641089</v>
      </c>
      <c r="AG108" s="22" t="s">
        <v>20</v>
      </c>
      <c r="AH108" s="7">
        <f>MAX(EXP(-$B$3*$B$6)*($B$11*AJ103+$B$12*AJ113),AH104-$B$2)</f>
        <v>12.65725801421744</v>
      </c>
      <c r="AJ108" s="3"/>
      <c r="AK108" s="22" t="s">
        <v>20</v>
      </c>
      <c r="AL108" s="7">
        <f>MAX(EXP(-$B$3*$B$6)*($B$11*AN103+$B$12*AN113),AL104-$B$2)</f>
        <v>12.578175546747531</v>
      </c>
      <c r="AO108" s="22" t="s">
        <v>20</v>
      </c>
      <c r="AP108" s="7">
        <f>MAX(EXP(-$B$3*$B$6)*($B$11*AR103+$B$12*AR113),AP104-$B$2)</f>
        <v>12.499219023337176</v>
      </c>
      <c r="AS108" s="22" t="s">
        <v>20</v>
      </c>
      <c r="AT108" s="7">
        <f>MAX(EXP(-$B$3*$B$6)*($B$11*AV103+$B$12*AV113),AT104-$B$2)</f>
        <v>12.420388243412162</v>
      </c>
      <c r="AW108" s="22" t="s">
        <v>20</v>
      </c>
      <c r="AX108" s="8">
        <f>MAX(AX104-$B$2,0)</f>
        <v>12.341683006717652</v>
      </c>
    </row>
    <row r="109" spans="1:50" x14ac:dyDescent="0.45">
      <c r="A109" s="14"/>
      <c r="B109" s="14"/>
      <c r="K109" s="22" t="s">
        <v>0</v>
      </c>
      <c r="L109" s="7">
        <f>J114*$B$8</f>
        <v>47.715266237873159</v>
      </c>
      <c r="M109" s="1"/>
      <c r="N109" s="1"/>
      <c r="O109" s="22" t="s">
        <v>0</v>
      </c>
      <c r="P109" s="7">
        <f>N104*$B$9</f>
        <v>47.639276520740687</v>
      </c>
      <c r="S109" s="22" t="s">
        <v>0</v>
      </c>
      <c r="T109" s="7">
        <f>R104*$B$9</f>
        <v>47.56340782225832</v>
      </c>
      <c r="W109" s="22" t="s">
        <v>0</v>
      </c>
      <c r="X109" s="7">
        <f>V104*$B$9</f>
        <v>47.487659949695875</v>
      </c>
      <c r="AA109" s="22" t="s">
        <v>0</v>
      </c>
      <c r="AB109" s="7">
        <f>Z104*$B$9</f>
        <v>47.412032710630065</v>
      </c>
      <c r="AE109" s="22" t="s">
        <v>0</v>
      </c>
      <c r="AF109" s="7">
        <f>AD104*$B$9</f>
        <v>47.336525912944069</v>
      </c>
      <c r="AH109" s="3"/>
      <c r="AI109" s="22" t="s">
        <v>0</v>
      </c>
      <c r="AJ109" s="7">
        <f>AH104*$B$9</f>
        <v>47.261139364827031</v>
      </c>
      <c r="AM109" s="22" t="s">
        <v>0</v>
      </c>
      <c r="AN109" s="7">
        <f>AL104*$B$9</f>
        <v>47.185872874773565</v>
      </c>
      <c r="AQ109" s="22" t="s">
        <v>0</v>
      </c>
      <c r="AR109" s="7">
        <f>AP104*$B$9</f>
        <v>47.110726251583237</v>
      </c>
      <c r="AU109" s="22" t="s">
        <v>0</v>
      </c>
      <c r="AV109" s="7">
        <f>AT104*$B$9</f>
        <v>47.035699304360193</v>
      </c>
    </row>
    <row r="110" spans="1:50" x14ac:dyDescent="0.45">
      <c r="A110" s="14"/>
      <c r="B110" s="14"/>
      <c r="K110" s="23" t="s">
        <v>9</v>
      </c>
      <c r="L110" s="7">
        <f>EXP(-$B$4*$B$6)*(N108-N118)/(L109*($B$8-$B$9))</f>
        <v>0.92630452876484104</v>
      </c>
      <c r="M110" s="1"/>
      <c r="N110" s="1"/>
      <c r="O110" s="23" t="s">
        <v>9</v>
      </c>
      <c r="P110" s="7">
        <f>EXP(-$B$4*$B$6)*(R108-R118)/(P109*($B$8-$B$9))</f>
        <v>0.93777359003810945</v>
      </c>
      <c r="S110" s="23" t="s">
        <v>9</v>
      </c>
      <c r="T110" s="7">
        <f>EXP(-$B$4*$B$6)*(V108-V118)/(T109*($B$8-$B$9))</f>
        <v>0.95165944563760918</v>
      </c>
      <c r="W110" s="23" t="s">
        <v>9</v>
      </c>
      <c r="X110" s="7">
        <f>EXP(-$B$4*$B$6)*(Z108-Z118)/(X109*($B$8-$B$9))</f>
        <v>0.96550168431699834</v>
      </c>
      <c r="AA110" s="23" t="s">
        <v>9</v>
      </c>
      <c r="AB110" s="7">
        <f>EXP(-$B$4*$B$6)*(AD108-AD118)/(AB109*($B$8-$B$9))</f>
        <v>0.97781007992442126</v>
      </c>
      <c r="AE110" s="23" t="s">
        <v>9</v>
      </c>
      <c r="AF110" s="7">
        <f>EXP(-$B$4*$B$6)*(AH108-AH118)/(AF109*($B$8-$B$9))</f>
        <v>0.9894625713263181</v>
      </c>
      <c r="AH110" s="3"/>
      <c r="AI110" s="23" t="s">
        <v>9</v>
      </c>
      <c r="AJ110" s="7">
        <f>EXP(-$B$4*$B$6)*(AL108-AL118)/(AJ109*($B$8-$B$9))</f>
        <v>0.99886860854299953</v>
      </c>
      <c r="AM110" s="23" t="s">
        <v>9</v>
      </c>
      <c r="AN110" s="7">
        <f>EXP(-$B$4*$B$6)*(AP108-AP118)/(AN109*($B$8-$B$9))</f>
        <v>0.99886860854299531</v>
      </c>
      <c r="AQ110" s="23" t="s">
        <v>9</v>
      </c>
      <c r="AR110" s="7">
        <f>EXP(-$B$4*$B$6)*(AT108-AT118)/(AR109*($B$8-$B$9))</f>
        <v>0.99886860854300119</v>
      </c>
      <c r="AU110" s="23" t="s">
        <v>9</v>
      </c>
      <c r="AV110" s="7">
        <f>EXP(-$B$4*$B$6)*(AX108-AX118)/(AV109*($B$8-$B$9))</f>
        <v>0.99886860854299997</v>
      </c>
    </row>
    <row r="111" spans="1:50" x14ac:dyDescent="0.45">
      <c r="A111" s="14"/>
      <c r="B111" s="14"/>
      <c r="K111" s="22" t="s">
        <v>10</v>
      </c>
      <c r="L111" s="7">
        <f>EXP(-$B$3*B6)*(($B$8*N118-$B$9*N108)/($B$8-$B$9))</f>
        <v>-33.343725881329746</v>
      </c>
      <c r="M111" s="1"/>
      <c r="N111" s="1"/>
      <c r="O111" s="22" t="s">
        <v>10</v>
      </c>
      <c r="P111" s="7">
        <f>EXP(-$B$3*B6)*(($B$8*R118-$B$9*R108)/($B$8-$B$9))</f>
        <v>-33.931954254999717</v>
      </c>
      <c r="S111" s="22" t="s">
        <v>10</v>
      </c>
      <c r="T111" s="7">
        <f>EXP(-$B$3*B6)*(($B$8*V118-$B$9*V108)/($B$8-$B$9))</f>
        <v>-34.630211351201787</v>
      </c>
      <c r="W111" s="22" t="s">
        <v>10</v>
      </c>
      <c r="X111" s="7">
        <f>EXP(-$B$3*B6)*(($B$8*Z118-$B$9*Z108)/($B$8-$B$9))</f>
        <v>-35.32407761205382</v>
      </c>
      <c r="AA111" s="22" t="s">
        <v>10</v>
      </c>
      <c r="AB111" s="7">
        <f>EXP(-$B$3*B6)*(($B$8*AD118-$B$9*AD108)/($B$8-$B$9))</f>
        <v>-35.939391041857483</v>
      </c>
      <c r="AE111" s="22" t="s">
        <v>10</v>
      </c>
      <c r="AF111" s="7">
        <f>EXP(-$B$3*B6)*(($B$8*AH118-$B$9*AH108)/($B$8-$B$9))</f>
        <v>-36.520152465496871</v>
      </c>
      <c r="AH111" s="3"/>
      <c r="AI111" s="22" t="s">
        <v>10</v>
      </c>
      <c r="AJ111" s="7">
        <f>EXP(-$B$3*B6)*(($B$8*AL118-$B$9*AL108)/($B$8-$B$9))</f>
        <v>-36.987602853601381</v>
      </c>
      <c r="AM111" s="22" t="s">
        <v>10</v>
      </c>
      <c r="AN111" s="7">
        <f>EXP(-$B$3*B6)*(($B$8*AP118-$B$9*AP108)/($B$8-$B$9))</f>
        <v>-36.987602853601182</v>
      </c>
      <c r="AQ111" s="22" t="s">
        <v>10</v>
      </c>
      <c r="AR111" s="7">
        <f>EXP(-$B$3*B6)*(($B$8*AT118-$B$9*AT108)/($B$8-$B$9))</f>
        <v>-36.987602853601452</v>
      </c>
      <c r="AU111" s="22" t="s">
        <v>10</v>
      </c>
      <c r="AV111" s="7">
        <f>EXP(-$B$3*B6)*(($B$8*AX118-$B$9*AX108)/($B$8-$B$9))</f>
        <v>-36.987602853601402</v>
      </c>
    </row>
    <row r="112" spans="1:50" x14ac:dyDescent="0.45">
      <c r="A112" s="14"/>
      <c r="B112" s="14"/>
      <c r="K112" s="22" t="s">
        <v>21</v>
      </c>
      <c r="L112" s="7">
        <f>EXP(-$B$3*$B$6)*($B$11*N107+$B$12*N117)</f>
        <v>10.477379044744477</v>
      </c>
      <c r="M112" s="1"/>
      <c r="N112" s="1"/>
      <c r="O112" s="22" t="s">
        <v>21</v>
      </c>
      <c r="P112" s="7">
        <f>EXP(-$B$3*$B$6)*($B$11*R107+$B$12*R117)</f>
        <v>10.387559295635741</v>
      </c>
      <c r="S112" s="22" t="s">
        <v>21</v>
      </c>
      <c r="T112" s="7">
        <f>EXP(-$B$3*$B$6)*($B$11*V107+$B$12*V117)</f>
        <v>10.299855681036473</v>
      </c>
      <c r="W112" s="22" t="s">
        <v>21</v>
      </c>
      <c r="X112" s="7">
        <f>EXP(-$B$3*$B$6)*($B$11*Z107+$B$12*Z117)</f>
        <v>10.21599382518092</v>
      </c>
      <c r="AA112" s="22" t="s">
        <v>21</v>
      </c>
      <c r="AB112" s="7">
        <f>EXP(-$B$3*$B$6)*($B$11*AD107+$B$12*AD117)</f>
        <v>10.138267764459938</v>
      </c>
      <c r="AE112" s="22" t="s">
        <v>21</v>
      </c>
      <c r="AF112" s="7">
        <f>EXP(-$B$3*$B$6)*($B$11*AH107+$B$12*AH117)</f>
        <v>10.070163949736081</v>
      </c>
      <c r="AH112" s="3"/>
      <c r="AI112" s="22" t="s">
        <v>21</v>
      </c>
      <c r="AJ112" s="7">
        <f>EXP(-$B$3*$B$6)*($B$11*AL107+$B$12*AL117)</f>
        <v>10.017033404167133</v>
      </c>
      <c r="AM112" s="22" t="s">
        <v>21</v>
      </c>
      <c r="AN112" s="7">
        <f>EXP(-$B$3*$B$6)*($B$11*AP107+$B$12*AP117)</f>
        <v>9.9868235543118242</v>
      </c>
      <c r="AQ112" s="22" t="s">
        <v>21</v>
      </c>
      <c r="AR112" s="7">
        <f>EXP(-$B$3*$B$6)*($B$11*AT107+$B$12*AT117)</f>
        <v>9.988184054790473</v>
      </c>
      <c r="AU112" s="22" t="s">
        <v>21</v>
      </c>
      <c r="AV112" s="7">
        <f>EXP(-$B$3*$B$6)*($B$11*AX107+$B$12*AX117)</f>
        <v>9.9948806623918198</v>
      </c>
    </row>
    <row r="113" spans="1:50" x14ac:dyDescent="0.45">
      <c r="A113" s="14"/>
      <c r="B113" s="14"/>
      <c r="I113" s="1">
        <f>G118+1</f>
        <v>4</v>
      </c>
      <c r="K113" s="22" t="s">
        <v>20</v>
      </c>
      <c r="L113" s="7">
        <f>MAX(EXP(-$B$3*$B$6)*($B$11*N108+$B$12*N118),L109-$B$2)</f>
        <v>10.855141326032282</v>
      </c>
      <c r="M113" s="1"/>
      <c r="N113" s="1"/>
      <c r="O113" s="22" t="s">
        <v>20</v>
      </c>
      <c r="P113" s="7">
        <f>MAX(EXP(-$B$3*$B$6)*($B$11*R108+$B$12*R118),P109-$B$2)</f>
        <v>10.742901114673497</v>
      </c>
      <c r="S113" s="22" t="s">
        <v>20</v>
      </c>
      <c r="T113" s="7">
        <f>MAX(EXP(-$B$3*$B$6)*($B$11*V108+$B$12*V118),T109-$B$2)</f>
        <v>10.633954969564092</v>
      </c>
      <c r="W113" s="22" t="s">
        <v>20</v>
      </c>
      <c r="X113" s="7">
        <f>MAX(EXP(-$B$3*$B$6)*($B$11*Z108+$B$12*Z118),X109-$B$2)</f>
        <v>10.525338053650398</v>
      </c>
      <c r="AA113" s="22" t="s">
        <v>20</v>
      </c>
      <c r="AB113" s="7">
        <f>MAX(EXP(-$B$3*$B$6)*($B$11*AD108+$B$12*AD118),AB109-$B$2)</f>
        <v>10.420572452302988</v>
      </c>
      <c r="AE113" s="22" t="s">
        <v>20</v>
      </c>
      <c r="AF113" s="7">
        <f>MAX(EXP(-$B$3*$B$6)*($B$11*AH108+$B$12*AH118),AF109-$B$2)</f>
        <v>10.336525912944069</v>
      </c>
      <c r="AH113" s="3"/>
      <c r="AI113" s="22" t="s">
        <v>20</v>
      </c>
      <c r="AJ113" s="7">
        <f>MAX(EXP(-$B$3*$B$6)*($B$11*AL108+$B$12*AL118),AJ109-$B$2)</f>
        <v>10.261139364827031</v>
      </c>
      <c r="AM113" s="22" t="s">
        <v>20</v>
      </c>
      <c r="AN113" s="7">
        <f>MAX(EXP(-$B$3*$B$6)*($B$11*AP108+$B$12*AP118),AN109-$B$2)</f>
        <v>10.185872874773565</v>
      </c>
      <c r="AQ113" s="22" t="s">
        <v>20</v>
      </c>
      <c r="AR113" s="7">
        <f>MAX(EXP(-$B$3*$B$6)*($B$11*AT108+$B$12*AT118),AR109-$B$2)</f>
        <v>10.110726251583237</v>
      </c>
      <c r="AU113" s="22" t="s">
        <v>20</v>
      </c>
      <c r="AV113" s="7">
        <f>MAX(EXP(-$B$3*$B$6)*($B$11*AX108+$B$12*AX118),AV109-$B$2)</f>
        <v>10.035699304360193</v>
      </c>
    </row>
    <row r="114" spans="1:50" x14ac:dyDescent="0.45">
      <c r="A114" s="14"/>
      <c r="B114" s="14"/>
      <c r="I114" s="22" t="s">
        <v>0</v>
      </c>
      <c r="J114" s="7">
        <f>H119*$B$8</f>
        <v>45.485293128054387</v>
      </c>
      <c r="L114" s="1"/>
      <c r="M114" s="22" t="s">
        <v>0</v>
      </c>
      <c r="N114" s="7">
        <f>L109*$B$9</f>
        <v>45.41285479057855</v>
      </c>
      <c r="P114" s="1"/>
      <c r="Q114" s="22" t="s">
        <v>0</v>
      </c>
      <c r="R114" s="7">
        <f>P109*$B$9</f>
        <v>45.340531815945852</v>
      </c>
      <c r="U114" s="22" t="s">
        <v>0</v>
      </c>
      <c r="V114" s="7">
        <f>T109*$B$9</f>
        <v>45.268324020433326</v>
      </c>
      <c r="Y114" s="22" t="s">
        <v>0</v>
      </c>
      <c r="Z114" s="7">
        <f>X109*$B$9</f>
        <v>45.196231220610635</v>
      </c>
      <c r="AC114" s="22" t="s">
        <v>0</v>
      </c>
      <c r="AD114" s="7">
        <f>AB109*$B$9</f>
        <v>45.124253233339509</v>
      </c>
      <c r="AF114" s="3"/>
      <c r="AG114" s="22" t="s">
        <v>0</v>
      </c>
      <c r="AH114" s="7">
        <f>AF109*$B$9</f>
        <v>45.052389875773372</v>
      </c>
      <c r="AK114" s="22" t="s">
        <v>0</v>
      </c>
      <c r="AL114" s="7">
        <f>AJ109*$B$9</f>
        <v>44.980640965356841</v>
      </c>
      <c r="AO114" s="22" t="s">
        <v>0</v>
      </c>
      <c r="AP114" s="7">
        <f>AN109*$B$9</f>
        <v>44.909006319825274</v>
      </c>
      <c r="AS114" s="22" t="s">
        <v>0</v>
      </c>
      <c r="AT114" s="7">
        <f>AR109*$B$9</f>
        <v>44.837485757204249</v>
      </c>
      <c r="AW114" s="22" t="s">
        <v>0</v>
      </c>
      <c r="AX114" s="7">
        <f>AV109*$B$9</f>
        <v>44.766079095809239</v>
      </c>
    </row>
    <row r="115" spans="1:50" x14ac:dyDescent="0.45">
      <c r="A115" s="14"/>
      <c r="B115" s="14"/>
      <c r="I115" s="23" t="s">
        <v>9</v>
      </c>
      <c r="J115" s="7">
        <f>EXP(-$B$4*$B$6)*(L113-L123)/(J114*($B$8-$B$9))</f>
        <v>0.86366081622413704</v>
      </c>
      <c r="L115" s="1"/>
      <c r="M115" s="23" t="s">
        <v>9</v>
      </c>
      <c r="N115" s="7">
        <f>EXP(-$B$4*$B$6)*(P113-P123)/(N114*($B$8-$B$9))</f>
        <v>0.87459010445991259</v>
      </c>
      <c r="P115" s="1"/>
      <c r="Q115" s="23" t="s">
        <v>9</v>
      </c>
      <c r="R115" s="7">
        <f>EXP(-$B$4*$B$6)*(T113-T123)/(R114*($B$8-$B$9))</f>
        <v>0.88747781776305956</v>
      </c>
      <c r="U115" s="23" t="s">
        <v>9</v>
      </c>
      <c r="V115" s="7">
        <f>EXP(-$B$4*$B$6)*(X113-X123)/(V114*($B$8-$B$9))</f>
        <v>0.90147563824171284</v>
      </c>
      <c r="Y115" s="23" t="s">
        <v>9</v>
      </c>
      <c r="Z115" s="7">
        <f>EXP(-$B$4*$B$6)*(AB113-AB123)/(Z114*($B$8-$B$9))</f>
        <v>0.91699247917275095</v>
      </c>
      <c r="AC115" s="23" t="s">
        <v>9</v>
      </c>
      <c r="AD115" s="7">
        <f>EXP(-$B$4*$B$6)*(AF113-AF123)/(AD114*($B$8-$B$9))</f>
        <v>0.93847224323700928</v>
      </c>
      <c r="AF115" s="3"/>
      <c r="AG115" s="23" t="s">
        <v>9</v>
      </c>
      <c r="AH115" s="7">
        <f>EXP(-$B$4*$B$6)*(AJ113-AJ123)/(AH114*($B$8-$B$9))</f>
        <v>0.96239409293289657</v>
      </c>
      <c r="AK115" s="23" t="s">
        <v>9</v>
      </c>
      <c r="AL115" s="7">
        <f>EXP(-$B$4*$B$6)*(AN113-AN123)/(AL114*($B$8-$B$9))</f>
        <v>0.9837368928932656</v>
      </c>
      <c r="AO115" s="23" t="s">
        <v>9</v>
      </c>
      <c r="AP115" s="7">
        <f>EXP(-$B$4*$B$6)*(AR113-AR123)/(AP114*($B$8-$B$9))</f>
        <v>0.99886860854299497</v>
      </c>
      <c r="AS115" s="23" t="s">
        <v>9</v>
      </c>
      <c r="AT115" s="7">
        <f>EXP(-$B$4*$B$6)*(AV113-AV123)/(AT114*($B$8-$B$9))</f>
        <v>0.9988686085430023</v>
      </c>
      <c r="AW115" s="23" t="s">
        <v>9</v>
      </c>
      <c r="AX115" s="6"/>
    </row>
    <row r="116" spans="1:50" x14ac:dyDescent="0.45">
      <c r="A116" s="14"/>
      <c r="B116" s="14"/>
      <c r="I116" s="22" t="s">
        <v>10</v>
      </c>
      <c r="J116" s="7">
        <f>EXP(-$B$3*B6)*(($B$8*L123-$B$9*L113)/($B$8-$B$9))</f>
        <v>-30.391155478681394</v>
      </c>
      <c r="L116" s="1"/>
      <c r="M116" s="22" t="s">
        <v>10</v>
      </c>
      <c r="N116" s="7">
        <f>EXP(-$B$3*B6)*(($B$8*P123-$B$9*P113)/($B$8-$B$9))</f>
        <v>-30.958754895635842</v>
      </c>
      <c r="P116" s="1"/>
      <c r="Q116" s="22" t="s">
        <v>10</v>
      </c>
      <c r="R116" s="7">
        <f>EXP(-$B$3*B6)*(($B$8*T123-$B$9*T113)/($B$8-$B$9))</f>
        <v>-31.614729880715451</v>
      </c>
      <c r="U116" s="22" t="s">
        <v>10</v>
      </c>
      <c r="V116" s="7">
        <f>EXP(-$B$3*B6)*(($B$8*X123-$B$9*X113)/($B$8-$B$9))</f>
        <v>-32.321285933465056</v>
      </c>
      <c r="Y116" s="22" t="s">
        <v>10</v>
      </c>
      <c r="Z116" s="7">
        <f>EXP(-$B$3*B6)*(($B$8*AB123-$B$9*AB113)/($B$8-$B$9))</f>
        <v>-33.094057450152256</v>
      </c>
      <c r="AC116" s="22" t="s">
        <v>10</v>
      </c>
      <c r="AD116" s="7">
        <f>EXP(-$B$3*B6)*(($B$8*AF123-$B$9*AF113)/($B$8-$B$9))</f>
        <v>-34.12636948273191</v>
      </c>
      <c r="AF116" s="3"/>
      <c r="AG116" s="22" t="s">
        <v>10</v>
      </c>
      <c r="AH116" s="7">
        <f>EXP(-$B$3*B6)*(($B$8*AJ123-$B$9*AJ113)/($B$8-$B$9))</f>
        <v>-35.262401391993478</v>
      </c>
      <c r="AK116" s="22" t="s">
        <v>10</v>
      </c>
      <c r="AL116" s="7">
        <f>EXP(-$B$3*B6)*(($B$8*AN123-$B$9*AN113)/($B$8-$B$9))</f>
        <v>-36.273030413917702</v>
      </c>
      <c r="AO116" s="22" t="s">
        <v>10</v>
      </c>
      <c r="AP116" s="7">
        <f>EXP(-$B$3*B6)*(($B$8*AR123-$B$9*AR113)/($B$8-$B$9))</f>
        <v>-36.987602853601175</v>
      </c>
      <c r="AS116" s="22" t="s">
        <v>10</v>
      </c>
      <c r="AT116" s="7">
        <f>EXP(-$B$3*B6)*(($B$8*AV123-$B$9*AV113)/($B$8-$B$9))</f>
        <v>-36.987602853601501</v>
      </c>
      <c r="AW116" s="22" t="s">
        <v>10</v>
      </c>
      <c r="AX116" s="6"/>
    </row>
    <row r="117" spans="1:50" x14ac:dyDescent="0.45">
      <c r="A117" s="14"/>
      <c r="B117" s="14"/>
      <c r="I117" s="22" t="s">
        <v>21</v>
      </c>
      <c r="J117" s="7">
        <f>EXP(-$B$3*$B$6)*($B$11*L112+$B$12*L122)</f>
        <v>8.6077537728114883</v>
      </c>
      <c r="L117" s="1"/>
      <c r="M117" s="22" t="s">
        <v>21</v>
      </c>
      <c r="N117" s="7">
        <f>EXP(-$B$3*$B$6)*($B$11*P112+$B$12*P122)</f>
        <v>8.4929194086464346</v>
      </c>
      <c r="P117" s="1"/>
      <c r="Q117" s="22" t="s">
        <v>21</v>
      </c>
      <c r="R117" s="7">
        <f>EXP(-$B$3*$B$6)*($B$11*T112+$B$12*T122)</f>
        <v>8.3767031776725158</v>
      </c>
      <c r="U117" s="22" t="s">
        <v>21</v>
      </c>
      <c r="V117" s="7">
        <f>EXP(-$B$3*$B$6)*($B$11*X112+$B$12*X122)</f>
        <v>8.2598940121407836</v>
      </c>
      <c r="Y117" s="22" t="s">
        <v>21</v>
      </c>
      <c r="Z117" s="7">
        <f>EXP(-$B$3*$B$6)*($B$11*AB112+$B$12*AB122)</f>
        <v>8.143698397311935</v>
      </c>
      <c r="AC117" s="22" t="s">
        <v>21</v>
      </c>
      <c r="AD117" s="7">
        <f>EXP(-$B$3*$B$6)*($B$11*AF112+$B$12*AF122)</f>
        <v>8.0302356929506757</v>
      </c>
      <c r="AF117" s="3"/>
      <c r="AG117" s="22" t="s">
        <v>21</v>
      </c>
      <c r="AH117" s="7">
        <f>EXP(-$B$3*$B$6)*($B$11*AJ112+$B$12*AJ122)</f>
        <v>7.9233494867493848</v>
      </c>
      <c r="AK117" s="22" t="s">
        <v>21</v>
      </c>
      <c r="AL117" s="7">
        <f>EXP(-$B$3*$B$6)*($B$11*AN112+$B$12*AN122)</f>
        <v>7.8303597576021264</v>
      </c>
      <c r="AO117" s="22" t="s">
        <v>21</v>
      </c>
      <c r="AP117" s="7">
        <f>EXP(-$B$3*$B$6)*($B$11*AR112+$B$12*AR122)</f>
        <v>7.766089485585101</v>
      </c>
      <c r="AS117" s="22" t="s">
        <v>21</v>
      </c>
      <c r="AT117" s="7">
        <f>EXP(-$B$3*$B$6)*($B$11*AV112+$B$12*AV122)</f>
        <v>7.7608757936326214</v>
      </c>
      <c r="AW117" s="22" t="s">
        <v>21</v>
      </c>
      <c r="AX117" s="8">
        <f>MAX(AX114-$B$2,0)</f>
        <v>7.7660790958092392</v>
      </c>
    </row>
    <row r="118" spans="1:50" x14ac:dyDescent="0.45">
      <c r="A118" s="14"/>
      <c r="B118" s="14"/>
      <c r="G118" s="1">
        <f>E123+1</f>
        <v>3</v>
      </c>
      <c r="I118" s="22" t="s">
        <v>20</v>
      </c>
      <c r="J118" s="7">
        <f>MAX(EXP(-$B$3*$B$6)*($B$11*L113+$B$12*L123),J114-$B$2)</f>
        <v>8.8927099104881968</v>
      </c>
      <c r="L118" s="1"/>
      <c r="M118" s="22" t="s">
        <v>20</v>
      </c>
      <c r="N118" s="7">
        <f>MAX(EXP(-$B$3*$B$6)*($B$11*P113+$B$12*P123),N114-$B$2)</f>
        <v>8.7588785194790866</v>
      </c>
      <c r="P118" s="1"/>
      <c r="Q118" s="22" t="s">
        <v>20</v>
      </c>
      <c r="R118" s="7">
        <f>MAX(EXP(-$B$3*$B$6)*($B$11*T113+$B$12*T123),R114-$B$2)</f>
        <v>8.6239863515167539</v>
      </c>
      <c r="U118" s="22" t="s">
        <v>20</v>
      </c>
      <c r="V118" s="7">
        <f>MAX(EXP(-$B$3*$B$6)*($B$11*X113+$B$12*X123),V114-$B$2)</f>
        <v>8.4870053549877316</v>
      </c>
      <c r="Y118" s="22" t="s">
        <v>20</v>
      </c>
      <c r="Z118" s="7">
        <f>MAX(EXP(-$B$3*$B$6)*($B$11*AB113+$B$12*AB123),Z114-$B$2)</f>
        <v>8.3505466661003815</v>
      </c>
      <c r="AC118" s="22" t="s">
        <v>20</v>
      </c>
      <c r="AD118" s="7">
        <f>MAX(EXP(-$B$3*$B$6)*($B$11*AF113+$B$12*AF123),AD114-$B$2)</f>
        <v>8.221489673555098</v>
      </c>
      <c r="AF118" s="3"/>
      <c r="AG118" s="22" t="s">
        <v>20</v>
      </c>
      <c r="AH118" s="7">
        <f>MAX(EXP(-$B$3*$B$6)*($B$11*AJ113+$B$12*AJ123),AH114-$B$2)</f>
        <v>8.0957524969606496</v>
      </c>
      <c r="AK118" s="22" t="s">
        <v>20</v>
      </c>
      <c r="AL118" s="7">
        <f>MAX(EXP(-$B$3*$B$6)*($B$11*AN113+$B$12*AN123),AL114-$B$2)</f>
        <v>7.9806409653568409</v>
      </c>
      <c r="AO118" s="22" t="s">
        <v>20</v>
      </c>
      <c r="AP118" s="7">
        <f>MAX(EXP(-$B$3*$B$6)*($B$11*AR113+$B$12*AR123),AP114-$B$2)</f>
        <v>7.9090063198252736</v>
      </c>
      <c r="AS118" s="22" t="s">
        <v>20</v>
      </c>
      <c r="AT118" s="7">
        <f>MAX(EXP(-$B$3*$B$6)*($B$11*AV113+$B$12*AV123),AT114-$B$2)</f>
        <v>7.8374857572042487</v>
      </c>
      <c r="AW118" s="22" t="s">
        <v>20</v>
      </c>
      <c r="AX118" s="8">
        <f>MAX(AX114-$B$2,0)</f>
        <v>7.7660790958092392</v>
      </c>
    </row>
    <row r="119" spans="1:50" x14ac:dyDescent="0.45">
      <c r="G119" s="22" t="s">
        <v>0</v>
      </c>
      <c r="H119" s="7">
        <f>F124*$B$8</f>
        <v>43.359537818168327</v>
      </c>
      <c r="K119" s="22" t="s">
        <v>0</v>
      </c>
      <c r="L119" s="7">
        <f>J114*$B$9</f>
        <v>43.290484886610287</v>
      </c>
      <c r="M119" s="1"/>
      <c r="N119" s="1"/>
      <c r="O119" s="22" t="s">
        <v>0</v>
      </c>
      <c r="P119" s="7">
        <f>N114*$B$9</f>
        <v>43.22154192641257</v>
      </c>
      <c r="S119" s="22" t="s">
        <v>0</v>
      </c>
      <c r="T119" s="7">
        <f>R114*$B$9</f>
        <v>43.152708762438515</v>
      </c>
      <c r="W119" s="22" t="s">
        <v>0</v>
      </c>
      <c r="X119" s="7">
        <f>V114*$B$9</f>
        <v>43.083985219830353</v>
      </c>
      <c r="AA119" s="22" t="s">
        <v>0</v>
      </c>
      <c r="AB119" s="7">
        <f>Z114*$B$9</f>
        <v>43.015371124008851</v>
      </c>
      <c r="AD119" s="3"/>
      <c r="AE119" s="22" t="s">
        <v>0</v>
      </c>
      <c r="AF119" s="7">
        <f>AD114*$B$9</f>
        <v>42.946866300672724</v>
      </c>
      <c r="AI119" s="22" t="s">
        <v>0</v>
      </c>
      <c r="AJ119" s="7">
        <f>AH114*$B$9</f>
        <v>42.878470575798318</v>
      </c>
      <c r="AM119" s="22" t="s">
        <v>0</v>
      </c>
      <c r="AN119" s="7">
        <f>AL114*$B$9</f>
        <v>42.810183775639132</v>
      </c>
      <c r="AQ119" s="22" t="s">
        <v>0</v>
      </c>
      <c r="AR119" s="7">
        <f>AP114*$B$9</f>
        <v>42.742005726725353</v>
      </c>
      <c r="AU119" s="22" t="s">
        <v>0</v>
      </c>
      <c r="AV119" s="7">
        <f>AT114*$B$9</f>
        <v>42.673936255863403</v>
      </c>
    </row>
    <row r="120" spans="1:50" x14ac:dyDescent="0.45">
      <c r="G120" s="23" t="s">
        <v>9</v>
      </c>
      <c r="H120" s="7">
        <f>EXP(-$B$4*$B$6)*(J118-J128)/(H119*($B$8-$B$9))</f>
        <v>0.79108964410250227</v>
      </c>
      <c r="K120" s="23" t="s">
        <v>9</v>
      </c>
      <c r="L120" s="7">
        <f>EXP(-$B$4*$B$6)*(N118-N128)/(L119*($B$8-$B$9))</f>
        <v>0.79989879577271172</v>
      </c>
      <c r="M120" s="1"/>
      <c r="N120" s="1"/>
      <c r="O120" s="23" t="s">
        <v>9</v>
      </c>
      <c r="P120" s="7">
        <f>EXP(-$B$4*$B$6)*(R118-R128)/(P119*($B$8-$B$9))</f>
        <v>0.81028677238501123</v>
      </c>
      <c r="S120" s="23" t="s">
        <v>9</v>
      </c>
      <c r="T120" s="7">
        <f>EXP(-$B$4*$B$6)*(V118-V128)/(T119*($B$8-$B$9))</f>
        <v>0.82215649645670263</v>
      </c>
      <c r="W120" s="23" t="s">
        <v>9</v>
      </c>
      <c r="X120" s="7">
        <f>EXP(-$B$4*$B$6)*(Z118-Z128)/(X119*($B$8-$B$9))</f>
        <v>0.83635015691623094</v>
      </c>
      <c r="AA120" s="23" t="s">
        <v>9</v>
      </c>
      <c r="AB120" s="7">
        <f>EXP(-$B$4*$B$6)*(AD118-AD128)/(AB119*($B$8-$B$9))</f>
        <v>0.85527145185809939</v>
      </c>
      <c r="AD120" s="3"/>
      <c r="AE120" s="23" t="s">
        <v>9</v>
      </c>
      <c r="AF120" s="7">
        <f>EXP(-$B$4*$B$6)*(AH118-AH128)/(AF119*($B$8-$B$9))</f>
        <v>0.87826558194764615</v>
      </c>
      <c r="AI120" s="23" t="s">
        <v>9</v>
      </c>
      <c r="AJ120" s="7">
        <f>EXP(-$B$4*$B$6)*(AL118-AL128)/(AJ119*($B$8-$B$9))</f>
        <v>0.90712437491343867</v>
      </c>
      <c r="AM120" s="23" t="s">
        <v>9</v>
      </c>
      <c r="AN120" s="7">
        <f>EXP(-$B$4*$B$6)*(AP118-AP128)/(AN119*($B$8-$B$9))</f>
        <v>0.95093298487702882</v>
      </c>
      <c r="AQ120" s="23" t="s">
        <v>9</v>
      </c>
      <c r="AR120" s="7">
        <f>EXP(-$B$4*$B$6)*(AT118-AT128)/(AR119*($B$8-$B$9))</f>
        <v>0.99886860854299508</v>
      </c>
      <c r="AU120" s="23" t="s">
        <v>9</v>
      </c>
      <c r="AV120" s="7">
        <f>EXP(-$B$4*$B$6)*(AX118-AX128)/(AV119*($B$8-$B$9))</f>
        <v>0.9988686085430023</v>
      </c>
    </row>
    <row r="121" spans="1:50" x14ac:dyDescent="0.45">
      <c r="G121" s="22" t="s">
        <v>10</v>
      </c>
      <c r="H121" s="7">
        <f>EXP(-$B$3*B6)*(($B$8*J128-$B$9*J118)/($B$8-$B$9))</f>
        <v>-27.121900893945906</v>
      </c>
      <c r="K121" s="22" t="s">
        <v>10</v>
      </c>
      <c r="L121" s="7">
        <f>EXP(-$B$3*B6)*(($B$8*N128-$B$9*N118)/($B$8-$B$9))</f>
        <v>-27.598704197957371</v>
      </c>
      <c r="M121" s="1"/>
      <c r="N121" s="1"/>
      <c r="O121" s="22" t="s">
        <v>10</v>
      </c>
      <c r="P121" s="7">
        <f>EXP(-$B$3*B6)*(($B$8*R128-$B$9*R118)/($B$8-$B$9))</f>
        <v>-28.147025867086619</v>
      </c>
      <c r="S121" s="22" t="s">
        <v>10</v>
      </c>
      <c r="T121" s="7">
        <f>EXP(-$B$3*B6)*(($B$8*V128-$B$9*V118)/($B$8-$B$9))</f>
        <v>-28.763156187861352</v>
      </c>
      <c r="W121" s="22" t="s">
        <v>10</v>
      </c>
      <c r="X121" s="7">
        <f>EXP(-$B$3*B6)*(($B$8*Z128-$B$9*Z118)/($B$8-$B$9))</f>
        <v>-29.482261724552316</v>
      </c>
      <c r="AA121" s="22" t="s">
        <v>10</v>
      </c>
      <c r="AB121" s="7">
        <f>EXP(-$B$3*B6)*(($B$8*AD128-$B$9*AD118)/($B$8-$B$9))</f>
        <v>-30.405518673441541</v>
      </c>
      <c r="AD121" s="3"/>
      <c r="AE121" s="22" t="s">
        <v>10</v>
      </c>
      <c r="AF121" s="7">
        <f>EXP(-$B$3*B6)*(($B$8*AH128-$B$9*AH118)/($B$8-$B$9))</f>
        <v>-31.506468444532988</v>
      </c>
      <c r="AI121" s="22" t="s">
        <v>10</v>
      </c>
      <c r="AJ121" s="7">
        <f>EXP(-$B$3*B6)*(($B$8*AL128-$B$9*AL118)/($B$8-$B$9))</f>
        <v>-32.857598457105851</v>
      </c>
      <c r="AM121" s="22" t="s">
        <v>10</v>
      </c>
      <c r="AN121" s="7">
        <f>EXP(-$B$3*B6)*(($B$8*AP127-$B$9*AP118)/($B$8-$B$9))</f>
        <v>-35.366543167172928</v>
      </c>
      <c r="AQ121" s="22" t="s">
        <v>10</v>
      </c>
      <c r="AR121" s="7">
        <f>EXP(-$B$3*B6)*(($B$8*AT128-$B$9*AT118)/($B$8-$B$9))</f>
        <v>-36.987602853601196</v>
      </c>
      <c r="AU121" s="22" t="s">
        <v>10</v>
      </c>
      <c r="AV121" s="7">
        <f>EXP(-$B$3*B6)*(($B$8*AX128-$B$9*AX118)/($B$8-$B$9))</f>
        <v>-36.987602853601494</v>
      </c>
    </row>
    <row r="122" spans="1:50" x14ac:dyDescent="0.45">
      <c r="G122" s="22" t="s">
        <v>21</v>
      </c>
      <c r="H122" s="7">
        <f>EXP(-$B$3*$B$6)*($B$11*J117+$B$12*J127)</f>
        <v>6.9667511634527246</v>
      </c>
      <c r="K122" s="22" t="s">
        <v>21</v>
      </c>
      <c r="L122" s="7">
        <f>EXP(-$B$3*$B$6)*($B$11*N117+$B$12*N127)</f>
        <v>6.8325582859365541</v>
      </c>
      <c r="M122" s="1"/>
      <c r="N122" s="1"/>
      <c r="O122" s="22" t="s">
        <v>21</v>
      </c>
      <c r="P122" s="7">
        <f>EXP(-$B$3*$B$6)*($B$11*R117+$B$12*R127)</f>
        <v>6.6938222100783626</v>
      </c>
      <c r="S122" s="22" t="s">
        <v>21</v>
      </c>
      <c r="T122" s="7">
        <f>EXP(-$B$3*$B$6)*($B$11*V117+$B$12*V127)</f>
        <v>6.5503714971526579</v>
      </c>
      <c r="W122" s="22" t="s">
        <v>21</v>
      </c>
      <c r="X122" s="7">
        <f>EXP(-$B$3*$B$6)*($B$11*Z117+$B$12*Z127)</f>
        <v>6.4021033913214218</v>
      </c>
      <c r="AA122" s="22" t="s">
        <v>21</v>
      </c>
      <c r="AB122" s="7">
        <f>EXP(-$B$3*$B$6)*($B$11*AD117+$B$12*AD127)</f>
        <v>6.2491892688259512</v>
      </c>
      <c r="AD122" s="3"/>
      <c r="AE122" s="22" t="s">
        <v>21</v>
      </c>
      <c r="AF122" s="7">
        <f>EXP(-$B$3*$B$6)*($B$11*AH117+$B$12*AH127)</f>
        <v>6.0924477144247744</v>
      </c>
      <c r="AI122" s="22" t="s">
        <v>21</v>
      </c>
      <c r="AJ122" s="7">
        <f>EXP(-$B$3*$B$6)*($B$11*AL117+$B$12*AL127)</f>
        <v>5.9342889903770013</v>
      </c>
      <c r="AM122" s="22" t="s">
        <v>21</v>
      </c>
      <c r="AN122" s="7">
        <f>EXP(-$B$3*$B$6)*($B$11*AP117+$B$12*AP127)</f>
        <v>5.7814402185008538</v>
      </c>
      <c r="AQ122" s="22" t="s">
        <v>21</v>
      </c>
      <c r="AR122" s="7">
        <f>EXP(-$B$3*$B$6)*($B$11*AT117+$B$12*AT127)</f>
        <v>5.6546142065821643</v>
      </c>
      <c r="AU122" s="22" t="s">
        <v>21</v>
      </c>
      <c r="AV122" s="7">
        <f>EXP(-$B$3*$B$6)*($B$11*AX117+$B$12*AX127)</f>
        <v>5.6380524753455656</v>
      </c>
    </row>
    <row r="123" spans="1:50" x14ac:dyDescent="0.45">
      <c r="E123" s="1">
        <f>C128+1</f>
        <v>2</v>
      </c>
      <c r="G123" s="22" t="s">
        <v>20</v>
      </c>
      <c r="H123" s="7">
        <f>MAX(EXP(-$B$3*$B$6)*($B$11*J118+$B$12*J128),H119-$B$2)</f>
        <v>7.1793804470778664</v>
      </c>
      <c r="K123" s="22" t="s">
        <v>20</v>
      </c>
      <c r="L123" s="7">
        <f>MAX(EXP(-$B$3*$B$6)*($B$11*N118+$B$12*N128),L119-$B$2)</f>
        <v>7.0293025312589803</v>
      </c>
      <c r="M123" s="1"/>
      <c r="N123" s="1"/>
      <c r="O123" s="22" t="s">
        <v>20</v>
      </c>
      <c r="P123" s="7">
        <f>MAX(EXP(-$B$3*$B$6)*($B$11*R118+$B$12*R128),P119-$B$2)</f>
        <v>6.8748178379696707</v>
      </c>
      <c r="S123" s="22" t="s">
        <v>20</v>
      </c>
      <c r="T123" s="7">
        <f>MAX(EXP(-$B$3*$B$6)*($B$11*V118+$B$12*V128),T119-$B$2)</f>
        <v>6.7151236608815541</v>
      </c>
      <c r="W123" s="22" t="s">
        <v>20</v>
      </c>
      <c r="X123" s="7">
        <f>MAX(EXP(-$B$3*$B$6)*($B$11*Z118+$B$12*Z128),X119-$B$2)</f>
        <v>6.5510360746293772</v>
      </c>
      <c r="AA123" s="22" t="s">
        <v>20</v>
      </c>
      <c r="AB123" s="7">
        <f>MAX(EXP(-$B$3*$B$6)*($B$11*AD118+$B$12*AD128),AB119-$B$2)</f>
        <v>6.3843002400044728</v>
      </c>
      <c r="AD123" s="3"/>
      <c r="AE123" s="22" t="s">
        <v>20</v>
      </c>
      <c r="AF123" s="7">
        <f>MAX(EXP(-$B$3*$B$6)*($B$11*AH118+$B$12*AH128),AF119-$B$2)</f>
        <v>6.2122860798550921</v>
      </c>
      <c r="AI123" s="22" t="s">
        <v>20</v>
      </c>
      <c r="AJ123" s="7">
        <f>MAX(EXP(-$B$3*$B$6)*($B$11*AL118+$B$12*AL128),AJ119-$B$2)</f>
        <v>6.0385073612094731</v>
      </c>
      <c r="AM123" s="22" t="s">
        <v>20</v>
      </c>
      <c r="AN123" s="7">
        <f>MAX(EXP(-$B$3*$B$6)*($B$11*AP118+$B$12*AP128),AN119-$B$2)</f>
        <v>5.8764704550416669</v>
      </c>
      <c r="AQ123" s="22" t="s">
        <v>20</v>
      </c>
      <c r="AR123" s="7">
        <f>MAX(EXP(-$B$3*$B$6)*($B$11*AT118+$B$12*AT128),AR119-$B$2)</f>
        <v>5.7420057267253526</v>
      </c>
      <c r="AU123" s="22" t="s">
        <v>20</v>
      </c>
      <c r="AV123" s="7">
        <f>MAX(EXP(-$B$3*$B$6)*($B$11*AX118+$B$12*AX128),AV119-$B$2)</f>
        <v>5.6739362558634028</v>
      </c>
    </row>
    <row r="124" spans="1:50" x14ac:dyDescent="0.45">
      <c r="E124" s="22" t="s">
        <v>0</v>
      </c>
      <c r="F124" s="7">
        <f>D129*$B$8</f>
        <v>41.333129689024553</v>
      </c>
      <c r="I124" s="22" t="s">
        <v>0</v>
      </c>
      <c r="J124" s="7">
        <f>H119*$B$9</f>
        <v>41.267303946428662</v>
      </c>
      <c r="L124" s="1"/>
      <c r="M124" s="22" t="s">
        <v>0</v>
      </c>
      <c r="N124" s="7">
        <f>L119*$B$9</f>
        <v>41.201583035681232</v>
      </c>
      <c r="P124" s="1"/>
      <c r="Q124" s="22" t="s">
        <v>0</v>
      </c>
      <c r="R124" s="7">
        <f>P119*$B$9</f>
        <v>41.135966789830626</v>
      </c>
      <c r="U124" s="22" t="s">
        <v>0</v>
      </c>
      <c r="V124" s="7">
        <f>T119*$B$9</f>
        <v>41.070455042191064</v>
      </c>
      <c r="Y124" s="22" t="s">
        <v>0</v>
      </c>
      <c r="Z124" s="7">
        <f>X119*$B$9</f>
        <v>41.005047626342225</v>
      </c>
      <c r="AB124" s="3"/>
      <c r="AC124" s="22" t="s">
        <v>0</v>
      </c>
      <c r="AD124" s="7">
        <f>AB119*$B$9</f>
        <v>40.939744376128871</v>
      </c>
      <c r="AG124" s="22" t="s">
        <v>0</v>
      </c>
      <c r="AH124" s="7">
        <f>AF119*$B$9</f>
        <v>40.874545125660298</v>
      </c>
      <c r="AK124" s="22" t="s">
        <v>0</v>
      </c>
      <c r="AL124" s="7">
        <f>AJ119*$B$9</f>
        <v>40.809449709310037</v>
      </c>
      <c r="AO124" s="22" t="s">
        <v>0</v>
      </c>
      <c r="AP124" s="7">
        <f>AN119*$B$9</f>
        <v>40.744457961715412</v>
      </c>
      <c r="AS124" s="22" t="s">
        <v>0</v>
      </c>
      <c r="AT124" s="7">
        <f>AR119*$B$9</f>
        <v>40.679569717777063</v>
      </c>
      <c r="AW124" s="22" t="s">
        <v>0</v>
      </c>
      <c r="AX124" s="7">
        <f>AV119*$B$9</f>
        <v>40.614784812658549</v>
      </c>
    </row>
    <row r="125" spans="1:50" x14ac:dyDescent="0.45">
      <c r="E125" s="23" t="s">
        <v>9</v>
      </c>
      <c r="F125" s="7">
        <f>EXP(-$B$4*$B$6)*(H123-H133)/(F124*($B$8-$B$9))</f>
        <v>0.71119355101331194</v>
      </c>
      <c r="I125" s="23" t="s">
        <v>9</v>
      </c>
      <c r="J125" s="7">
        <f>EXP(-$B$4*$B$6)*(L123-L133)/(J124*($B$8-$B$9))</f>
        <v>0.71673665798503317</v>
      </c>
      <c r="L125" s="1"/>
      <c r="M125" s="23" t="s">
        <v>9</v>
      </c>
      <c r="N125" s="7">
        <f>EXP(-$B$4*$B$6)*(P123-P133)/(N124*($B$8-$B$9))</f>
        <v>0.72334041093994328</v>
      </c>
      <c r="P125" s="1"/>
      <c r="Q125" s="23" t="s">
        <v>9</v>
      </c>
      <c r="R125" s="7">
        <f>EXP(-$B$4*$B$6)*(T123-T133)/(R124*($B$8-$B$9))</f>
        <v>0.73112812662899185</v>
      </c>
      <c r="U125" s="23" t="s">
        <v>9</v>
      </c>
      <c r="V125" s="7">
        <f>EXP(-$B$4*$B$6)*(X123-X133)/(V124*($B$8-$B$9))</f>
        <v>0.74079120135598131</v>
      </c>
      <c r="Y125" s="23" t="s">
        <v>9</v>
      </c>
      <c r="Z125" s="7">
        <f>EXP(-$B$4*$B$6)*(AB123-AB133)/(Z124*($B$8-$B$9))</f>
        <v>0.75362865935087997</v>
      </c>
      <c r="AB125" s="3"/>
      <c r="AC125" s="23" t="s">
        <v>9</v>
      </c>
      <c r="AD125" s="7">
        <f>EXP(-$B$4*$B$6)*(AF123-AF133)/(AD124*($B$8-$B$9))</f>
        <v>0.76990784525056333</v>
      </c>
      <c r="AG125" s="23" t="s">
        <v>9</v>
      </c>
      <c r="AH125" s="7">
        <f>EXP(-$B$4*$B$6)*(AJ123-AJ133)/(AH124*($B$8-$B$9))</f>
        <v>0.79198138557456554</v>
      </c>
      <c r="AK125" s="23" t="s">
        <v>9</v>
      </c>
      <c r="AL125" s="7">
        <f>EXP(-$B$4*$B$6)*(AN123-AN133)/(AL124*($B$8-$B$9))</f>
        <v>0.8265592698416212</v>
      </c>
      <c r="AO125" s="23" t="s">
        <v>9</v>
      </c>
      <c r="AP125" s="7">
        <f>EXP(-$B$4*$B$6)*(AR123-AR133)/(AP124*($B$8-$B$9))</f>
        <v>0.88390776190976705</v>
      </c>
      <c r="AS125" s="23" t="s">
        <v>9</v>
      </c>
      <c r="AT125" s="7">
        <f>EXP(-$B$4*$B$6)*(AV123-AV133)/(AT124*($B$8-$B$9))</f>
        <v>0.98721110155560443</v>
      </c>
      <c r="AW125" s="23" t="s">
        <v>9</v>
      </c>
      <c r="AX125" s="6"/>
    </row>
    <row r="126" spans="1:50" x14ac:dyDescent="0.45">
      <c r="E126" s="22" t="s">
        <v>10</v>
      </c>
      <c r="F126" s="7">
        <f>EXP(-$B$3*B6)*(($B$8*H133-$B$9*H123)/($B$8-$B$9))</f>
        <v>-23.684633100927698</v>
      </c>
      <c r="I126" s="22" t="s">
        <v>10</v>
      </c>
      <c r="J126" s="7">
        <f>EXP(-$B$3*B6)*(($B$8*L133-$B$9*L123)/($B$8-$B$9))</f>
        <v>-24.025666676323006</v>
      </c>
      <c r="L126" s="1"/>
      <c r="M126" s="22" t="s">
        <v>10</v>
      </c>
      <c r="N126" s="7">
        <f>EXP(-$B$3*B6)*(($B$8*P133-$B$9*P123)/($B$8-$B$9))</f>
        <v>-24.416298202490562</v>
      </c>
      <c r="P126" s="1"/>
      <c r="Q126" s="22" t="s">
        <v>10</v>
      </c>
      <c r="R126" s="7">
        <f>EXP(-$B$3*B6)*(($B$8*T133-$B$9*T123)/($B$8-$B$9))</f>
        <v>-24.862438316262239</v>
      </c>
      <c r="U126" s="22" t="s">
        <v>10</v>
      </c>
      <c r="V126" s="7">
        <f>EXP(-$B$3*B6)*(($B$8*X134-$B$9*X123)/($B$8-$B$9))</f>
        <v>-64.071528975282632</v>
      </c>
      <c r="Y126" s="22" t="s">
        <v>10</v>
      </c>
      <c r="Z126" s="7">
        <f>EXP(-$B$3*B6)*(($B$8*AB133-$B$9*AB123)/($B$8-$B$9))</f>
        <v>-26.06129981506016</v>
      </c>
      <c r="AB126" s="3"/>
      <c r="AC126" s="22" t="s">
        <v>10</v>
      </c>
      <c r="AD126" s="7">
        <f>EXP(-$B$3*B6)*(($B$8*AF133-$B$9*AF123)/($B$8-$B$9))</f>
        <v>-26.881285382799064</v>
      </c>
      <c r="AG126" s="22" t="s">
        <v>10</v>
      </c>
      <c r="AH126" s="7">
        <f>EXP(-$B$3*B6)*(($B$8*AJ133-$B$9*AJ123)/($B$8-$B$9))</f>
        <v>-27.949539705582247</v>
      </c>
      <c r="AK126" s="22" t="s">
        <v>10</v>
      </c>
      <c r="AL126" s="7">
        <f>EXP(-$B$3*B6)*(($B$8*AN133-$B$9*AN123)/($B$8-$B$9))</f>
        <v>-29.53886304555213</v>
      </c>
      <c r="AO126" s="22" t="s">
        <v>10</v>
      </c>
      <c r="AP126" s="7">
        <f>EXP(-$B$3*B6)*(($B$8*AR133-$B$9*AR123)/($B$8-$B$9))</f>
        <v>-32.070028346863843</v>
      </c>
      <c r="AS126" s="22" t="s">
        <v>10</v>
      </c>
      <c r="AT126" s="7">
        <f>EXP(-$B$3*B6)*(($B$8*AV133-$B$9*AV123)/($B$8-$B$9))</f>
        <v>-36.489734541445529</v>
      </c>
      <c r="AW126" s="22" t="s">
        <v>10</v>
      </c>
      <c r="AX126" s="6"/>
    </row>
    <row r="127" spans="1:50" x14ac:dyDescent="0.45">
      <c r="E127" s="22" t="s">
        <v>21</v>
      </c>
      <c r="F127" s="7">
        <f>EXP(-$B$3*$B$6)*($B$11*H122+$B$12*H132)</f>
        <v>5.5542700223000665</v>
      </c>
      <c r="I127" s="22" t="s">
        <v>21</v>
      </c>
      <c r="J127" s="7">
        <f>EXP(-$B$3*$B$6)*($B$11*L122+$B$12*L132)</f>
        <v>5.4082461407831435</v>
      </c>
      <c r="L127" s="1"/>
      <c r="M127" s="22" t="s">
        <v>21</v>
      </c>
      <c r="N127" s="7">
        <f>EXP(-$B$3*$B$6)*($B$11*P122+$B$12*P132)</f>
        <v>5.2555263516325805</v>
      </c>
      <c r="P127" s="1"/>
      <c r="Q127" s="22" t="s">
        <v>21</v>
      </c>
      <c r="R127" s="7">
        <f>EXP(-$B$3*$B$6)*($B$11*T122+$B$12*T132)</f>
        <v>5.0952492049011031</v>
      </c>
      <c r="U127" s="22" t="s">
        <v>21</v>
      </c>
      <c r="V127" s="7">
        <f>EXP(-$B$3*$B$6)*($B$11*X122+$B$12*X132)</f>
        <v>4.9263283909119648</v>
      </c>
      <c r="Y127" s="22" t="s">
        <v>21</v>
      </c>
      <c r="Z127" s="7">
        <f>EXP(-$B$3*$B$6)*($B$11*AB122+$B$12*AB132)</f>
        <v>4.7474140270694356</v>
      </c>
      <c r="AB127" s="3"/>
      <c r="AC127" s="22" t="s">
        <v>21</v>
      </c>
      <c r="AD127" s="7">
        <f>EXP(-$B$3*$B$6)*($B$11*AF122+$B$12*AF132)</f>
        <v>4.5568221365021913</v>
      </c>
      <c r="AG127" s="22" t="s">
        <v>21</v>
      </c>
      <c r="AH127" s="7">
        <f>EXP(-$B$3*$B$6)*($B$11*AJ122+$B$12*AJ132)</f>
        <v>4.3524905073560642</v>
      </c>
      <c r="AK127" s="22" t="s">
        <v>21</v>
      </c>
      <c r="AL127" s="7">
        <f>EXP(-$B$3*$B$6)*($B$11*AN122+$B$12*AN132)</f>
        <v>4.1321544465028044</v>
      </c>
      <c r="AO127" s="22" t="s">
        <v>21</v>
      </c>
      <c r="AP127" s="7">
        <f>EXP(-$B$3*$B$6)*($B$11*AR122+$B$12*AR132)</f>
        <v>3.8948341276003204</v>
      </c>
      <c r="AS127" s="22" t="s">
        <v>21</v>
      </c>
      <c r="AT127" s="7">
        <f>EXP(-$B$3*$B$6)*($B$11*AV122+$B$12*AV132)</f>
        <v>3.6520886990266233</v>
      </c>
      <c r="AW127" s="22" t="s">
        <v>21</v>
      </c>
      <c r="AX127" s="8">
        <f>MAX(AX124-$B$2,0)</f>
        <v>3.6147848126585487</v>
      </c>
    </row>
    <row r="128" spans="1:50" x14ac:dyDescent="0.45">
      <c r="C128" s="1">
        <v>1</v>
      </c>
      <c r="E128" s="22" t="s">
        <v>20</v>
      </c>
      <c r="F128" s="7">
        <f>MAX(EXP(-$B$3*$B$6)*($B$11*H123+$B$12*H133),F124-$B$2)</f>
        <v>5.7112221771034202</v>
      </c>
      <c r="I128" s="22" t="s">
        <v>20</v>
      </c>
      <c r="J128" s="7">
        <f>MAX(EXP(-$B$3*$B$6)*($B$11*L123+$B$12*L133),J124-$B$2)</f>
        <v>5.5521228382928456</v>
      </c>
      <c r="L128" s="1"/>
      <c r="M128" s="22" t="s">
        <v>20</v>
      </c>
      <c r="N128" s="7">
        <f>MAX(EXP(-$B$3*$B$6)*($B$11*P123+$B$12*P133),N124-$B$2)</f>
        <v>5.3864718019153051</v>
      </c>
      <c r="P128" s="1"/>
      <c r="Q128" s="22" t="s">
        <v>20</v>
      </c>
      <c r="R128" s="7">
        <f>MAX(EXP(-$B$3*$B$6)*($B$11*T123+$B$12*T133),R124-$B$2)</f>
        <v>5.2132240198590489</v>
      </c>
      <c r="U128" s="22" t="s">
        <v>20</v>
      </c>
      <c r="V128" s="7">
        <f>MAX(EXP(-$B$3*$B$6)*($B$11*X123+$B$12*X133),V124-$B$2)</f>
        <v>5.0317909031388597</v>
      </c>
      <c r="Y128" s="22" t="s">
        <v>20</v>
      </c>
      <c r="Z128" s="7">
        <f>MAX(EXP(-$B$3*$B$6)*($B$11*AB123+$B$12*AB133),Z124-$B$2)</f>
        <v>4.8412792541991188</v>
      </c>
      <c r="AB128" s="3"/>
      <c r="AC128" s="22" t="s">
        <v>20</v>
      </c>
      <c r="AD128" s="7">
        <f>MAX(EXP(-$B$3*$B$6)*($B$11*AF123+$B$12*AF133),AD124-$B$2)</f>
        <v>4.6385449949351809</v>
      </c>
      <c r="AG128" s="22" t="s">
        <v>20</v>
      </c>
      <c r="AH128" s="7">
        <f>MAX(EXP(-$B$3*$B$6)*($B$11*AJ123+$B$12*AJ133),AH124-$B$2)</f>
        <v>4.4223391777682997</v>
      </c>
      <c r="AK128" s="22" t="s">
        <v>20</v>
      </c>
      <c r="AL128" s="7">
        <f>MAX(EXP(-$B$3*$B$6)*($B$11*AN123+$B$12*AN133),AL124-$B$2)</f>
        <v>4.192565908813533</v>
      </c>
      <c r="AO128" s="22" t="s">
        <v>20</v>
      </c>
      <c r="AP128" s="7">
        <f>MAX(EXP(-$B$3*$B$6)*($B$11*AR123+$B$12*AR133),AP124-$B$2)</f>
        <v>3.9443143003026111</v>
      </c>
      <c r="AS128" s="22" t="s">
        <v>20</v>
      </c>
      <c r="AT128" s="7">
        <f>MAX(EXP(-$B$3*$B$6)*($B$11*AV123+$B$12*AV133),AT124-$B$2)</f>
        <v>3.6795697177770634</v>
      </c>
      <c r="AW128" s="22" t="s">
        <v>20</v>
      </c>
      <c r="AX128" s="8">
        <f>MAX(AX124-$B$2,0)</f>
        <v>3.6147848126585487</v>
      </c>
    </row>
    <row r="129" spans="1:50" x14ac:dyDescent="0.45">
      <c r="C129" s="22" t="s">
        <v>0</v>
      </c>
      <c r="D129" s="7">
        <f>B134*$B$8</f>
        <v>39.40142574983502</v>
      </c>
      <c r="G129" s="22" t="s">
        <v>0</v>
      </c>
      <c r="H129" s="7">
        <f>F124*$B$9</f>
        <v>39.338676373515511</v>
      </c>
      <c r="K129" s="22" t="s">
        <v>0</v>
      </c>
      <c r="L129" s="7">
        <f>J124*$B$9</f>
        <v>39.276026929727713</v>
      </c>
      <c r="M129" s="1"/>
      <c r="N129" s="1"/>
      <c r="O129" s="22" t="s">
        <v>0</v>
      </c>
      <c r="P129" s="7">
        <f>N124*$B$9</f>
        <v>39.213477259322467</v>
      </c>
      <c r="S129" s="22" t="s">
        <v>0</v>
      </c>
      <c r="T129" s="7">
        <f>R124*$B$9</f>
        <v>39.15102720340407</v>
      </c>
      <c r="W129" s="22" t="s">
        <v>0</v>
      </c>
      <c r="X129" s="7">
        <f>V124*$B$9</f>
        <v>39.088676603329851</v>
      </c>
      <c r="Z129" s="3"/>
      <c r="AA129" s="22" t="s">
        <v>0</v>
      </c>
      <c r="AB129" s="7">
        <f>Z124*$B$9</f>
        <v>39.026425300709796</v>
      </c>
      <c r="AE129" s="22" t="s">
        <v>0</v>
      </c>
      <c r="AF129" s="7">
        <f>AD124*$B$9</f>
        <v>38.964273137406181</v>
      </c>
      <c r="AI129" s="22" t="s">
        <v>0</v>
      </c>
      <c r="AJ129" s="7">
        <f>AH124*$B$9</f>
        <v>38.902219955533042</v>
      </c>
      <c r="AM129" s="22" t="s">
        <v>0</v>
      </c>
      <c r="AN129" s="7">
        <f>AL124*$B$9</f>
        <v>38.840265597455918</v>
      </c>
      <c r="AQ129" s="22" t="s">
        <v>0</v>
      </c>
      <c r="AR129" s="7">
        <f>AP124*$B$9</f>
        <v>38.778409905791392</v>
      </c>
      <c r="AU129" s="22" t="s">
        <v>0</v>
      </c>
      <c r="AV129" s="7">
        <f>AT124*$B$9</f>
        <v>38.716652723406668</v>
      </c>
    </row>
    <row r="130" spans="1:50" x14ac:dyDescent="0.45">
      <c r="C130" s="23" t="s">
        <v>9</v>
      </c>
      <c r="D130" s="7">
        <f>EXP(-$B$4*$B$6)*(F128-F138)/(D129*($B$8-$B$9))</f>
        <v>0.62727688875810428</v>
      </c>
      <c r="G130" s="23" t="s">
        <v>9</v>
      </c>
      <c r="H130" s="7">
        <f>EXP(-$B$4*$B$6)*(J128-J138)/(H129*($B$8-$B$9))</f>
        <v>0.62896489991894311</v>
      </c>
      <c r="K130" s="23" t="s">
        <v>9</v>
      </c>
      <c r="L130" s="7">
        <f>EXP(-$B$4*$B$6)*(N128-N138)/(L129*($B$8-$B$9))</f>
        <v>0.63109197894244262</v>
      </c>
      <c r="M130" s="1"/>
      <c r="N130" s="1"/>
      <c r="O130" s="23" t="s">
        <v>9</v>
      </c>
      <c r="P130" s="7">
        <f>EXP(-$B$4*$B$6)*(R128-R138)/(P129*($B$8-$B$9))</f>
        <v>0.63373814989109689</v>
      </c>
      <c r="S130" s="23" t="s">
        <v>9</v>
      </c>
      <c r="T130" s="7">
        <f>EXP(-$B$4*$B$6)*(V128-V138)/(T129*($B$8-$B$9))</f>
        <v>0.63725839949120644</v>
      </c>
      <c r="W130" s="23" t="s">
        <v>9</v>
      </c>
      <c r="X130" s="7">
        <f>EXP(-$B$4*$B$6)*(Z125-Z138)/(X129*($B$8-$B$9))</f>
        <v>-0.43158030842717132</v>
      </c>
      <c r="Z130" s="3"/>
      <c r="AA130" s="23" t="s">
        <v>9</v>
      </c>
      <c r="AB130" s="7">
        <f>EXP(-$B$4*$B$6)*(AD128-AD138)/(AB129*($B$8-$B$9))</f>
        <v>0.64866748946116026</v>
      </c>
      <c r="AE130" s="23" t="s">
        <v>9</v>
      </c>
      <c r="AF130" s="7">
        <f>EXP(-$B$4*$B$6)*(AH128-AH138)/(AF129*($B$8-$B$9))</f>
        <v>0.65793470422874312</v>
      </c>
      <c r="AI130" s="23" t="s">
        <v>9</v>
      </c>
      <c r="AJ130" s="7">
        <f>EXP(-$B$4*$B$6)*(AL128-AL138)/(AJ129*($B$8-$B$9))</f>
        <v>0.67293591267943353</v>
      </c>
      <c r="AM130" s="23" t="s">
        <v>9</v>
      </c>
      <c r="AN130" s="7">
        <f>EXP(-$B$4*$B$6)*(AP128-AP138)/(AN129*($B$8-$B$9))</f>
        <v>0.69790308734236151</v>
      </c>
      <c r="AQ130" s="23" t="s">
        <v>9</v>
      </c>
      <c r="AR130" s="7">
        <f>EXP(-$B$4*$B$6)*(AT128-AT138)/(AR129*($B$8-$B$9))</f>
        <v>0.74666901884237846</v>
      </c>
      <c r="AU130" s="23" t="s">
        <v>9</v>
      </c>
      <c r="AV130" s="7">
        <f>EXP(-$B$4*$B$6)*(AX128-AX138)/(AV129*($B$8-$B$9))</f>
        <v>0.95867674680673642</v>
      </c>
    </row>
    <row r="131" spans="1:50" x14ac:dyDescent="0.45">
      <c r="C131" s="22" t="s">
        <v>10</v>
      </c>
      <c r="D131" s="7">
        <f>EXP(-$B$3*B6)*(($B$8*F138-$B$9*F128)/($B$8-$B$9))</f>
        <v>-20.238678583358368</v>
      </c>
      <c r="G131" s="22" t="s">
        <v>10</v>
      </c>
      <c r="H131" s="7">
        <f>EXP(-$B$3*B6)*(($B$8*J138-$B$9*J128)/($B$8-$B$9))</f>
        <v>-20.426115933819403</v>
      </c>
      <c r="K131" s="22" t="s">
        <v>10</v>
      </c>
      <c r="L131" s="7">
        <f>EXP(-$B$3*B6)*(($B$8*N138-$B$9*N128)/($B$8-$B$9))</f>
        <v>-20.638051258743637</v>
      </c>
      <c r="M131" s="1"/>
      <c r="N131" s="1"/>
      <c r="O131" s="22" t="s">
        <v>10</v>
      </c>
      <c r="P131" s="7">
        <f>EXP(-$B$3*B6)*(($B$8*R138-$B$9*R128)/($B$8-$B$9))</f>
        <v>-20.878737674442593</v>
      </c>
      <c r="S131" s="22" t="s">
        <v>10</v>
      </c>
      <c r="T131" s="7">
        <f>EXP(-$B$3*B6)*(($B$8*V138-$B$9*V128)/($B$8-$B$9))</f>
        <v>-21.163253123585253</v>
      </c>
      <c r="W131" s="22" t="s">
        <v>10</v>
      </c>
      <c r="X131" s="7">
        <f>EXP(-$B$3*B6)*(($B$8*Z138-$B$9*Z128)/($B$8-$B$9))</f>
        <v>-21.514262049097066</v>
      </c>
      <c r="Z131" s="3"/>
      <c r="AA131" s="22" t="s">
        <v>10</v>
      </c>
      <c r="AB131" s="7">
        <f>EXP(-$B$3*B6)*(($B$8*AD138-$B$9*AD128)/($B$8-$B$9))</f>
        <v>-21.940461998675509</v>
      </c>
      <c r="AE131" s="22" t="s">
        <v>10</v>
      </c>
      <c r="AF131" s="7">
        <f>EXP(-$B$3*B6)*(($B$8*AH138-$B$9*AH128)/($B$8-$B$9))</f>
        <v>-22.493364198606393</v>
      </c>
      <c r="AI131" s="22" t="s">
        <v>10</v>
      </c>
      <c r="AJ131" s="7">
        <f>EXP(-$B$3*B6)*(($B$8*AL138-$B$9*AL128)/($B$8-$B$9))</f>
        <v>-23.292876924512029</v>
      </c>
      <c r="AM131" s="22" t="s">
        <v>10</v>
      </c>
      <c r="AN131" s="7">
        <f>EXP(-$B$3*B6)*(($B$8*AP138-$B$9*AP128)/($B$8-$B$9))</f>
        <v>-24.515360211384678</v>
      </c>
      <c r="AQ131" s="22" t="s">
        <v>10</v>
      </c>
      <c r="AR131" s="7">
        <f>EXP(-$B$3*B6)*(($B$8*AT138-$B$9*AT128)/($B$8-$B$9))</f>
        <v>-26.720052927679038</v>
      </c>
      <c r="AU131" s="22" t="s">
        <v>10</v>
      </c>
      <c r="AV131" s="7">
        <f>EXP(-$B$3*B6)*(($B$8*AX138-$B$9*AX128)/($B$8-$B$9))</f>
        <v>-35.353917643747174</v>
      </c>
    </row>
    <row r="132" spans="1:50" x14ac:dyDescent="0.45">
      <c r="C132" s="22" t="s">
        <v>21</v>
      </c>
      <c r="D132" s="7">
        <f>EXP(-$B$3*$B$6)*($B$11*F127+$B$12*F137)</f>
        <v>4.3623107521926148</v>
      </c>
      <c r="G132" s="22" t="s">
        <v>21</v>
      </c>
      <c r="H132" s="7">
        <f>EXP(-$B$3*$B$6)*($B$11*J127+$B$12*J137)</f>
        <v>4.2125086250889616</v>
      </c>
      <c r="K132" s="22" t="s">
        <v>21</v>
      </c>
      <c r="L132" s="7">
        <f>EXP(-$B$3*$B$6)*($B$11*N127+$B$12*N137)</f>
        <v>4.0551200844736695</v>
      </c>
      <c r="M132" s="1"/>
      <c r="N132" s="1"/>
      <c r="O132" s="22" t="s">
        <v>21</v>
      </c>
      <c r="P132" s="7">
        <f>EXP(-$B$3*$B$6)*($B$11*R127+$B$12*R137)</f>
        <v>3.8889807865650541</v>
      </c>
      <c r="S132" s="22" t="s">
        <v>21</v>
      </c>
      <c r="T132" s="7">
        <f>EXP(-$B$3*$B$6)*($B$11*V127+$B$12*V137)</f>
        <v>3.7125714780935097</v>
      </c>
      <c r="W132" s="22" t="s">
        <v>21</v>
      </c>
      <c r="X132" s="7">
        <f>EXP(-$B$3*$B$6)*($B$11*Z127+$B$12*Z137)</f>
        <v>3.5238682979127769</v>
      </c>
      <c r="Z132" s="3"/>
      <c r="AA132" s="22" t="s">
        <v>21</v>
      </c>
      <c r="AB132" s="7">
        <f>EXP(-$B$3*$B$6)*($B$11*AD127+$B$12*AD137)</f>
        <v>3.3200714724338152</v>
      </c>
      <c r="AE132" s="22" t="s">
        <v>21</v>
      </c>
      <c r="AF132" s="7">
        <f>EXP(-$B$3*$B$6)*($B$11*AH127+$B$12*AH137)</f>
        <v>3.0971122187226121</v>
      </c>
      <c r="AI132" s="22" t="s">
        <v>21</v>
      </c>
      <c r="AJ132" s="7">
        <f>EXP(-$B$3*$B$6)*($B$11*AL127+$B$12*AL137)</f>
        <v>2.8486669186142786</v>
      </c>
      <c r="AM132" s="22" t="s">
        <v>21</v>
      </c>
      <c r="AN132" s="7">
        <f>EXP(-$B$3*$B$6)*($B$11*AP127+$B$12*AP137)</f>
        <v>2.5639046425931933</v>
      </c>
      <c r="AQ132" s="22" t="s">
        <v>21</v>
      </c>
      <c r="AR132" s="7">
        <f>EXP(-$B$3*$B$6)*($B$11*AT127+$B$12*AT137)</f>
        <v>2.2211825670524594</v>
      </c>
      <c r="AU132" s="22" t="s">
        <v>21</v>
      </c>
      <c r="AV132" s="7">
        <f>EXP(-$B$3*$B$6)*($B$11*AX127+$B$12*AX137)</f>
        <v>1.7628370363745081</v>
      </c>
    </row>
    <row r="133" spans="1:50" x14ac:dyDescent="0.45">
      <c r="C133" s="22" t="s">
        <v>20</v>
      </c>
      <c r="D133" s="7">
        <f>MAX(EXP(-$B$3*$B$6)*($B$11*F128+$B$12*F138),D129-$B$2)</f>
        <v>4.4769251736316038</v>
      </c>
      <c r="G133" s="22" t="s">
        <v>20</v>
      </c>
      <c r="H133" s="7">
        <f>MAX(EXP(-$B$3*$B$6)*($B$11*J128+$B$12*J138),H129-$B$2)</f>
        <v>4.3165307143924769</v>
      </c>
      <c r="K133" s="22" t="s">
        <v>20</v>
      </c>
      <c r="L133" s="7">
        <f>MAX(EXP(-$B$3*$B$6)*($B$11*N128+$B$12*N138),L129-$B$2)</f>
        <v>4.1487343013348941</v>
      </c>
      <c r="M133" s="1"/>
      <c r="N133" s="1"/>
      <c r="O133" s="22" t="s">
        <v>20</v>
      </c>
      <c r="P133" s="7">
        <f>MAX(EXP(-$B$3*$B$6)*($B$11*R128+$B$12*R138),P129-$B$2)</f>
        <v>3.9723388546770271</v>
      </c>
      <c r="S133" s="22" t="s">
        <v>20</v>
      </c>
      <c r="T133" s="7">
        <f>MAX(EXP(-$B$3*$B$6)*($B$11*V128+$B$12*V138),T129-$B$2)</f>
        <v>3.786067810492709</v>
      </c>
      <c r="W133" s="22" t="s">
        <v>20</v>
      </c>
      <c r="X133" s="7">
        <f>MAX(EXP(-$B$3*$B$6)*($B$11*Z128+$B$12*Z138),X129-$B$2)</f>
        <v>3.5879942446108402</v>
      </c>
      <c r="Z133" s="3"/>
      <c r="AA133" s="22" t="s">
        <v>20</v>
      </c>
      <c r="AB133" s="7">
        <f>MAX(EXP(-$B$3*$B$6)*($B$11*AD128+$B$12*AD138),AB129-$B$2)</f>
        <v>3.3747113237794251</v>
      </c>
      <c r="AE133" s="22" t="s">
        <v>20</v>
      </c>
      <c r="AF133" s="7">
        <f>MAX(EXP(-$B$3*$B$6)*($B$11*AH128+$B$12*AH138),AF129-$B$2)</f>
        <v>3.1425833235408973</v>
      </c>
      <c r="AI133" s="22" t="s">
        <v>20</v>
      </c>
      <c r="AJ133" s="7">
        <f>MAX(EXP(-$B$3*$B$6)*($B$11*AL128+$B$12*AL138),AJ129-$B$2)</f>
        <v>2.88582396652067</v>
      </c>
      <c r="AM133" s="22" t="s">
        <v>20</v>
      </c>
      <c r="AN133" s="7">
        <f>MAX(EXP(-$B$3*$B$6)*($B$11*AP128+$B$12*AP138),AN129-$B$2)</f>
        <v>2.5913810622771134</v>
      </c>
      <c r="AQ133" s="22" t="s">
        <v>20</v>
      </c>
      <c r="AR133" s="7">
        <f>MAX(EXP(-$B$3*$B$6)*($B$11*AT128+$B$12*AT138),AR129-$B$2)</f>
        <v>2.2345843489457908</v>
      </c>
      <c r="AU133" s="22" t="s">
        <v>20</v>
      </c>
      <c r="AV133" s="7">
        <f>MAX(EXP(-$B$3*$B$6)*($B$11*AX128+$B$12*AX138),AV129-$B$2)</f>
        <v>1.7628370363745081</v>
      </c>
    </row>
    <row r="134" spans="1:50" x14ac:dyDescent="0.45">
      <c r="A134" s="22" t="s">
        <v>0</v>
      </c>
      <c r="B134" s="8">
        <f>B1</f>
        <v>37.56</v>
      </c>
      <c r="E134" s="22" t="s">
        <v>0</v>
      </c>
      <c r="F134" s="7">
        <f>D129*$B$9</f>
        <v>37.500183215969777</v>
      </c>
      <c r="I134" s="22" t="s">
        <v>0</v>
      </c>
      <c r="J134" s="7">
        <f>H129*$B$9</f>
        <v>37.440461694124103</v>
      </c>
      <c r="L134" s="1"/>
      <c r="M134" s="22" t="s">
        <v>0</v>
      </c>
      <c r="N134" s="7">
        <f>L129*$B$9</f>
        <v>37.38083528275164</v>
      </c>
      <c r="P134" s="1"/>
      <c r="Q134" s="22" t="s">
        <v>0</v>
      </c>
      <c r="R134" s="7">
        <f>P129*$B$9</f>
        <v>37.321303830382689</v>
      </c>
      <c r="U134" s="22" t="s">
        <v>0</v>
      </c>
      <c r="V134" s="7">
        <f>T129*$B$9</f>
        <v>37.261867185788745</v>
      </c>
      <c r="X134" s="3"/>
      <c r="Y134" s="22" t="s">
        <v>0</v>
      </c>
      <c r="Z134" s="7">
        <f>X129*$B$9</f>
        <v>37.202525197982162</v>
      </c>
      <c r="AC134" s="22" t="s">
        <v>0</v>
      </c>
      <c r="AD134" s="7">
        <f>AB129*$B$9</f>
        <v>37.143277716215728</v>
      </c>
      <c r="AG134" s="22" t="s">
        <v>0</v>
      </c>
      <c r="AH134" s="7">
        <f>AF129*$B$9</f>
        <v>37.084124589982366</v>
      </c>
      <c r="AK134" s="22" t="s">
        <v>0</v>
      </c>
      <c r="AL134" s="7">
        <f>AJ129*$B$9</f>
        <v>37.025065669014602</v>
      </c>
      <c r="AO134" s="22" t="s">
        <v>0</v>
      </c>
      <c r="AP134" s="7">
        <f>AN129*$B$9</f>
        <v>36.966100803284341</v>
      </c>
      <c r="AS134" s="22" t="s">
        <v>0</v>
      </c>
      <c r="AT134" s="7">
        <f>AR129*$B$9</f>
        <v>36.907229843002405</v>
      </c>
      <c r="AW134" s="22" t="s">
        <v>0</v>
      </c>
      <c r="AX134" s="7">
        <f>AV129*$B$9</f>
        <v>36.848452638618141</v>
      </c>
    </row>
    <row r="135" spans="1:50" x14ac:dyDescent="0.45">
      <c r="A135" s="23" t="s">
        <v>9</v>
      </c>
      <c r="B135" s="79">
        <f>EXP(-$B$4*$B$6)*(D133-D143)/(B134*($B$8-$B$9))</f>
        <v>0.54282178520164204</v>
      </c>
      <c r="E135" s="23" t="s">
        <v>9</v>
      </c>
      <c r="F135" s="7">
        <f>EXP(-$B$4*$B$6)*(H133-H143)/(F134*($B$8-$B$9))</f>
        <v>0.54063235289319045</v>
      </c>
      <c r="I135" s="23" t="s">
        <v>9</v>
      </c>
      <c r="J135" s="7">
        <f>EXP(-$B$4*$B$6)*(L133-L143)/(J134*($B$8-$B$9))</f>
        <v>0.53827696254016322</v>
      </c>
      <c r="L135" s="1"/>
      <c r="M135" s="23" t="s">
        <v>9</v>
      </c>
      <c r="N135" s="7">
        <f>EXP(-$B$4*$B$6)*(P133-P143)/(N134*($B$8-$B$9))</f>
        <v>0.53570908788773408</v>
      </c>
      <c r="P135" s="1"/>
      <c r="Q135" s="23" t="s">
        <v>9</v>
      </c>
      <c r="R135" s="7">
        <f>EXP(-$B$4*$B$6)*(T133-T143)/(R134*($B$8-$B$9))</f>
        <v>0.53296348742720356</v>
      </c>
      <c r="U135" s="23" t="s">
        <v>9</v>
      </c>
      <c r="V135" s="7">
        <f>EXP(-$B$4*$B$6)*(X133-X143)/(V134*($B$8-$B$9))</f>
        <v>0.53004278827941831</v>
      </c>
      <c r="X135" s="3"/>
      <c r="Y135" s="23" t="s">
        <v>9</v>
      </c>
      <c r="Z135" s="7">
        <f>EXP(-$B$4*$B$6)*(AB133-AB143)/(Z134*($B$8-$B$9))</f>
        <v>0.52668047615351621</v>
      </c>
      <c r="AC135" s="23" t="s">
        <v>9</v>
      </c>
      <c r="AD135" s="7">
        <f>EXP(-$B$4*$B$6)*(AF133-AF143)/(AD134*($B$8-$B$9))</f>
        <v>0.52288787015385374</v>
      </c>
      <c r="AG135" s="23" t="s">
        <v>9</v>
      </c>
      <c r="AH135" s="7">
        <f>EXP(-$B$4*$B$6)*(AJ133-AJ143)/(AH134*($B$8-$B$9))</f>
        <v>0.51873171995796363</v>
      </c>
      <c r="AK135" s="23" t="s">
        <v>9</v>
      </c>
      <c r="AL135" s="7">
        <f>EXP(-$B$4*$B$6)*(AN133-AN143)/(AL134*($B$8-$B$9))</f>
        <v>0.51321493947502084</v>
      </c>
      <c r="AO135" s="23" t="s">
        <v>9</v>
      </c>
      <c r="AP135" s="7">
        <f>EXP(-$B$4*$B$6)*(AR133-AR143)/(AP134*($B$8-$B$9))</f>
        <v>0.5042441505531472</v>
      </c>
      <c r="AS135" s="23" t="s">
        <v>9</v>
      </c>
      <c r="AT135" s="7">
        <f>EXP(-$B$4*$B$6)*(AV133-AV143)/(AT134*($B$8-$B$9))</f>
        <v>0.49044268834806659</v>
      </c>
      <c r="AW135" s="23" t="s">
        <v>9</v>
      </c>
      <c r="AX135" s="6"/>
    </row>
    <row r="136" spans="1:50" x14ac:dyDescent="0.45">
      <c r="A136" s="22" t="s">
        <v>10</v>
      </c>
      <c r="B136" s="8">
        <f>EXP(-$B$3*B6)*(($B$8*D143-$B$9*D133)/($B$8-$B$9))</f>
        <v>-16.929578354381526</v>
      </c>
      <c r="E136" s="22" t="s">
        <v>10</v>
      </c>
      <c r="F136" s="7">
        <f>EXP(-$B$3*B6)*(($B$8*H143-$B$9*H133)/($B$8-$B$9))</f>
        <v>-16.969632154072777</v>
      </c>
      <c r="I136" s="22" t="s">
        <v>10</v>
      </c>
      <c r="J136" s="7">
        <f>EXP(-$B$3*B6)*(($B$8*L143-$B$9*L133)/($B$8-$B$9))</f>
        <v>-17.010890899295187</v>
      </c>
      <c r="L136" s="1"/>
      <c r="M136" s="22" t="s">
        <v>10</v>
      </c>
      <c r="N136" s="7">
        <f>EXP(-$B$3*B6)*(($B$8*P143-$B$9*P133)/($B$8-$B$9))</f>
        <v>-17.052755782350847</v>
      </c>
      <c r="P136" s="1"/>
      <c r="Q136" s="22" t="s">
        <v>10</v>
      </c>
      <c r="R136" s="7">
        <f>EXP(-$B$3*B6)*(($B$8*T143-$B$9*T133)/($B$8-$B$9))</f>
        <v>-17.097903905263269</v>
      </c>
      <c r="U136" s="22" t="s">
        <v>10</v>
      </c>
      <c r="V136" s="7">
        <f>EXP(-$B$3*B6)*(($B$8*X143-$B$9*X133)/($B$8-$B$9))</f>
        <v>-17.148396737310566</v>
      </c>
      <c r="X136" s="3"/>
      <c r="Y136" s="22" t="s">
        <v>10</v>
      </c>
      <c r="Z136" s="7">
        <f>EXP(-$B$3*B6)*(($B$8*AB143-$B$9*AB133)/($B$8-$B$9))</f>
        <v>-17.197262401038493</v>
      </c>
      <c r="AC136" s="22" t="s">
        <v>10</v>
      </c>
      <c r="AD136" s="7">
        <f>EXP(-$B$3*B6)*(($B$8*AF143-$B$9*AF133)/($B$8-$B$9))</f>
        <v>-17.248658248554776</v>
      </c>
      <c r="AG136" s="22" t="s">
        <v>10</v>
      </c>
      <c r="AH136" s="7">
        <f>EXP(-$B$3*B6)*(($B$8*AJ143-$B$9*AJ133)/($B$8-$B$9))</f>
        <v>-17.311046483527349</v>
      </c>
      <c r="AK136" s="22" t="s">
        <v>10</v>
      </c>
      <c r="AL136" s="7">
        <f>EXP(-$B$3*B6)*(($B$8*AN143-$B$9*AN133)/($B$8-$B$9))</f>
        <v>-17.358783374884407</v>
      </c>
      <c r="AO136" s="22" t="s">
        <v>10</v>
      </c>
      <c r="AP136" s="7">
        <f>EXP(-$B$3*B6)*(($B$8*AR143-$B$9*AR133)/($B$8-$B$9))</f>
        <v>-17.335539700498597</v>
      </c>
      <c r="AS136" s="22" t="s">
        <v>10</v>
      </c>
      <c r="AT136" s="7">
        <f>EXP(-$B$3*B6)*(($B$8*AV143-$B$9*AV133)/($B$8-$B$9))</f>
        <v>-17.241191006746305</v>
      </c>
      <c r="AW136" s="22" t="s">
        <v>10</v>
      </c>
      <c r="AX136" s="6"/>
    </row>
    <row r="137" spans="1:50" x14ac:dyDescent="0.45">
      <c r="A137" s="22" t="s">
        <v>21</v>
      </c>
      <c r="B137" s="8">
        <f>EXP(-$B$3*$B$6)*($B$11*D132+$B$12*D142)</f>
        <v>3.3759978863190216</v>
      </c>
      <c r="E137" s="22" t="s">
        <v>21</v>
      </c>
      <c r="F137" s="7">
        <f>EXP(-$B$3*$B$6)*($B$11*H132+$B$12*H142)</f>
        <v>3.2298176334865256</v>
      </c>
      <c r="I137" s="22" t="s">
        <v>21</v>
      </c>
      <c r="J137" s="7">
        <f>EXP(-$B$3*$B$6)*($B$11*L132+$B$12*L142)</f>
        <v>3.0763186724102232</v>
      </c>
      <c r="L137" s="1"/>
      <c r="M137" s="22" t="s">
        <v>21</v>
      </c>
      <c r="N137" s="7">
        <f>EXP(-$B$3*$B$6)*($B$11*P132+$B$12*P142)</f>
        <v>2.9143801212483957</v>
      </c>
      <c r="P137" s="1"/>
      <c r="Q137" s="22" t="s">
        <v>21</v>
      </c>
      <c r="R137" s="7">
        <f>EXP(-$B$3*$B$6)*($B$11*T132+$B$12*T142)</f>
        <v>2.7425483661659698</v>
      </c>
      <c r="U137" s="22" t="s">
        <v>21</v>
      </c>
      <c r="V137" s="7">
        <f>EXP(-$B$3*$B$6)*($B$11*X132+$B$12*X142)</f>
        <v>2.5588907784528527</v>
      </c>
      <c r="X137" s="3"/>
      <c r="Y137" s="22" t="s">
        <v>21</v>
      </c>
      <c r="Z137" s="7">
        <f>EXP(-$B$3*$B$6)*($B$11*AB132+$B$12*AB142)</f>
        <v>2.3607402041426497</v>
      </c>
      <c r="AC137" s="22" t="s">
        <v>21</v>
      </c>
      <c r="AD137" s="7">
        <f>EXP(-$B$3*$B$6)*($B$11*AF132+$B$12*AF142)</f>
        <v>2.144232234762252</v>
      </c>
      <c r="AG137" s="22" t="s">
        <v>21</v>
      </c>
      <c r="AH137" s="7">
        <f>EXP(-$B$3*$B$6)*($B$11*AJ132+$B$12*AJ142)</f>
        <v>1.9033841544348151</v>
      </c>
      <c r="AK137" s="22" t="s">
        <v>21</v>
      </c>
      <c r="AL137" s="7">
        <f>EXP(-$B$3*$B$6)*($B$11*AN132+$B$12*AN142)</f>
        <v>1.6280020577490608</v>
      </c>
      <c r="AO137" s="22" t="s">
        <v>21</v>
      </c>
      <c r="AP137" s="7">
        <f>EXP(-$B$3*$B$6)*($B$11*AR132+$B$12*AR142)</f>
        <v>1.2978646959986873</v>
      </c>
      <c r="AS137" s="22" t="s">
        <v>21</v>
      </c>
      <c r="AT137" s="7">
        <f>EXP(-$B$3*$B$6)*($B$11*AV132+$B$12*AV142)</f>
        <v>0.8596900169357885</v>
      </c>
      <c r="AW137" s="22" t="s">
        <v>21</v>
      </c>
      <c r="AX137" s="8">
        <f>MAX(AX134-$B$2,0)</f>
        <v>0</v>
      </c>
    </row>
    <row r="138" spans="1:50" x14ac:dyDescent="0.45">
      <c r="A138" s="22" t="s">
        <v>20</v>
      </c>
      <c r="B138" s="8">
        <f>MAX(EXP(-$B$3*$B$6)*($B$11*D133+$B$12*D143),B134-$B$2)</f>
        <v>3.4588078977921413</v>
      </c>
      <c r="E138" s="22" t="s">
        <v>20</v>
      </c>
      <c r="F138" s="7">
        <f>MAX(EXP(-$B$3*$B$6)*($B$11*H133+$B$12*H143),F134-$B$2)</f>
        <v>3.3041801319026889</v>
      </c>
      <c r="I138" s="22" t="s">
        <v>20</v>
      </c>
      <c r="J138" s="7">
        <f>MAX(EXP(-$B$3*$B$6)*($B$11*L133+$B$12*L143),J134-$B$2)</f>
        <v>3.1424470975192715</v>
      </c>
      <c r="L138" s="1"/>
      <c r="M138" s="22" t="s">
        <v>20</v>
      </c>
      <c r="N138" s="7">
        <f>MAX(EXP(-$B$3*$B$6)*($B$11*P133+$B$12*P143),N134-$B$2)</f>
        <v>2.9724973914536639</v>
      </c>
      <c r="P138" s="1"/>
      <c r="Q138" s="22" t="s">
        <v>20</v>
      </c>
      <c r="R138" s="7">
        <f>MAX(EXP(-$B$3*$B$6)*($B$11*T133+$B$12*T143),R134-$B$2)</f>
        <v>2.7929883395077399</v>
      </c>
      <c r="U138" s="22" t="s">
        <v>20</v>
      </c>
      <c r="V138" s="7">
        <f>MAX(EXP(-$B$3*$B$6)*($B$11*X133+$B$12*X143),V134-$B$2)</f>
        <v>2.6019872423422594</v>
      </c>
      <c r="X138" s="3"/>
      <c r="Y138" s="22" t="s">
        <v>20</v>
      </c>
      <c r="Z138" s="7">
        <f>MAX(EXP(-$B$3*$B$6)*($B$11*AB133+$B$12*AB143),Z134-$B$2)</f>
        <v>2.396581284347937</v>
      </c>
      <c r="AC138" s="22" t="s">
        <v>20</v>
      </c>
      <c r="AD138" s="7">
        <f>MAX(EXP(-$B$3*$B$6)*($B$11*AF133+$B$12*AF143),AD134-$B$2)</f>
        <v>2.173111127010364</v>
      </c>
      <c r="AG138" s="22" t="s">
        <v>20</v>
      </c>
      <c r="AH138" s="7">
        <f>MAX(EXP(-$B$3*$B$6)*($B$11*AJ133+$B$12*AJ143),AH134-$B$2)</f>
        <v>1.9256652481696195</v>
      </c>
      <c r="AK138" s="22" t="s">
        <v>20</v>
      </c>
      <c r="AL138" s="7">
        <f>MAX(EXP(-$B$3*$B$6)*($B$11*AN133+$B$12*AN143),AL134-$B$2)</f>
        <v>1.6430334614975977</v>
      </c>
      <c r="AO138" s="22" t="s">
        <v>20</v>
      </c>
      <c r="AP138" s="7">
        <f>MAX(EXP(-$B$3*$B$6)*($B$11*AR133+$B$12*AR143),AP134-$B$2)</f>
        <v>1.3044003983155292</v>
      </c>
      <c r="AS138" s="22" t="s">
        <v>20</v>
      </c>
      <c r="AT138" s="7">
        <f>MAX(EXP(-$B$3*$B$6)*($B$11*AV133+$B$12*AV143),AT134-$B$2)</f>
        <v>0.8596900169357885</v>
      </c>
      <c r="AW138" s="22" t="s">
        <v>20</v>
      </c>
      <c r="AX138" s="8">
        <f>MAX(AX134-$B$2,0)</f>
        <v>0</v>
      </c>
    </row>
    <row r="139" spans="1:50" x14ac:dyDescent="0.45">
      <c r="C139" s="22" t="s">
        <v>0</v>
      </c>
      <c r="D139" s="7">
        <f>B134*$B$9</f>
        <v>35.747612041620663</v>
      </c>
      <c r="G139" s="22" t="s">
        <v>0</v>
      </c>
      <c r="H139" s="7">
        <f>F134*$B$9</f>
        <v>35.690681605276417</v>
      </c>
      <c r="K139" s="22" t="s">
        <v>0</v>
      </c>
      <c r="L139" s="7">
        <f>J134*$B$9</f>
        <v>35.63384183441714</v>
      </c>
      <c r="M139" s="1"/>
      <c r="N139" s="1"/>
      <c r="O139" s="22" t="s">
        <v>0</v>
      </c>
      <c r="P139" s="7">
        <f>N134*$B$9</f>
        <v>35.57709258465205</v>
      </c>
      <c r="S139" s="22" t="s">
        <v>0</v>
      </c>
      <c r="T139" s="7">
        <f>R134*$B$9</f>
        <v>35.520433711820324</v>
      </c>
      <c r="V139" s="3"/>
      <c r="W139" s="22" t="s">
        <v>0</v>
      </c>
      <c r="X139" s="7">
        <f>V134*$B$9</f>
        <v>35.463865071990718</v>
      </c>
      <c r="AA139" s="22" t="s">
        <v>0</v>
      </c>
      <c r="AB139" s="7">
        <f>Z134*$B$9</f>
        <v>35.407386521461213</v>
      </c>
      <c r="AE139" s="22" t="s">
        <v>0</v>
      </c>
      <c r="AF139" s="7">
        <f>AD134*$B$9</f>
        <v>35.350997916758615</v>
      </c>
      <c r="AI139" s="22" t="s">
        <v>0</v>
      </c>
      <c r="AJ139" s="7">
        <f>AH134*$B$9</f>
        <v>35.294699114638298</v>
      </c>
      <c r="AM139" s="22" t="s">
        <v>0</v>
      </c>
      <c r="AN139" s="7">
        <f>AL134*$B$9</f>
        <v>35.238489972083656</v>
      </c>
      <c r="AQ139" s="22" t="s">
        <v>0</v>
      </c>
      <c r="AR139" s="7">
        <f>AP134*$B$9</f>
        <v>35.182370346305923</v>
      </c>
      <c r="AU139" s="22" t="s">
        <v>0</v>
      </c>
      <c r="AV139" s="7">
        <f>AT134*$B$9</f>
        <v>35.126340094743718</v>
      </c>
    </row>
    <row r="140" spans="1:50" x14ac:dyDescent="0.45">
      <c r="A140" s="86" t="s">
        <v>9</v>
      </c>
      <c r="B140" s="89">
        <f>B135</f>
        <v>0.54282178520164204</v>
      </c>
      <c r="C140" s="23" t="s">
        <v>9</v>
      </c>
      <c r="D140" s="7">
        <f>EXP(-$B$4*$B$6)*(F138-F148)/(D139*($B$8-$B$9))</f>
        <v>0.45541587009402162</v>
      </c>
      <c r="G140" s="23" t="s">
        <v>9</v>
      </c>
      <c r="H140" s="7">
        <f>EXP(-$B$4*$B$6)*(J138-J148)/(H139*($B$8-$B$9))</f>
        <v>0.44915057156084837</v>
      </c>
      <c r="K140" s="23" t="s">
        <v>9</v>
      </c>
      <c r="L140" s="7">
        <f>EXP(-$B$4*$B$6)*(N138-N148)/(L139*($B$8-$B$9))</f>
        <v>0.44208373560654585</v>
      </c>
      <c r="M140" s="1"/>
      <c r="N140" s="1"/>
      <c r="O140" s="23" t="s">
        <v>9</v>
      </c>
      <c r="P140" s="7">
        <f>EXP(-$B$4*$B$6)*(R138-R148)/(P139*($B$8-$B$9))</f>
        <v>0.43403586750970236</v>
      </c>
      <c r="S140" s="23" t="s">
        <v>9</v>
      </c>
      <c r="T140" s="7">
        <f>EXP(-$B$4*$B$6)*(V138-V148)/(T139*($B$8-$B$9))</f>
        <v>0.42470561082835123</v>
      </c>
      <c r="V140" s="3"/>
      <c r="W140" s="23" t="s">
        <v>9</v>
      </c>
      <c r="X140" s="7">
        <f>EXP(-$B$4*$B$6)*(Z138-Z148)/(X139*($B$8-$B$9))</f>
        <v>0.41353700580760733</v>
      </c>
      <c r="AA140" s="23" t="s">
        <v>9</v>
      </c>
      <c r="AB140" s="7">
        <f>EXP(-$B$4*$B$6)*(AD138-AD148)/(AB139*($B$8-$B$9))</f>
        <v>0.39983373670718347</v>
      </c>
      <c r="AE140" s="23" t="s">
        <v>9</v>
      </c>
      <c r="AF140" s="7">
        <f>EXP(-$B$4*$B$6)*(AH138-AH148)/(AF139*($B$8-$B$9))</f>
        <v>0.38232130800784253</v>
      </c>
      <c r="AI140" s="23" t="s">
        <v>9</v>
      </c>
      <c r="AJ140" s="7">
        <f>EXP(-$B$4*$B$6)*(AL138-AL148)/(AJ139*($B$8-$B$9))</f>
        <v>0.35804291426506774</v>
      </c>
      <c r="AM140" s="23" t="s">
        <v>9</v>
      </c>
      <c r="AN140" s="7">
        <f>EXP(-$B$4*$B$6)*(AP138-AP148)/(AN139*($B$8-$B$9))</f>
        <v>0.32050936143151171</v>
      </c>
      <c r="AQ140" s="23" t="s">
        <v>9</v>
      </c>
      <c r="AR140" s="7">
        <f>EXP(-$B$4*$B$6)*(AT138-AT148)/(AR139*($B$8-$B$9))</f>
        <v>0.25090212248839394</v>
      </c>
      <c r="AU140" s="23" t="s">
        <v>9</v>
      </c>
      <c r="AV140" s="7">
        <f>EXP(-$B$4*$B$6)*(AX138-AX148)/(AV139*($B$8-$B$9))</f>
        <v>0</v>
      </c>
    </row>
    <row r="141" spans="1:50" x14ac:dyDescent="0.45">
      <c r="A141" s="87" t="s">
        <v>46</v>
      </c>
      <c r="B141" s="89">
        <f>(D130-D140)/(B1*(B8-B9))</f>
        <v>4.7036064886863717E-2</v>
      </c>
      <c r="C141" s="22" t="s">
        <v>10</v>
      </c>
      <c r="D141" s="7">
        <f>EXP(-$B$3*B6)*(($B$8*F148-$B$9*F138)/($B$8-$B$9))</f>
        <v>-13.788720857166954</v>
      </c>
      <c r="G141" s="22" t="s">
        <v>10</v>
      </c>
      <c r="H141" s="7">
        <f>EXP(-$B$3*B6)*(($B$8*J148-$B$9*J138)/($B$8-$B$9))</f>
        <v>-13.688417207686101</v>
      </c>
      <c r="K141" s="22" t="s">
        <v>10</v>
      </c>
      <c r="L141" s="7">
        <f>EXP(-$B$3*B6)*(($B$8*N148-$B$9*N138)/($B$8-$B$9))</f>
        <v>-13.567132551179826</v>
      </c>
      <c r="M141" s="1"/>
      <c r="N141" s="1"/>
      <c r="O141" s="22" t="s">
        <v>10</v>
      </c>
      <c r="P141" s="7">
        <f>EXP(-$B$3*B6)*(($B$8*R148-$B$9*R138)/($B$8-$B$9))</f>
        <v>-13.419646203162458</v>
      </c>
      <c r="S141" s="22" t="s">
        <v>10</v>
      </c>
      <c r="T141" s="7">
        <f>EXP(-$B$3*B6)*(($B$8*V148-$B$9*V138)/($B$8-$B$9))</f>
        <v>-13.23682514713243</v>
      </c>
      <c r="V141" s="3"/>
      <c r="W141" s="22" t="s">
        <v>10</v>
      </c>
      <c r="X141" s="7">
        <f>EXP(-$B$3*B6)*(($B$8*Z148-$B$9*Z138)/($B$8-$B$9))</f>
        <v>-13.001107753131555</v>
      </c>
      <c r="AA141" s="22" t="s">
        <v>10</v>
      </c>
      <c r="AB141" s="7">
        <f>EXP(-$B$3*B6)*(($B$8*AD148-$B$9*AD138)/($B$8-$B$9))</f>
        <v>-12.690592365546285</v>
      </c>
      <c r="AE141" s="22" t="s">
        <v>10</v>
      </c>
      <c r="AF141" s="7">
        <f>EXP(-$B$3*B6)*(($B$8*AH148-$B$9*AH138)/($B$8-$B$9))</f>
        <v>-12.264334225589293</v>
      </c>
      <c r="AI141" s="22" t="s">
        <v>10</v>
      </c>
      <c r="AJ141" s="7">
        <f>EXP(-$B$3*B6)*(($B$8*AL148-$B$9*AL138)/($B$8-$B$9))</f>
        <v>-11.624648064271778</v>
      </c>
      <c r="AM141" s="22" t="s">
        <v>10</v>
      </c>
      <c r="AN141" s="7">
        <f>EXP(-$B$3*B6)*(($B$8*AP148-$B$9*AP138)/($B$8-$B$9))</f>
        <v>-10.553463645096119</v>
      </c>
      <c r="AQ141" s="22" t="s">
        <v>10</v>
      </c>
      <c r="AR141" s="7">
        <f>EXP(-$B$3*B6)*(($B$8*AT148-$B$9*AT138)/($B$8-$B$9))</f>
        <v>-8.4080828135233272</v>
      </c>
      <c r="AU141" s="22" t="s">
        <v>10</v>
      </c>
      <c r="AV141" s="7">
        <f>EXP(-$B$3*B6)*(($B$8*AX148-$B$9*AX138)/($B$8-$B$9))</f>
        <v>0</v>
      </c>
    </row>
    <row r="142" spans="1:50" x14ac:dyDescent="0.45">
      <c r="A142" s="88" t="s">
        <v>50</v>
      </c>
      <c r="B142" s="89">
        <f>(1/365)*(F138-B138-B140*(F134-B134)-0.5*B141*(F134-B134)^2)/(2*B6)</f>
        <v>-4.0974992526670957E-3</v>
      </c>
      <c r="C142" s="22" t="s">
        <v>21</v>
      </c>
      <c r="D142" s="7">
        <f>EXP(-$B$3*$B$6)*($B$11*F137+$B$12*F147)</f>
        <v>2.4387386598087026</v>
      </c>
      <c r="G142" s="22" t="s">
        <v>21</v>
      </c>
      <c r="H142" s="7">
        <f>EXP(-$B$3*$B$6)*($B$11*J137+$B$12*J147)</f>
        <v>2.2959125990336045</v>
      </c>
      <c r="K142" s="22" t="s">
        <v>21</v>
      </c>
      <c r="L142" s="7">
        <f>EXP(-$B$3*$B$6)*($B$11*N137+$B$12*N147)</f>
        <v>2.1460180312652617</v>
      </c>
      <c r="M142" s="1"/>
      <c r="N142" s="1"/>
      <c r="O142" s="22" t="s">
        <v>21</v>
      </c>
      <c r="P142" s="7">
        <f>EXP(-$B$3*$B$6)*($B$11*R137+$B$12*R147)</f>
        <v>1.9879747388746294</v>
      </c>
      <c r="S142" s="22" t="s">
        <v>21</v>
      </c>
      <c r="T142" s="7">
        <f>EXP(-$B$3*$B$6)*($B$11*V137+$B$12*V147)</f>
        <v>1.8203906786805453</v>
      </c>
      <c r="V142" s="3"/>
      <c r="W142" s="22" t="s">
        <v>21</v>
      </c>
      <c r="X142" s="7">
        <f>EXP(-$B$3*$B$6)*($B$11*Z137+$B$12*Z147)</f>
        <v>1.6414188566270269</v>
      </c>
      <c r="AA142" s="22" t="s">
        <v>21</v>
      </c>
      <c r="AB142" s="7">
        <f>EXP(-$B$3*$B$6)*($B$11*AD137+$B$12*AD147)</f>
        <v>1.4485166942403191</v>
      </c>
      <c r="AE142" s="22" t="s">
        <v>21</v>
      </c>
      <c r="AF142" s="7">
        <f>EXP(-$B$3*$B$6)*($B$11*AH137+$B$12*AH147)</f>
        <v>1.2380119219174754</v>
      </c>
      <c r="AI142" s="22" t="s">
        <v>21</v>
      </c>
      <c r="AJ142" s="7">
        <f>EXP(-$B$3*$B$6)*($B$11*AL137+$B$12*AL147)</f>
        <v>1.004242619908448</v>
      </c>
      <c r="AM142" s="22" t="s">
        <v>21</v>
      </c>
      <c r="AN142" s="7">
        <f>EXP(-$B$3*$B$6)*($B$11*AP137+$B$12*AP147)</f>
        <v>0.73761498072994924</v>
      </c>
      <c r="AQ142" s="22" t="s">
        <v>21</v>
      </c>
      <c r="AR142" s="7">
        <f>EXP(-$B$3*$B$6)*($B$11*AT137+$B$12*AT147)</f>
        <v>0.41924858053756275</v>
      </c>
      <c r="AU142" s="22" t="s">
        <v>21</v>
      </c>
      <c r="AV142" s="7">
        <f>EXP(-$B$3*$B$6)*($B$11*AX137+$B$12*AX147)</f>
        <v>0</v>
      </c>
    </row>
    <row r="143" spans="1:50" x14ac:dyDescent="0.45">
      <c r="C143" s="22" t="s">
        <v>20</v>
      </c>
      <c r="D143" s="7">
        <f>MAX(EXP(-$B$3*$B$6)*($B$11*F138+$B$12*F148),D139-$B$2)</f>
        <v>2.4913089845512459</v>
      </c>
      <c r="G143" s="22" t="s">
        <v>20</v>
      </c>
      <c r="H143" s="7">
        <f>MAX(EXP(-$B$3*$B$6)*($B$11*J138+$B$12*J148),H139-$B$2)</f>
        <v>2.342072834720057</v>
      </c>
      <c r="K143" s="22" t="s">
        <v>20</v>
      </c>
      <c r="L143" s="7">
        <f>MAX(EXP(-$B$3*$B$6)*($B$11*N138+$B$12*N148),L139-$B$2)</f>
        <v>2.1860093609921161</v>
      </c>
      <c r="M143" s="1"/>
      <c r="N143" s="1"/>
      <c r="O143" s="22" t="s">
        <v>20</v>
      </c>
      <c r="P143" s="7">
        <f>MAX(EXP(-$B$3*$B$6)*($B$11*R138+$B$12*R148),P139-$B$2)</f>
        <v>2.0220880402899963</v>
      </c>
      <c r="S143" s="22" t="s">
        <v>20</v>
      </c>
      <c r="T143" s="7">
        <f>MAX(EXP(-$B$3*$B$6)*($B$11*V138+$B$12*V148),T139-$B$2)</f>
        <v>1.848902349334179</v>
      </c>
      <c r="V143" s="3"/>
      <c r="W143" s="22" t="s">
        <v>20</v>
      </c>
      <c r="X143" s="7">
        <f>MAX(EXP(-$B$3*$B$6)*($B$11*Z138+$B$12*Z148),X139-$B$2)</f>
        <v>1.6645128231044677</v>
      </c>
      <c r="AA143" s="22" t="s">
        <v>20</v>
      </c>
      <c r="AB143" s="85">
        <f>MAX(EXP(-$B$3*$B$6)*($B$11*AD138+$B$12*AD148),AB139-$B$2)</f>
        <v>1.4664752943651131</v>
      </c>
      <c r="AE143" s="22" t="s">
        <v>20</v>
      </c>
      <c r="AF143" s="7">
        <f>MAX(EXP(-$B$3*$B$6)*($B$11*AH138+$B$12*AH148),AF139-$B$2)</f>
        <v>1.2511055373283768</v>
      </c>
      <c r="AI143" s="22" t="s">
        <v>20</v>
      </c>
      <c r="AJ143" s="7">
        <f>MAX(EXP(-$B$3*$B$6)*($B$11*AL138+$B$12*AL148),AJ139-$B$2)</f>
        <v>1.0123688648420239</v>
      </c>
      <c r="AM143" s="22" t="s">
        <v>20</v>
      </c>
      <c r="AN143" s="7">
        <f>MAX(EXP(-$B$3*$B$6)*($B$11*AP138+$B$12*AP148),AN139-$B$2)</f>
        <v>0.74080227366713913</v>
      </c>
      <c r="AQ143" s="22" t="s">
        <v>20</v>
      </c>
      <c r="AR143" s="7">
        <f>MAX(EXP(-$B$3*$B$6)*($B$11*AT138+$B$12*AT148),AR139-$B$2)</f>
        <v>0.41924858053756275</v>
      </c>
      <c r="AU143" s="22" t="s">
        <v>20</v>
      </c>
      <c r="AV143" s="7">
        <f>MAX(EXP(-$B$3*$B$6)*($B$11*AX138+$B$12*AX148),AV139-$B$2)</f>
        <v>0</v>
      </c>
    </row>
    <row r="144" spans="1:50" x14ac:dyDescent="0.45">
      <c r="E144" s="22" t="s">
        <v>0</v>
      </c>
      <c r="F144" s="7">
        <f>D139*$B$9</f>
        <v>34.022677494095383</v>
      </c>
      <c r="I144" s="22" t="s">
        <v>0</v>
      </c>
      <c r="J144" s="7">
        <f>H139*$B$9</f>
        <v>33.968494130096602</v>
      </c>
      <c r="L144" s="1"/>
      <c r="M144" s="22" t="s">
        <v>0</v>
      </c>
      <c r="N144" s="7">
        <f>L139*$B$9</f>
        <v>33.914397056688394</v>
      </c>
      <c r="P144" s="1"/>
      <c r="Q144" s="22" t="s">
        <v>0</v>
      </c>
      <c r="R144" s="7">
        <f>P139*$B$9</f>
        <v>33.860386136447303</v>
      </c>
      <c r="T144" s="3"/>
      <c r="U144" s="22" t="s">
        <v>0</v>
      </c>
      <c r="V144" s="7">
        <f>T139*$B$9</f>
        <v>33.806461232168708</v>
      </c>
      <c r="Y144" s="22" t="s">
        <v>0</v>
      </c>
      <c r="Z144" s="7">
        <f>X139*$B$9</f>
        <v>33.752622206866498</v>
      </c>
      <c r="AC144" s="22" t="s">
        <v>0</v>
      </c>
      <c r="AD144" s="7">
        <f>AB139*$B$9</f>
        <v>33.698868923772736</v>
      </c>
      <c r="AG144" s="22" t="s">
        <v>0</v>
      </c>
      <c r="AH144" s="7">
        <f>AF139*$B$9</f>
        <v>33.645201246337251</v>
      </c>
      <c r="AK144" s="22" t="s">
        <v>0</v>
      </c>
      <c r="AL144" s="7">
        <f>AJ139*$B$9</f>
        <v>33.591619038227428</v>
      </c>
      <c r="AO144" s="22" t="s">
        <v>0</v>
      </c>
      <c r="AP144" s="7">
        <f>AN139*$B$9</f>
        <v>33.53812216332765</v>
      </c>
      <c r="AS144" s="22" t="s">
        <v>0</v>
      </c>
      <c r="AT144" s="7">
        <f>AR139*$B$9</f>
        <v>33.484710485739171</v>
      </c>
      <c r="AW144" s="22" t="s">
        <v>0</v>
      </c>
      <c r="AX144" s="7">
        <f>AV139*$B$9</f>
        <v>33.431383869779637</v>
      </c>
    </row>
    <row r="145" spans="5:50" x14ac:dyDescent="0.45">
      <c r="E145" s="23" t="s">
        <v>9</v>
      </c>
      <c r="F145" s="7">
        <f>EXP(-$B$4*$B$6)*(H143-H153)/(F144*($B$8-$B$9))</f>
        <v>0.36700767027977688</v>
      </c>
      <c r="I145" s="23" t="s">
        <v>9</v>
      </c>
      <c r="J145" s="7">
        <f>EXP(-$B$4*$B$6)*(L143-L153)/(J144*($B$8-$B$9))</f>
        <v>0.35662295859369469</v>
      </c>
      <c r="L145" s="1"/>
      <c r="M145" s="23" t="s">
        <v>9</v>
      </c>
      <c r="N145" s="7">
        <f>EXP(-$B$4*$B$6)*(P143-P153)/(N144*($B$8-$B$9))</f>
        <v>0.34481642363612508</v>
      </c>
      <c r="P145" s="1"/>
      <c r="Q145" s="23" t="s">
        <v>9</v>
      </c>
      <c r="R145" s="7">
        <f>EXP(-$B$4*$B$6)*(T143-T153)/(R144*($B$8-$B$9))</f>
        <v>0.33118321750294516</v>
      </c>
      <c r="T145" s="3"/>
      <c r="U145" s="23" t="s">
        <v>9</v>
      </c>
      <c r="V145" s="7">
        <f>EXP(-$B$4*$B$6)*(X143-X153)/(V144*($B$8-$B$9))</f>
        <v>0.31510214309245971</v>
      </c>
      <c r="Y145" s="23" t="s">
        <v>9</v>
      </c>
      <c r="Z145" s="7">
        <f>EXP(-$B$4*$B$6)*(AB143-AB153)/(Z144*($B$8-$B$9))</f>
        <v>0.29571207185169607</v>
      </c>
      <c r="AC145" s="23" t="s">
        <v>9</v>
      </c>
      <c r="AD145" s="7">
        <f>EXP(-$B$4*$B$6)*(AF143-AF153)/(AD144*($B$8-$B$9))</f>
        <v>0.27157215198437007</v>
      </c>
      <c r="AG145" s="23" t="s">
        <v>9</v>
      </c>
      <c r="AH145" s="7">
        <f>EXP(-$B$4*$B$6)*(AJ143-AJ153)/(AH144*($B$8-$B$9))</f>
        <v>0.23999680569377579</v>
      </c>
      <c r="AK145" s="23" t="s">
        <v>9</v>
      </c>
      <c r="AL145" s="7">
        <f>EXP(-$B$4*$B$6)*(AN143-AN153)/(AL144*($B$8-$B$9))</f>
        <v>0.19596492636544194</v>
      </c>
      <c r="AO145" s="23" t="s">
        <v>9</v>
      </c>
      <c r="AP145" s="7">
        <f>EXP(-$B$4*$B$6)*(AR143-AR153)/(AP144*($B$8-$B$9))</f>
        <v>0.12835725063252276</v>
      </c>
      <c r="AS145" s="23" t="s">
        <v>9</v>
      </c>
      <c r="AT145" s="7">
        <f>EXP(-$B$4*$B$6)*(AV143-AV153)/(AT144*($B$8-$B$9))</f>
        <v>0</v>
      </c>
      <c r="AW145" s="23" t="s">
        <v>9</v>
      </c>
      <c r="AX145" s="6"/>
    </row>
    <row r="146" spans="5:50" x14ac:dyDescent="0.45">
      <c r="E146" s="22" t="s">
        <v>10</v>
      </c>
      <c r="F146" s="7">
        <f>EXP(-$B$3*B6)*(($B$8*H153-$B$9*H143)/($B$8-$B$9))</f>
        <v>-10.767908592918788</v>
      </c>
      <c r="I146" s="22" t="s">
        <v>10</v>
      </c>
      <c r="J146" s="7">
        <f>EXP(-$B$3*B6)*(($B$8*L153-$B$9*L143)/($B$8-$B$9))</f>
        <v>-10.532700325176389</v>
      </c>
      <c r="L146" s="1"/>
      <c r="M146" s="22" t="s">
        <v>10</v>
      </c>
      <c r="N146" s="7">
        <f>EXP(-$B$3*B6)*(($B$8*P153-$B$9*P143)/($B$8-$B$9))</f>
        <v>-10.255935443055108</v>
      </c>
      <c r="P146" s="1"/>
      <c r="Q146" s="22" t="s">
        <v>10</v>
      </c>
      <c r="R146" s="7">
        <f>EXP(-$B$3*B6)*(($B$8*T153-$B$9*T143)/($B$8-$B$9))</f>
        <v>-9.9248671594576496</v>
      </c>
      <c r="T146" s="3"/>
      <c r="U146" s="22" t="s">
        <v>10</v>
      </c>
      <c r="V146" s="7">
        <f>EXP(-$B$3*B6)*(($B$8*X153-$B$9*X143)/($B$8-$B$9))</f>
        <v>-9.5196936703533215</v>
      </c>
      <c r="Y146" s="22" t="s">
        <v>10</v>
      </c>
      <c r="Z146" s="7">
        <f>EXP(-$B$3*B6)*(($B$8*AB153-$B$9*AB143)/($B$8-$B$9))</f>
        <v>-9.0127550542326667</v>
      </c>
      <c r="AC146" s="22" t="s">
        <v>10</v>
      </c>
      <c r="AD146" s="7">
        <f>EXP(-$B$3*B6)*(($B$8*AF153-$B$9*AF143)/($B$8-$B$9))</f>
        <v>-8.357313971101652</v>
      </c>
      <c r="AG146" s="22" t="s">
        <v>10</v>
      </c>
      <c r="AH146" s="7">
        <f>EXP(-$B$3*B6)*(($B$8*AJ153-$B$9*AJ143)/($B$8-$B$9))</f>
        <v>-7.4653384573336474</v>
      </c>
      <c r="AK146" s="22" t="s">
        <v>10</v>
      </c>
      <c r="AL146" s="7">
        <f>EXP(-$B$3*B6)*(($B$8*AN153-$B$9*AN143)/($B$8-$B$9))</f>
        <v>-6.1704593464023052</v>
      </c>
      <c r="AO146" s="22" t="s">
        <v>10</v>
      </c>
      <c r="AP146" s="7">
        <f>EXP(-$B$3*B6)*(($B$8*AR153-$B$9*AR143)/($B$8-$B$9))</f>
        <v>-4.1004044657589933</v>
      </c>
      <c r="AS146" s="22" t="s">
        <v>10</v>
      </c>
      <c r="AT146" s="7">
        <f>EXP(-$B$3*B6)*(($B$8*AV153-$B$9*AV143)/($B$8-$B$9))</f>
        <v>0</v>
      </c>
      <c r="AW146" s="22" t="s">
        <v>10</v>
      </c>
      <c r="AX146" s="6"/>
    </row>
    <row r="147" spans="5:50" x14ac:dyDescent="0.45">
      <c r="E147" s="22" t="s">
        <v>21</v>
      </c>
      <c r="F147" s="7">
        <f>EXP(-$B$3*$B$6)*($B$11*H142+$B$12*H152)</f>
        <v>1.6868274509761783</v>
      </c>
      <c r="I147" s="22" t="s">
        <v>21</v>
      </c>
      <c r="J147" s="7">
        <f>EXP(-$B$3*$B$6)*($B$11*L142+$B$12*L152)</f>
        <v>1.5540739192764719</v>
      </c>
      <c r="L147" s="1"/>
      <c r="M147" s="22" t="s">
        <v>21</v>
      </c>
      <c r="N147" s="7">
        <f>EXP(-$B$3*$B$6)*($B$11*P142+$B$12*P152)</f>
        <v>1.4155532191564164</v>
      </c>
      <c r="P147" s="1"/>
      <c r="Q147" s="22" t="s">
        <v>21</v>
      </c>
      <c r="R147" s="7">
        <f>EXP(-$B$3*$B$6)*($B$11*T142+$B$12*T152)</f>
        <v>1.2705400880557651</v>
      </c>
      <c r="T147" s="3"/>
      <c r="U147" s="22" t="s">
        <v>21</v>
      </c>
      <c r="V147" s="7">
        <f>EXP(-$B$3*$B$6)*($B$11*X142+$B$12*X152)</f>
        <v>1.118156482567306</v>
      </c>
      <c r="Y147" s="22" t="s">
        <v>21</v>
      </c>
      <c r="Z147" s="7">
        <f>EXP(-$B$3*$B$6)*($B$11*AB142+$B$12*AB152)</f>
        <v>0.95733540685037277</v>
      </c>
      <c r="AC147" s="22" t="s">
        <v>21</v>
      </c>
      <c r="AD147" s="7">
        <f>EXP(-$B$3*$B$6)*($B$11*AF142+$B$12*AF152)</f>
        <v>0.78679166902284037</v>
      </c>
      <c r="AG147" s="22" t="s">
        <v>21</v>
      </c>
      <c r="AH147" s="7">
        <f>EXP(-$B$3*$B$6)*($B$11*AJ142+$B$12*AJ152)</f>
        <v>0.60505130934200158</v>
      </c>
      <c r="AK147" s="22" t="s">
        <v>21</v>
      </c>
      <c r="AL147" s="7">
        <f>EXP(-$B$3*$B$6)*($B$11*AN142+$B$12*AN152)</f>
        <v>0.41076544461171782</v>
      </c>
      <c r="AO147" s="22" t="s">
        <v>21</v>
      </c>
      <c r="AP147" s="7">
        <f>EXP(-$B$3*$B$6)*($B$11*AR142+$B$12*AR152)</f>
        <v>0.20445668650342105</v>
      </c>
      <c r="AS147" s="22" t="s">
        <v>21</v>
      </c>
      <c r="AT147" s="7">
        <f>EXP(-$B$3*$B$6)*($B$11*AV142+$B$12*AV152)</f>
        <v>0</v>
      </c>
      <c r="AW147" s="22" t="s">
        <v>21</v>
      </c>
      <c r="AX147" s="8">
        <f>MAX(AX144-$B$2,0)</f>
        <v>0</v>
      </c>
    </row>
    <row r="148" spans="5:50" x14ac:dyDescent="0.45">
      <c r="E148" s="22" t="s">
        <v>20</v>
      </c>
      <c r="F148" s="7">
        <f>MAX(EXP(-$B$3*$B$6)*($B$11*H143+$B$12*H153),F144-$B$2)</f>
        <v>1.7186750108693547</v>
      </c>
      <c r="I148" s="22" t="s">
        <v>20</v>
      </c>
      <c r="J148" s="7">
        <f>MAX(EXP(-$B$3*$B$6)*($B$11*L143+$B$12*L153),J144-$B$2)</f>
        <v>1.581244550471214</v>
      </c>
      <c r="L148" s="1"/>
      <c r="M148" s="22" t="s">
        <v>20</v>
      </c>
      <c r="N148" s="7">
        <f>MAX(EXP(-$B$3*$B$6)*($B$11*P143+$B$12*P153),N144-$B$2)</f>
        <v>1.4383056598077091</v>
      </c>
      <c r="P148" s="1"/>
      <c r="Q148" s="22" t="s">
        <v>20</v>
      </c>
      <c r="R148" s="7">
        <f>MAX(EXP(-$B$3*$B$6)*($B$11*T143+$B$12*T153),R144-$B$2)</f>
        <v>1.2891244671030855</v>
      </c>
      <c r="T148" s="3"/>
      <c r="U148" s="22" t="s">
        <v>20</v>
      </c>
      <c r="V148" s="7">
        <f>MAX(EXP(-$B$3*$B$6)*($B$11*X143+$B$12*X153),V144-$B$2)</f>
        <v>1.1327947142751962</v>
      </c>
      <c r="Y148" s="22" t="s">
        <v>20</v>
      </c>
      <c r="Z148" s="7">
        <f>MAX(EXP(-$B$3*$B$6)*($B$11*AB143+$B$12*AB153),Z144-$B$2)</f>
        <v>0.96830278898739108</v>
      </c>
      <c r="AC148" s="22" t="s">
        <v>20</v>
      </c>
      <c r="AD148" s="7">
        <f>MAX(EXP(-$B$3*$B$6)*($B$11*AF143+$B$12*AF153),AD144-$B$2)</f>
        <v>0.79436038196652348</v>
      </c>
      <c r="AG148" s="22" t="s">
        <v>20</v>
      </c>
      <c r="AH148" s="7">
        <f>MAX(EXP(-$B$3*$B$6)*($B$11*AJ143+$B$12*AJ153),AH144-$B$2)</f>
        <v>0.60940236871153619</v>
      </c>
      <c r="AK148" s="22" t="s">
        <v>20</v>
      </c>
      <c r="AL148" s="7">
        <f>MAX(EXP(-$B$3*$B$6)*($B$11*AN143+$B$12*AN153),AL144-$B$2)</f>
        <v>0.41231980491991022</v>
      </c>
      <c r="AO148" s="22" t="s">
        <v>20</v>
      </c>
      <c r="AP148" s="7">
        <f>MAX(EXP(-$B$3*$B$6)*($B$11*AR143+$B$12*AR153),AP144-$B$2)</f>
        <v>0.20445668650342105</v>
      </c>
      <c r="AS148" s="22" t="s">
        <v>20</v>
      </c>
      <c r="AT148" s="7">
        <f>MAX(EXP(-$B$3*$B$6)*($B$11*AV143+$B$12*AV153),AT144-$B$2)</f>
        <v>0</v>
      </c>
      <c r="AW148" s="22" t="s">
        <v>20</v>
      </c>
      <c r="AX148" s="8">
        <f>MAX(AX144-$B$2,0)</f>
        <v>0</v>
      </c>
    </row>
    <row r="149" spans="5:50" x14ac:dyDescent="0.45">
      <c r="G149" s="22" t="s">
        <v>0</v>
      </c>
      <c r="H149" s="7">
        <f>F144*$B$9</f>
        <v>32.380976455700221</v>
      </c>
      <c r="K149" s="22" t="s">
        <v>0</v>
      </c>
      <c r="L149" s="7">
        <f>J144*$B$9</f>
        <v>32.329407609178965</v>
      </c>
      <c r="M149" s="1"/>
      <c r="N149" s="1"/>
      <c r="O149" s="22" t="s">
        <v>0</v>
      </c>
      <c r="P149" s="7">
        <f>N144*$B$9</f>
        <v>32.27792088945629</v>
      </c>
      <c r="R149" s="3"/>
      <c r="S149" s="22" t="s">
        <v>0</v>
      </c>
      <c r="T149" s="7">
        <f>R144*$B$9</f>
        <v>32.226516165739852</v>
      </c>
      <c r="W149" s="22" t="s">
        <v>0</v>
      </c>
      <c r="X149" s="7">
        <f>V144*$B$9</f>
        <v>32.175193307445582</v>
      </c>
      <c r="AA149" s="22" t="s">
        <v>0</v>
      </c>
      <c r="AB149" s="7">
        <f>Z144*$B$9</f>
        <v>32.123952184197385</v>
      </c>
      <c r="AE149" s="22" t="s">
        <v>0</v>
      </c>
      <c r="AF149" s="7">
        <f>AD144*$B$9</f>
        <v>32.072792665826796</v>
      </c>
      <c r="AI149" s="22" t="s">
        <v>0</v>
      </c>
      <c r="AJ149" s="7">
        <f>AH144*$B$9</f>
        <v>32.021714622372627</v>
      </c>
      <c r="AM149" s="22" t="s">
        <v>0</v>
      </c>
      <c r="AN149" s="7">
        <f>AL144*$B$9</f>
        <v>31.970717924080741</v>
      </c>
      <c r="AQ149" s="22" t="s">
        <v>0</v>
      </c>
      <c r="AR149" s="7">
        <f>AP144*$B$9</f>
        <v>31.919802441403519</v>
      </c>
      <c r="AU149" s="22" t="s">
        <v>0</v>
      </c>
      <c r="AV149" s="7">
        <f>AT144*$B$9</f>
        <v>31.868968044999765</v>
      </c>
    </row>
    <row r="150" spans="5:50" x14ac:dyDescent="0.45">
      <c r="G150" s="23" t="s">
        <v>9</v>
      </c>
      <c r="H150" s="7">
        <f>EXP(-$B$4*$B$6)*(J148-J158)/(H149*($B$8-$B$9))</f>
        <v>0.28162104037350144</v>
      </c>
      <c r="K150" s="23" t="s">
        <v>9</v>
      </c>
      <c r="L150" s="7">
        <f>EXP(-$B$4*$B$6)*(N148-N158)/(L149*($B$8-$B$9))</f>
        <v>0.26772890368779184</v>
      </c>
      <c r="M150" s="1"/>
      <c r="N150" s="1"/>
      <c r="O150" s="23" t="s">
        <v>9</v>
      </c>
      <c r="P150" s="7">
        <f>EXP(-$B$4*$B$6)*(R148-R158)/(P149*($B$8-$B$9))</f>
        <v>0.25194887240184821</v>
      </c>
      <c r="R150" s="3"/>
      <c r="S150" s="23" t="s">
        <v>9</v>
      </c>
      <c r="T150" s="7">
        <f>EXP(-$B$4*$B$6)*(V148-V158)/(T149*($B$8-$B$9))</f>
        <v>0.23376650681404071</v>
      </c>
      <c r="W150" s="23" t="s">
        <v>9</v>
      </c>
      <c r="X150" s="7">
        <f>EXP(-$B$4*$B$6)*(Z148-Z158)/(X149*($B$8-$B$9))</f>
        <v>0.21249067726411233</v>
      </c>
      <c r="AA150" s="23" t="s">
        <v>9</v>
      </c>
      <c r="AB150" s="7">
        <f>EXP(-$B$4*$B$6)*(AD148-AD158)/(AB149*($B$8-$B$9))</f>
        <v>0.18708522500788363</v>
      </c>
      <c r="AE150" s="23" t="s">
        <v>9</v>
      </c>
      <c r="AF150" s="7">
        <f>EXP(-$B$4*$B$6)*(AH148-AH158)/(AF149*($B$8-$B$9))</f>
        <v>0.15593130161713542</v>
      </c>
      <c r="AI150" s="23" t="s">
        <v>9</v>
      </c>
      <c r="AJ150" s="7">
        <f>EXP(-$B$4*$B$6)*(AL148-AL158)/(AJ149*($B$8-$B$9))</f>
        <v>0.1166218456106658</v>
      </c>
      <c r="AM150" s="23" t="s">
        <v>9</v>
      </c>
      <c r="AN150" s="7">
        <f>EXP(-$B$4*$B$6)*(AP148-AP158)/(AN149*($B$8-$B$9))</f>
        <v>6.5665382287478966E-2</v>
      </c>
      <c r="AQ150" s="23" t="s">
        <v>9</v>
      </c>
      <c r="AR150" s="7">
        <f>EXP(-$B$4*$B$6)*(AT148-AT158)/(AR149*($B$8-$B$9))</f>
        <v>0</v>
      </c>
      <c r="AU150" s="23" t="s">
        <v>9</v>
      </c>
      <c r="AV150" s="7">
        <f>EXP(-$B$4*$B$6)*(AX148-AX158)/(AV149*($B$8-$B$9))</f>
        <v>0</v>
      </c>
    </row>
    <row r="151" spans="5:50" x14ac:dyDescent="0.45">
      <c r="G151" s="22" t="s">
        <v>10</v>
      </c>
      <c r="H151" s="7">
        <f>EXP(-$B$3*B6)*(($B$8*J158-$B$9*J148)/($B$8-$B$9))</f>
        <v>-7.9931544626145516</v>
      </c>
      <c r="K151" s="22" t="s">
        <v>10</v>
      </c>
      <c r="L151" s="7">
        <f>EXP(-$B$3*B6)*(($B$8*N158-$B$9*N148)/($B$8-$B$9))</f>
        <v>-7.6492793888135973</v>
      </c>
      <c r="M151" s="1"/>
      <c r="N151" s="1"/>
      <c r="O151" s="22" t="s">
        <v>10</v>
      </c>
      <c r="P151" s="7">
        <f>EXP(-$B$3*B6)*(($B$8*R158-$B$9*R148)/($B$8-$B$9))</f>
        <v>-7.2491948546593017</v>
      </c>
      <c r="R151" s="3"/>
      <c r="S151" s="22" t="s">
        <v>10</v>
      </c>
      <c r="T151" s="7">
        <f>EXP(-$B$3*B6)*(($B$8*V158-$B$9*V148)/($B$8-$B$9))</f>
        <v>-6.7767035944547329</v>
      </c>
      <c r="W151" s="22" t="s">
        <v>10</v>
      </c>
      <c r="X151" s="7">
        <f>EXP(-$B$3*B6)*(($B$8*Z158-$B$9*Z148)/($B$8-$B$9))</f>
        <v>-6.2098570670277713</v>
      </c>
      <c r="AA151" s="22" t="s">
        <v>10</v>
      </c>
      <c r="AB151" s="7">
        <f>EXP(-$B$3*B6)*(($B$8*AD158-$B$9*AD148)/($B$8-$B$9))</f>
        <v>-5.5154924689494162</v>
      </c>
      <c r="AE151" s="22" t="s">
        <v>10</v>
      </c>
      <c r="AF151" s="7">
        <f>EXP(-$B$3*B6)*(($B$8*AH158-$B$9*AH148)/($B$8-$B$9))</f>
        <v>-4.6413244080985994</v>
      </c>
      <c r="AI151" s="22" t="s">
        <v>10</v>
      </c>
      <c r="AJ151" s="7">
        <f>EXP(-$B$3*B6)*(($B$8*AL158-$B$9*AL148)/($B$8-$B$9))</f>
        <v>-3.5084581384669282</v>
      </c>
      <c r="AM151" s="22" t="s">
        <v>10</v>
      </c>
      <c r="AN151" s="7">
        <f>EXP(-$B$3*B6)*(($B$8*AP158-$B$9*AP148)/($B$8-$B$9))</f>
        <v>-1.9996611779054103</v>
      </c>
      <c r="AQ151" s="22" t="s">
        <v>10</v>
      </c>
      <c r="AR151" s="7">
        <f>EXP(-$B$3*B6)*(($B$8*AT158-$B$9*AT148)/($B$8-$B$9))</f>
        <v>0</v>
      </c>
      <c r="AU151" s="22" t="s">
        <v>10</v>
      </c>
      <c r="AV151" s="7">
        <f>EXP(-$B$3*B6)*(($B$8*AX158-$B$9*AX148)/($B$8-$B$9))</f>
        <v>0</v>
      </c>
    </row>
    <row r="152" spans="5:50" x14ac:dyDescent="0.45">
      <c r="G152" s="22" t="s">
        <v>21</v>
      </c>
      <c r="H152" s="7">
        <f>EXP(-$B$3*$B$6)*($B$11*J147+$B$12*J157)</f>
        <v>1.1077743177282735</v>
      </c>
      <c r="K152" s="22" t="s">
        <v>21</v>
      </c>
      <c r="L152" s="7">
        <f>EXP(-$B$3*$B$6)*($B$11*N147+$B$12*N157)</f>
        <v>0.991260842494607</v>
      </c>
      <c r="M152" s="1"/>
      <c r="N152" s="1"/>
      <c r="O152" s="22" t="s">
        <v>21</v>
      </c>
      <c r="P152" s="7">
        <f>EXP(-$B$3*$B$6)*($B$11*R147+$B$12*R157)</f>
        <v>0.87124487035963394</v>
      </c>
      <c r="R152" s="3"/>
      <c r="S152" s="22" t="s">
        <v>21</v>
      </c>
      <c r="T152" s="7">
        <f>EXP(-$B$3*$B$6)*($B$11*V147+$B$12*V157)</f>
        <v>0.74763577642797685</v>
      </c>
      <c r="W152" s="22" t="s">
        <v>21</v>
      </c>
      <c r="X152" s="7">
        <f>EXP(-$B$3*$B$6)*($B$11*Z147+$B$12*Z157)</f>
        <v>0.62047787362563467</v>
      </c>
      <c r="AA152" s="22" t="s">
        <v>21</v>
      </c>
      <c r="AB152" s="7">
        <f>EXP(-$B$3*$B$6)*($B$11*AD147+$B$12*AD157)</f>
        <v>0.49010896860580427</v>
      </c>
      <c r="AE152" s="22" t="s">
        <v>21</v>
      </c>
      <c r="AF152" s="7">
        <f>EXP(-$B$3*$B$6)*($B$11*AH147+$B$12*AH157)</f>
        <v>0.35751673338689177</v>
      </c>
      <c r="AI152" s="22" t="s">
        <v>21</v>
      </c>
      <c r="AJ152" s="7">
        <f>EXP(-$B$3*$B$6)*($B$11*AL147+$B$12*AL157)</f>
        <v>0.22521529910218593</v>
      </c>
      <c r="AM152" s="22" t="s">
        <v>21</v>
      </c>
      <c r="AN152" s="7">
        <f>EXP(-$B$3*$B$6)*($B$11*AP147+$B$12*AP157)</f>
        <v>9.9708236584507351E-2</v>
      </c>
      <c r="AQ152" s="22" t="s">
        <v>21</v>
      </c>
      <c r="AR152" s="7">
        <f>EXP(-$B$3*$B$6)*($B$11*AT147+$B$12*AT157)</f>
        <v>0</v>
      </c>
      <c r="AU152" s="22" t="s">
        <v>21</v>
      </c>
      <c r="AV152" s="7">
        <f>EXP(-$B$3*$B$6)*($B$11*AX147+$B$12*AX157)</f>
        <v>0</v>
      </c>
    </row>
    <row r="153" spans="5:50" x14ac:dyDescent="0.45">
      <c r="G153" s="22" t="s">
        <v>20</v>
      </c>
      <c r="H153" s="7">
        <f>MAX(EXP(-$B$3*$B$6)*($B$11*J148+$B$12*J158),H149-$B$2)</f>
        <v>1.1260098151496007</v>
      </c>
      <c r="K153" s="22" t="s">
        <v>20</v>
      </c>
      <c r="L153" s="7">
        <f>MAX(EXP(-$B$3*$B$6)*($B$11*N148+$B$12*N158),L149-$B$2)</f>
        <v>1.0062374672676442</v>
      </c>
      <c r="M153" s="1"/>
      <c r="N153" s="1"/>
      <c r="O153" s="22" t="s">
        <v>20</v>
      </c>
      <c r="P153" s="7">
        <f>MAX(EXP(-$B$3*$B$6)*($B$11*R148+$B$12*R158),P149-$B$2)</f>
        <v>0.88319091691527318</v>
      </c>
      <c r="R153" s="3"/>
      <c r="S153" s="22" t="s">
        <v>20</v>
      </c>
      <c r="T153" s="7">
        <f>MAX(EXP(-$B$3*$B$6)*($B$11*V148+$B$12*V158),T149-$B$2)</f>
        <v>0.75677651639648658</v>
      </c>
      <c r="W153" s="22" t="s">
        <v>20</v>
      </c>
      <c r="X153" s="7">
        <f>MAX(EXP(-$B$3*$B$6)*($B$11*Z148+$B$12*Z158),X149-$B$2)</f>
        <v>0.62707154997507564</v>
      </c>
      <c r="AA153" s="22" t="s">
        <v>20</v>
      </c>
      <c r="AB153" s="7">
        <f>MAX(EXP(-$B$3*$B$6)*($B$11*AD148+$B$12*AD158),AB149-$B$2)</f>
        <v>0.49442435357364645</v>
      </c>
      <c r="AE153" s="22" t="s">
        <v>20</v>
      </c>
      <c r="AF153" s="7">
        <f>MAX(EXP(-$B$3*$B$6)*($B$11*AH148+$B$12*AH158),AF149-$B$2)</f>
        <v>0.3598278987802877</v>
      </c>
      <c r="AI153" s="22" t="s">
        <v>20</v>
      </c>
      <c r="AJ153" s="7">
        <f>MAX(EXP(-$B$3*$B$6)*($B$11*AL148+$B$12*AL158),AJ149-$B$2)</f>
        <v>0.22597332041221155</v>
      </c>
      <c r="AM153" s="22" t="s">
        <v>20</v>
      </c>
      <c r="AN153" s="7">
        <f>MAX(EXP(-$B$3*$B$6)*($B$11*AP148+$B$12*AP158),AN149-$B$2)</f>
        <v>9.9708236584507351E-2</v>
      </c>
      <c r="AQ153" s="22" t="s">
        <v>20</v>
      </c>
      <c r="AR153" s="7">
        <f>MAX(EXP(-$B$3*$B$6)*($B$11*AT148+$B$12*AT158),AR149-$B$2)</f>
        <v>0</v>
      </c>
      <c r="AU153" s="22" t="s">
        <v>20</v>
      </c>
      <c r="AV153" s="7">
        <f>MAX(EXP(-$B$3*$B$6)*($B$11*AX148+$B$12*AX158),AV149-$B$2)</f>
        <v>0</v>
      </c>
    </row>
    <row r="154" spans="5:50" x14ac:dyDescent="0.45">
      <c r="I154" s="22" t="s">
        <v>0</v>
      </c>
      <c r="J154" s="7">
        <f>H149*$B$9</f>
        <v>30.818492648222158</v>
      </c>
      <c r="L154" s="1"/>
      <c r="M154" s="22" t="s">
        <v>0</v>
      </c>
      <c r="N154" s="7">
        <f>L149*$B$9</f>
        <v>30.769412160499162</v>
      </c>
      <c r="Q154" s="22" t="s">
        <v>0</v>
      </c>
      <c r="R154" s="7">
        <f>P149*$B$9</f>
        <v>30.720409836698796</v>
      </c>
      <c r="U154" s="22" t="s">
        <v>0</v>
      </c>
      <c r="V154" s="7">
        <f>T149*$B$9</f>
        <v>30.671485552339853</v>
      </c>
      <c r="Y154" s="22" t="s">
        <v>0</v>
      </c>
      <c r="Z154" s="7">
        <f>X149*$B$9</f>
        <v>30.622639183139356</v>
      </c>
      <c r="AC154" s="22" t="s">
        <v>0</v>
      </c>
      <c r="AD154" s="7">
        <f>AB149*$B$9</f>
        <v>30.573870605012267</v>
      </c>
      <c r="AG154" s="22" t="s">
        <v>0</v>
      </c>
      <c r="AH154" s="7">
        <f>AF149*$B$9</f>
        <v>30.525179694071159</v>
      </c>
      <c r="AK154" s="22" t="s">
        <v>0</v>
      </c>
      <c r="AL154" s="7">
        <f>AJ149*$B$9</f>
        <v>30.476566326625882</v>
      </c>
      <c r="AO154" s="22" t="s">
        <v>0</v>
      </c>
      <c r="AP154" s="7">
        <f>AN149*$B$9</f>
        <v>30.428030379183337</v>
      </c>
      <c r="AS154" s="22" t="s">
        <v>0</v>
      </c>
      <c r="AT154" s="7">
        <f>AR149*$B$9</f>
        <v>30.37957172844699</v>
      </c>
      <c r="AW154" s="22" t="s">
        <v>0</v>
      </c>
      <c r="AX154" s="7">
        <f>AV149*$B$9</f>
        <v>30.331190251316762</v>
      </c>
    </row>
    <row r="155" spans="5:50" x14ac:dyDescent="0.45">
      <c r="I155" s="23" t="s">
        <v>9</v>
      </c>
      <c r="J155" s="7">
        <f>EXP(-$B$4*$B$6)*(L153-L163)/(J154*($B$8-$B$9))</f>
        <v>0.20353320854725548</v>
      </c>
      <c r="L155" s="1"/>
      <c r="M155" s="23" t="s">
        <v>9</v>
      </c>
      <c r="N155" s="7">
        <f>EXP(-$B$4*$B$6)*(P153-P163)/(N154*($B$8-$B$9))</f>
        <v>0.18741922158571089</v>
      </c>
      <c r="Q155" s="23" t="s">
        <v>9</v>
      </c>
      <c r="R155" s="7">
        <f>EXP(-$B$4*$B$6)*(T153-T163)/(R154*($B$8-$B$9))</f>
        <v>0.16934868048350638</v>
      </c>
      <c r="U155" s="23" t="s">
        <v>9</v>
      </c>
      <c r="V155" s="7">
        <f>EXP(-$B$4*$B$6)*(X153-X163)/(V154*($B$8-$B$9))</f>
        <v>0.14891803169855017</v>
      </c>
      <c r="Y155" s="23" t="s">
        <v>9</v>
      </c>
      <c r="Z155" s="7">
        <f>EXP(-$B$4*$B$6)*(AB153-AB163)/(Z154*($B$8-$B$9))</f>
        <v>0.12561301636288041</v>
      </c>
      <c r="AC155" s="23" t="s">
        <v>9</v>
      </c>
      <c r="AD155" s="7">
        <f>EXP(-$B$4*$B$6)*(AF153-AF163)/(AD154*($B$8-$B$9))</f>
        <v>9.8819942040143049E-2</v>
      </c>
      <c r="AG155" s="23" t="s">
        <v>9</v>
      </c>
      <c r="AH155" s="7">
        <f>EXP(-$B$4*$B$6)*(AJ153-AJ163)/(AH154*($B$8-$B$9))</f>
        <v>6.8036120852729767E-2</v>
      </c>
      <c r="AK155" s="23" t="s">
        <v>9</v>
      </c>
      <c r="AL155" s="7">
        <f>EXP(-$B$4*$B$6)*(AN153-AN163)/(AL154*($B$8-$B$9))</f>
        <v>3.3593290676703018E-2</v>
      </c>
      <c r="AO155" s="23" t="s">
        <v>9</v>
      </c>
      <c r="AP155" s="7">
        <f>EXP(-$B$4*$B$6)*(AR153-AR163)/(AP154*($B$8-$B$9))</f>
        <v>0</v>
      </c>
      <c r="AS155" s="23" t="s">
        <v>9</v>
      </c>
      <c r="AT155" s="7">
        <f>EXP(-$B$4*$B$6)*(AV153-AV163)/(AT154*($B$8-$B$9))</f>
        <v>0</v>
      </c>
      <c r="AW155" s="23" t="s">
        <v>9</v>
      </c>
      <c r="AX155" s="6"/>
    </row>
    <row r="156" spans="5:50" x14ac:dyDescent="0.45">
      <c r="I156" s="22" t="s">
        <v>10</v>
      </c>
      <c r="J156" s="7">
        <f>EXP(-$B$3*B6)*(($B$8*L163-$B$9*L153)/($B$8-$B$9))</f>
        <v>-5.5794536370747325</v>
      </c>
      <c r="L156" s="1"/>
      <c r="M156" s="22" t="s">
        <v>10</v>
      </c>
      <c r="N156" s="7">
        <f>EXP(-$B$3*B6)*(($B$8*P163-$B$9*P153)/($B$8-$B$9))</f>
        <v>-5.1714306887651444</v>
      </c>
      <c r="Q156" s="22" t="s">
        <v>10</v>
      </c>
      <c r="R156" s="7">
        <f>EXP(-$B$3*B6)*(($B$8*T163-$B$9*T153)/($B$8-$B$9))</f>
        <v>-4.7053459635956623</v>
      </c>
      <c r="U156" s="22" t="s">
        <v>10</v>
      </c>
      <c r="V156" s="7">
        <f>EXP(-$B$3*B6)*(($B$8*X153-$B$9*X163)/($B$8-$B$9))</f>
        <v>4.9774663786006492</v>
      </c>
      <c r="Y156" s="22" t="s">
        <v>10</v>
      </c>
      <c r="Z156" s="7">
        <f>EXP(-$B$3*B6)*(($B$8*AB163-$B$9*AB153)/($B$8-$B$9))</f>
        <v>-3.5441448322965576</v>
      </c>
      <c r="AC156" s="22" t="s">
        <v>10</v>
      </c>
      <c r="AD156" s="7">
        <f>EXP(-$B$3*B6)*(($B$8*AF163-$B$9*AF153)/($B$8-$B$9))</f>
        <v>-2.8122509598418115</v>
      </c>
      <c r="AG156" s="22" t="s">
        <v>10</v>
      </c>
      <c r="AH156" s="7">
        <f>EXP(-$B$3*B6)*(($B$8*AJ163-$B$9*AJ153)/($B$8-$B$9))</f>
        <v>-1.9544725233344873</v>
      </c>
      <c r="AK156" s="22" t="s">
        <v>10</v>
      </c>
      <c r="AL156" s="7">
        <f>EXP(-$B$3*B6)*(($B$8*AN163-$B$9*AN153)/($B$8-$B$9))</f>
        <v>-0.97518302397075751</v>
      </c>
      <c r="AO156" s="22" t="s">
        <v>10</v>
      </c>
      <c r="AP156" s="7">
        <f>EXP(-$B$3*B6)*(($B$8*AR163-$B$9*AR153)/($B$8-$B$9))</f>
        <v>0</v>
      </c>
      <c r="AS156" s="22" t="s">
        <v>10</v>
      </c>
      <c r="AT156" s="7">
        <f>EXP(-$B$3*B6)*(($B$8*AV163-$B$9*AV153)/($B$8-$B$9))</f>
        <v>0</v>
      </c>
      <c r="AW156" s="22" t="s">
        <v>10</v>
      </c>
      <c r="AX156" s="6"/>
    </row>
    <row r="157" spans="5:50" x14ac:dyDescent="0.45">
      <c r="I157" s="22" t="s">
        <v>21</v>
      </c>
      <c r="J157" s="7">
        <f>EXP(-$B$3*$B$6)*($B$11*L152+$B$12*L162)</f>
        <v>0.68339638826369109</v>
      </c>
      <c r="L157" s="1"/>
      <c r="M157" s="22" t="s">
        <v>21</v>
      </c>
      <c r="N157" s="7">
        <f>EXP(-$B$3*$B$6)*($B$11*P152+$B$12*P162)</f>
        <v>0.58776866957005047</v>
      </c>
      <c r="Q157" s="22" t="s">
        <v>21</v>
      </c>
      <c r="R157" s="7">
        <f>EXP(-$B$3*$B$6)*($B$11*T152+$B$12*T162)</f>
        <v>0.49148409089560902</v>
      </c>
      <c r="U157" s="22" t="s">
        <v>21</v>
      </c>
      <c r="V157" s="7">
        <f>EXP(-$B$3*$B$6)*($B$11*X152+$B$12*X162)</f>
        <v>0.39520198860044131</v>
      </c>
      <c r="Y157" s="22" t="s">
        <v>21</v>
      </c>
      <c r="Z157" s="7">
        <f>EXP(-$B$3*$B$6)*($B$11*AB152+$B$12*AB162)</f>
        <v>0.30002523246213103</v>
      </c>
      <c r="AC157" s="22" t="s">
        <v>21</v>
      </c>
      <c r="AD157" s="7">
        <f>EXP(-$B$3*$B$6)*($B$11*AF152+$B$12*AF162)</f>
        <v>0.20783776543749072</v>
      </c>
      <c r="AG157" s="22" t="s">
        <v>21</v>
      </c>
      <c r="AH157" s="7">
        <f>EXP(-$B$3*$B$6)*($B$11*AJ152+$B$12*AJ162)</f>
        <v>0.12197262400022015</v>
      </c>
      <c r="AK157" s="22" t="s">
        <v>21</v>
      </c>
      <c r="AL157" s="7">
        <f>EXP(-$B$3*$B$6)*($B$11*AN152+$B$12*AN162)</f>
        <v>4.8625127467404897E-2</v>
      </c>
      <c r="AO157" s="22" t="s">
        <v>21</v>
      </c>
      <c r="AP157" s="7">
        <f>EXP(-$B$3*$B$6)*($B$11*AR152+$B$12*AR162)</f>
        <v>0</v>
      </c>
      <c r="AS157" s="22" t="s">
        <v>21</v>
      </c>
      <c r="AT157" s="7">
        <f>EXP(-$B$3*$B$6)*($B$11*AV152+$B$12*AV162)</f>
        <v>0</v>
      </c>
      <c r="AW157" s="22" t="s">
        <v>21</v>
      </c>
      <c r="AX157" s="8">
        <f>MAX(AX154-$B$2,0)</f>
        <v>0</v>
      </c>
    </row>
    <row r="158" spans="5:50" x14ac:dyDescent="0.45">
      <c r="I158" s="22" t="s">
        <v>20</v>
      </c>
      <c r="J158" s="7">
        <f>MAX(EXP(-$B$3*$B$6)*($B$11*L153+$B$12*L163),J154-$B$2)</f>
        <v>0.69313305420792726</v>
      </c>
      <c r="L158" s="1"/>
      <c r="M158" s="22" t="s">
        <v>20</v>
      </c>
      <c r="N158" s="7">
        <f>MAX(EXP(-$B$3*$B$6)*($B$11*P153+$B$12*P163),N154-$B$2)</f>
        <v>0.5953485870055143</v>
      </c>
      <c r="Q158" s="22" t="s">
        <v>20</v>
      </c>
      <c r="R158" s="7">
        <f>MAX(EXP(-$B$3*$B$6)*($B$11*T153+$B$12*T163),R154-$B$2)</f>
        <v>0.49711490616180892</v>
      </c>
      <c r="U158" s="22" t="s">
        <v>20</v>
      </c>
      <c r="V158" s="7">
        <f>MAX(EXP(-$B$3*$B$6)*($B$11*X153+$B$12*X163),V154-$B$2)</f>
        <v>0.39911231866008062</v>
      </c>
      <c r="Y158" s="22" t="s">
        <v>20</v>
      </c>
      <c r="Z158" s="7">
        <f>MAX(EXP(-$B$3*$B$6)*($B$11*AB153+$B$12*AB163),Z154-$B$2)</f>
        <v>0.30245724448970912</v>
      </c>
      <c r="AC158" s="22" t="s">
        <v>20</v>
      </c>
      <c r="AD158" s="7">
        <f>MAX(EXP(-$B$3*$B$6)*($B$11*AF153+$B$12*AF163),AD154-$B$2)</f>
        <v>0.2090571612883339</v>
      </c>
      <c r="AG158" s="22" t="s">
        <v>20</v>
      </c>
      <c r="AH158" s="7">
        <f>MAX(EXP(-$B$3*$B$6)*($B$11*AJ153+$B$12*AJ163),AH154-$B$2)</f>
        <v>0.12234229138263109</v>
      </c>
      <c r="AK158" s="22" t="s">
        <v>20</v>
      </c>
      <c r="AL158" s="7">
        <f>MAX(EXP(-$B$3*$B$6)*($B$11*AN153+$B$12*AN163),AL154-$B$2)</f>
        <v>4.8625127467404897E-2</v>
      </c>
      <c r="AO158" s="22" t="s">
        <v>20</v>
      </c>
      <c r="AP158" s="7">
        <f>MAX(EXP(-$B$3*$B$6)*($B$11*AR153+$B$12*AR163),AP154-$B$2)</f>
        <v>0</v>
      </c>
      <c r="AS158" s="22" t="s">
        <v>20</v>
      </c>
      <c r="AT158" s="7">
        <f>MAX(EXP(-$B$3*$B$6)*($B$11*AV153+$B$12*AV163),AT154-$B$2)</f>
        <v>0</v>
      </c>
      <c r="AW158" s="22" t="s">
        <v>20</v>
      </c>
      <c r="AX158" s="8">
        <f>MAX(AX154-$B$2,0)</f>
        <v>0</v>
      </c>
    </row>
    <row r="159" spans="5:50" x14ac:dyDescent="0.45">
      <c r="K159" s="22" t="s">
        <v>0</v>
      </c>
      <c r="L159" s="7">
        <f>J154*$B$9</f>
        <v>29.331403591485202</v>
      </c>
      <c r="N159" s="3"/>
      <c r="O159" s="22" t="s">
        <v>0</v>
      </c>
      <c r="P159" s="7">
        <f>N154*$B$9</f>
        <v>29.284691391433679</v>
      </c>
      <c r="S159" s="22" t="s">
        <v>0</v>
      </c>
      <c r="T159" s="7">
        <f>R154*$B$9</f>
        <v>29.238053583650043</v>
      </c>
      <c r="W159" s="22" t="s">
        <v>0</v>
      </c>
      <c r="X159" s="7">
        <f>V154*$B$9</f>
        <v>29.191490049659699</v>
      </c>
      <c r="AA159" s="22" t="s">
        <v>0</v>
      </c>
      <c r="AB159" s="7">
        <f>Z154*$B$9</f>
        <v>29.145000671176707</v>
      </c>
      <c r="AE159" s="22" t="s">
        <v>0</v>
      </c>
      <c r="AF159" s="7">
        <f>AD154*$B$9</f>
        <v>29.098585330103528</v>
      </c>
      <c r="AI159" s="22" t="s">
        <v>0</v>
      </c>
      <c r="AJ159" s="7">
        <f>AH154*$B$9</f>
        <v>29.052243908530688</v>
      </c>
      <c r="AM159" s="22" t="s">
        <v>0</v>
      </c>
      <c r="AN159" s="7">
        <f>AL154*$B$9</f>
        <v>29.005976288736477</v>
      </c>
      <c r="AQ159" s="22" t="s">
        <v>0</v>
      </c>
      <c r="AR159" s="7">
        <f>AP154*$B$9</f>
        <v>28.959782353186728</v>
      </c>
      <c r="AU159" s="22" t="s">
        <v>0</v>
      </c>
      <c r="AV159" s="7">
        <f>AT154*$B$9</f>
        <v>28.91366198453435</v>
      </c>
    </row>
    <row r="160" spans="5:50" x14ac:dyDescent="0.45">
      <c r="K160" s="23" t="s">
        <v>9</v>
      </c>
      <c r="L160" s="7">
        <f>EXP(-$B$4*$B$6)*(N158-N168)/(L159*($B$8-$B$9))</f>
        <v>0.13660911961427796</v>
      </c>
      <c r="N160" s="3"/>
      <c r="O160" s="23" t="s">
        <v>9</v>
      </c>
      <c r="P160" s="7">
        <f>EXP(-$B$4*$B$6)*(R158-R168)/(P159*($B$8-$B$9))</f>
        <v>0.12010711125053043</v>
      </c>
      <c r="S160" s="23" t="s">
        <v>9</v>
      </c>
      <c r="T160" s="7">
        <f>EXP(-$B$4*$B$6)*(V158-V168)/(T159*($B$8-$B$9))</f>
        <v>0.10211201387570219</v>
      </c>
      <c r="W160" s="23" t="s">
        <v>9</v>
      </c>
      <c r="X160" s="7">
        <f>EXP(-$B$4*$B$6)*(Z158-Z168)/(X159*($B$8-$B$9))</f>
        <v>8.2521252368659315E-2</v>
      </c>
      <c r="AA160" s="23" t="s">
        <v>9</v>
      </c>
      <c r="AB160" s="7">
        <f>EXP(-$B$4*$B$6)*(AD158-AD168)/(AB159*($B$8-$B$9))</f>
        <v>6.1367296985928535E-2</v>
      </c>
      <c r="AE160" s="23" t="s">
        <v>9</v>
      </c>
      <c r="AF160" s="7">
        <f>EXP(-$B$4*$B$6)*(AH158-AH168)/(AF159*($B$8-$B$9))</f>
        <v>3.9090306053807311E-2</v>
      </c>
      <c r="AI160" s="23" t="s">
        <v>9</v>
      </c>
      <c r="AJ160" s="7">
        <f>EXP(-$B$4*$B$6)*(AL158-AL168)/(AJ159*($B$8-$B$9))</f>
        <v>1.718575509922287E-2</v>
      </c>
      <c r="AM160" s="23" t="s">
        <v>9</v>
      </c>
      <c r="AN160" s="7">
        <f>EXP(-$B$4*$B$6)*(AP158-AP169)/(AN159*($B$8-$B$9))</f>
        <v>0</v>
      </c>
      <c r="AQ160" s="23" t="s">
        <v>9</v>
      </c>
      <c r="AR160" s="7">
        <f>EXP(-$B$4*$B$6)*(AT158-AT168)/(AR159*($B$8-$B$9))</f>
        <v>0</v>
      </c>
      <c r="AU160" s="23" t="s">
        <v>9</v>
      </c>
      <c r="AV160" s="7">
        <f>EXP(-$B$4*$B$6)*(AX158-AX168)/(AV159*($B$8-$B$9))</f>
        <v>0</v>
      </c>
    </row>
    <row r="161" spans="11:50" x14ac:dyDescent="0.45">
      <c r="K161" s="22" t="s">
        <v>10</v>
      </c>
      <c r="L161" s="7">
        <f>EXP(-$B$3*B6)*(($B$8*N168-$B$9*N158)/($B$8-$B$9))</f>
        <v>-3.6115842809094825</v>
      </c>
      <c r="N161" s="3"/>
      <c r="O161" s="22" t="s">
        <v>10</v>
      </c>
      <c r="P161" s="7">
        <f>EXP(-$B$3*B6)*(($B$8*R168-$B$9*R158)/($B$8-$B$9))</f>
        <v>-3.1957329292957923</v>
      </c>
      <c r="S161" s="22" t="s">
        <v>10</v>
      </c>
      <c r="T161" s="7">
        <f>EXP(-$B$3*B6)*(($B$8*V168-$B$9*V158)/($B$8-$B$9))</f>
        <v>-2.7354454487281537</v>
      </c>
      <c r="W161" s="22" t="s">
        <v>10</v>
      </c>
      <c r="X161" s="7">
        <f>EXP(-$B$3*B6)*(($B$8*Z168-$B$9*Z158)/($B$8-$B$9))</f>
        <v>-2.2266772611725596</v>
      </c>
      <c r="AA161" s="22" t="s">
        <v>10</v>
      </c>
      <c r="AB161" s="7">
        <f>EXP(-$B$3*B6)*(($B$8*AD168-$B$9*AD158)/($B$8-$B$9))</f>
        <v>-1.6687444840711181</v>
      </c>
      <c r="AE161" s="22" t="s">
        <v>10</v>
      </c>
      <c r="AF161" s="7">
        <f>EXP(-$B$3*B6)*(($B$8*AH168-$B$9*AH158)/($B$8-$B$9))</f>
        <v>-1.0718886090743369</v>
      </c>
      <c r="AI161" s="22" t="s">
        <v>10</v>
      </c>
      <c r="AJ161" s="7">
        <f>EXP(-$B$3*B6)*(($B$8*AL168-$B$9*AL158)/($B$8-$B$9))</f>
        <v>-0.47557153219170772</v>
      </c>
      <c r="AM161" s="22" t="s">
        <v>10</v>
      </c>
      <c r="AN161" s="7">
        <f>EXP(-$B$3*B6)*(($B$8*AP168-$B$9*AP158)/($B$8-$B$9))</f>
        <v>0</v>
      </c>
      <c r="AQ161" s="22" t="s">
        <v>10</v>
      </c>
      <c r="AR161" s="7">
        <f>EXP(-$B$3*B6)*(($B$8*AT168-$B$9*AT158)/($B$8-$B$9))</f>
        <v>0</v>
      </c>
      <c r="AU161" s="22" t="s">
        <v>10</v>
      </c>
      <c r="AV161" s="7">
        <f>EXP(-$B$3*B6)*(($B$8*AX168-$B$9*AX158)/($B$8-$B$9))</f>
        <v>0</v>
      </c>
    </row>
    <row r="162" spans="11:50" x14ac:dyDescent="0.45">
      <c r="K162" s="22" t="s">
        <v>21</v>
      </c>
      <c r="L162" s="7">
        <f>EXP(-$B$3*$B$6)*($B$11*N157+$B$12*N167)</f>
        <v>0.39060099320584329</v>
      </c>
      <c r="N162" s="3"/>
      <c r="O162" s="22" t="s">
        <v>21</v>
      </c>
      <c r="P162" s="7">
        <f>EXP(-$B$3*$B$6)*($B$11*R157+$B$12*R167)</f>
        <v>0.31814064224287236</v>
      </c>
      <c r="S162" s="22" t="s">
        <v>21</v>
      </c>
      <c r="T162" s="7">
        <f>EXP(-$B$3*$B$6)*($B$11*V157+$B$12*V167)</f>
        <v>0.24781980733394124</v>
      </c>
      <c r="W162" s="22" t="s">
        <v>21</v>
      </c>
      <c r="X162" s="7">
        <f>EXP(-$B$3*$B$6)*($B$11*Z157+$B$12*Z167)</f>
        <v>0.18088406960423847</v>
      </c>
      <c r="AA162" s="22" t="s">
        <v>21</v>
      </c>
      <c r="AB162" s="7">
        <f>EXP(-$B$3*$B$6)*($B$11*AD157+$B$12*AD167)</f>
        <v>0.11916574750356566</v>
      </c>
      <c r="AE162" s="22" t="s">
        <v>21</v>
      </c>
      <c r="AF162" s="7">
        <f>EXP(-$B$3*$B$6)*($B$11*AH157+$B$12*AH167)</f>
        <v>6.5403719993363779E-2</v>
      </c>
      <c r="AI162" s="22" t="s">
        <v>21</v>
      </c>
      <c r="AJ162" s="7">
        <f>EXP(-$B$3*$B$6)*($B$11*AL157+$B$12*AL167)</f>
        <v>2.3713216703190144E-2</v>
      </c>
      <c r="AM162" s="22" t="s">
        <v>21</v>
      </c>
      <c r="AN162" s="7">
        <f>EXP(-$B$3*$B$6)*($B$11*AP157+$B$12*AP167)</f>
        <v>0</v>
      </c>
      <c r="AQ162" s="22" t="s">
        <v>21</v>
      </c>
      <c r="AR162" s="7">
        <f>EXP(-$B$3*$B$6)*($B$11*AT157+$B$12*AT167)</f>
        <v>0</v>
      </c>
      <c r="AU162" s="22" t="s">
        <v>21</v>
      </c>
      <c r="AV162" s="7">
        <f>EXP(-$B$3*$B$6)*($B$11*AX157+$B$12*AX167)</f>
        <v>0</v>
      </c>
    </row>
    <row r="163" spans="11:50" x14ac:dyDescent="0.45">
      <c r="K163" s="22" t="s">
        <v>20</v>
      </c>
      <c r="L163" s="7">
        <f>MAX(EXP(-$B$3*$B$6)*($B$11*N158+$B$12*N168),L159-$B$2)</f>
        <v>0.39535294077438221</v>
      </c>
      <c r="N163" s="3"/>
      <c r="O163" s="22" t="s">
        <v>20</v>
      </c>
      <c r="P163" s="7">
        <f>MAX(EXP(-$B$3*$B$6)*($B$11*R158+$B$12*R168),P159-$B$2)</f>
        <v>0.32156675759258363</v>
      </c>
      <c r="S163" s="22" t="s">
        <v>20</v>
      </c>
      <c r="T163" s="7">
        <f>MAX(EXP(-$B$3*$B$6)*($B$11*V158+$B$12*V168),T159-$B$2)</f>
        <v>0.25011108450404407</v>
      </c>
      <c r="W163" s="22" t="s">
        <v>20</v>
      </c>
      <c r="X163" s="7">
        <f>MAX(EXP(-$B$3*$B$6)*($B$11*Z158+$B$12*Z168),X159-$B$2)</f>
        <v>0.18224105623261549</v>
      </c>
      <c r="AA163" s="22" t="s">
        <v>20</v>
      </c>
      <c r="AB163" s="7">
        <f>MAX(EXP(-$B$3*$B$6)*($B$11*AD158+$B$12*AD168),AB159-$B$2)</f>
        <v>0.11980542777206968</v>
      </c>
      <c r="AE163" s="22" t="s">
        <v>20</v>
      </c>
      <c r="AF163" s="7">
        <f>MAX(EXP(-$B$3*$B$6)*($B$11*AH158+$B$12*AH168),AF159-$B$2)</f>
        <v>6.5583997212237663E-2</v>
      </c>
      <c r="AI163" s="22" t="s">
        <v>20</v>
      </c>
      <c r="AJ163" s="7">
        <f>MAX(EXP(-$B$3*$B$6)*($B$11*AL158+$B$12*AL168),AJ159-$B$2)</f>
        <v>2.3713216703190144E-2</v>
      </c>
      <c r="AM163" s="22" t="s">
        <v>20</v>
      </c>
      <c r="AN163" s="7">
        <f>MAX(EXP(-$B$3*$B$6)*($B$11*AP158+$B$12*AP168),AN159-$B$2)</f>
        <v>0</v>
      </c>
      <c r="AQ163" s="22" t="s">
        <v>20</v>
      </c>
      <c r="AR163" s="7">
        <f>MAX(EXP(-$B$3*$B$6)*($B$11*AT158+$B$12*AT168),AR159-$B$2)</f>
        <v>0</v>
      </c>
      <c r="AU163" s="22" t="s">
        <v>20</v>
      </c>
      <c r="AV163" s="7">
        <f>MAX(EXP(-$B$3*$B$6)*($B$11*AX158+$B$12*AX168),AV159-$B$2)</f>
        <v>0</v>
      </c>
    </row>
    <row r="164" spans="11:50" x14ac:dyDescent="0.45">
      <c r="M164" s="22" t="s">
        <v>0</v>
      </c>
      <c r="N164" s="7">
        <f>L159*$B$9</f>
        <v>27.916071251986473</v>
      </c>
      <c r="P164" s="1"/>
      <c r="Q164" s="22" t="s">
        <v>0</v>
      </c>
      <c r="R164" s="7">
        <f>P159*$B$9</f>
        <v>27.871613062288592</v>
      </c>
      <c r="U164" s="22" t="s">
        <v>0</v>
      </c>
      <c r="V164" s="7">
        <f>T159*$B$9</f>
        <v>27.82722567519804</v>
      </c>
      <c r="Y164" s="22" t="s">
        <v>0</v>
      </c>
      <c r="Z164" s="7">
        <f>X159*$B$9</f>
        <v>27.782908977956996</v>
      </c>
      <c r="AC164" s="22" t="s">
        <v>0</v>
      </c>
      <c r="AD164" s="7">
        <f>AB159*$B$9</f>
        <v>27.738662857987183</v>
      </c>
      <c r="AG164" s="22" t="s">
        <v>0</v>
      </c>
      <c r="AH164" s="7">
        <f>AF159*$B$9</f>
        <v>27.694487202889647</v>
      </c>
      <c r="AK164" s="22" t="s">
        <v>0</v>
      </c>
      <c r="AL164" s="7">
        <f>AJ159*$B$9</f>
        <v>27.650381900444412</v>
      </c>
      <c r="AO164" s="22" t="s">
        <v>0</v>
      </c>
      <c r="AP164" s="7">
        <f>AN159*$B$9</f>
        <v>27.606346838610207</v>
      </c>
      <c r="AS164" s="22" t="s">
        <v>0</v>
      </c>
      <c r="AT164" s="7">
        <f>AR159*$B$9</f>
        <v>27.562381905524266</v>
      </c>
      <c r="AW164" s="22" t="s">
        <v>0</v>
      </c>
      <c r="AX164" s="7">
        <f>AV159*$B$9</f>
        <v>27.518486989501856</v>
      </c>
    </row>
    <row r="165" spans="11:50" x14ac:dyDescent="0.45">
      <c r="M165" s="23" t="s">
        <v>9</v>
      </c>
      <c r="N165" s="7">
        <f>EXP(-$B$4*$B$6)*(P163-P173)/(N164*($B$8-$B$9))</f>
        <v>8.3582677919119677E-2</v>
      </c>
      <c r="P165" s="1"/>
      <c r="Q165" s="23" t="s">
        <v>9</v>
      </c>
      <c r="R165" s="7">
        <f>EXP(-$B$4*$B$6)*(T163-T173)/(R164*($B$8-$B$9))</f>
        <v>6.8689098603143414E-2</v>
      </c>
      <c r="U165" s="23" t="s">
        <v>9</v>
      </c>
      <c r="V165" s="7">
        <f>EXP(-$B$4*$B$6)*(X163-X173)/(V164*($B$8-$B$9))</f>
        <v>5.3209214033386271E-2</v>
      </c>
      <c r="Y165" s="23" t="s">
        <v>9</v>
      </c>
      <c r="Z165" s="7">
        <f>EXP(-$B$4*$B$6)*(AB163-AB173)/(Z164*($B$8-$B$9))</f>
        <v>3.7472422281992969E-2</v>
      </c>
      <c r="AC165" s="23" t="s">
        <v>9</v>
      </c>
      <c r="AD165" s="7">
        <f>EXP(-$B$4*$B$6)*(AF163-AF173)/(AD164*($B$8-$B$9))</f>
        <v>2.2189651018225436E-2</v>
      </c>
      <c r="AG165" s="23" t="s">
        <v>9</v>
      </c>
      <c r="AH165" s="7">
        <f>EXP(-$B$4*$B$6)*(AJ163-AJ173)/(AH164*($B$8-$B$9))</f>
        <v>8.7919394730594444E-3</v>
      </c>
      <c r="AK165" s="23" t="s">
        <v>9</v>
      </c>
      <c r="AL165" s="7">
        <f>EXP(-$B$4*$B$6)*(AN163-AN173)/(AL164*($B$8-$B$9))</f>
        <v>0</v>
      </c>
      <c r="AO165" s="23" t="s">
        <v>9</v>
      </c>
      <c r="AP165" s="7">
        <f>EXP(-$B$4*$B$6)*(AR163-AR173)/(AP164*($B$8-$B$9))</f>
        <v>0</v>
      </c>
      <c r="AS165" s="23" t="s">
        <v>9</v>
      </c>
      <c r="AT165" s="7">
        <f>EXP(-$B$4*$B$6)*(AV163-AV173)/(AT164*($B$8-$B$9))</f>
        <v>0</v>
      </c>
      <c r="AW165" s="23" t="s">
        <v>9</v>
      </c>
      <c r="AX165" s="6"/>
    </row>
    <row r="166" spans="11:50" x14ac:dyDescent="0.45">
      <c r="M166" s="22" t="s">
        <v>10</v>
      </c>
      <c r="N166" s="7">
        <f>EXP(-$B$3*B6)*(($B$8*P173-$B$9*P163)/($B$8-$B$9))</f>
        <v>-2.1281853019848254</v>
      </c>
      <c r="P166" s="1"/>
      <c r="Q166" s="22" t="s">
        <v>10</v>
      </c>
      <c r="R166" s="7">
        <f>EXP(-$B$3*B6)*(($B$8*T173-$B$9*T163)/($B$8-$B$9))</f>
        <v>-1.7599093790451688</v>
      </c>
      <c r="U166" s="22" t="s">
        <v>10</v>
      </c>
      <c r="V166" s="7">
        <f>EXP(-$B$3*B6)*(($B$8*X173-$B$9*X163)/($B$8-$B$9))</f>
        <v>-1.3723145580094309</v>
      </c>
      <c r="Y166" s="22" t="s">
        <v>10</v>
      </c>
      <c r="Z166" s="7">
        <f>EXP(-$B$3*B6)*(($B$8*AB173-$B$9*AB163)/($B$8-$B$9))</f>
        <v>-0.97323917429505491</v>
      </c>
      <c r="AC166" s="22" t="s">
        <v>10</v>
      </c>
      <c r="AD166" s="7">
        <f>EXP(-$B$3*B6)*(($B$8*AF173-$B$9*AF163)/($B$8-$B$9))</f>
        <v>-0.5806401957461963</v>
      </c>
      <c r="AG166" s="22" t="s">
        <v>10</v>
      </c>
      <c r="AH166" s="7">
        <f>EXP(-$B$3*B6)*(($B$8*AJ173-$B$9*AJ163)/($B$8-$B$9))</f>
        <v>-0.23192393291492591</v>
      </c>
      <c r="AK166" s="22" t="s">
        <v>10</v>
      </c>
      <c r="AL166" s="7">
        <f>EXP(-$B$3*B6)*(($B$8*AN173-$B$9*AN163)/($B$8-$B$9))</f>
        <v>0</v>
      </c>
      <c r="AO166" s="22" t="s">
        <v>10</v>
      </c>
      <c r="AP166" s="7">
        <f>EXP(-$B$3*B6)*(($B$8*AR173-$B$9*AR163)/($B$8-$B$9))</f>
        <v>0</v>
      </c>
      <c r="AS166" s="22" t="s">
        <v>10</v>
      </c>
      <c r="AT166" s="7">
        <f>EXP(-$B$3*B6)*(($B$8*AV173-$B$9*AV163)/($B$8-$B$9))</f>
        <v>0</v>
      </c>
      <c r="AW166" s="22" t="s">
        <v>10</v>
      </c>
      <c r="AX166" s="6"/>
    </row>
    <row r="167" spans="11:50" x14ac:dyDescent="0.45">
      <c r="M167" s="22" t="s">
        <v>21</v>
      </c>
      <c r="N167" s="7">
        <f>EXP(-$B$3*$B$6)*($B$11*P162+$B$12*P172)</f>
        <v>0.2030532900977646</v>
      </c>
      <c r="P167" s="1"/>
      <c r="Q167" s="22" t="s">
        <v>21</v>
      </c>
      <c r="R167" s="7">
        <f>EXP(-$B$3*$B$6)*($B$11*T162+$B$12*T172)</f>
        <v>0.15323823041796064</v>
      </c>
      <c r="U167" s="22" t="s">
        <v>21</v>
      </c>
      <c r="V167" s="7">
        <f>EXP(-$B$3*$B$6)*($B$11*X162+$B$12*X172)</f>
        <v>0.10759962925114439</v>
      </c>
      <c r="Y167" s="22" t="s">
        <v>21</v>
      </c>
      <c r="Z167" s="7">
        <f>EXP(-$B$3*$B$6)*($B$11*AB162+$B$12*AB172)</f>
        <v>6.75198162195534E-2</v>
      </c>
      <c r="AC167" s="22" t="s">
        <v>21</v>
      </c>
      <c r="AD167" s="7">
        <f>EXP(-$B$3*$B$6)*($B$11*AF162+$B$12*AF172)</f>
        <v>3.4783136248991445E-2</v>
      </c>
      <c r="AG167" s="22" t="s">
        <v>21</v>
      </c>
      <c r="AH167" s="7">
        <f>EXP(-$B$3*$B$6)*($B$11*AJ162+$B$12*AJ172)</f>
        <v>1.1564322310299264E-2</v>
      </c>
      <c r="AK167" s="22" t="s">
        <v>21</v>
      </c>
      <c r="AL167" s="7">
        <f>EXP(-$B$3*$B$6)*($B$11*AN162+$B$12*AN172)</f>
        <v>0</v>
      </c>
      <c r="AO167" s="22" t="s">
        <v>21</v>
      </c>
      <c r="AP167" s="7">
        <f>EXP(-$B$3*$B$6)*($B$11*AR162+$B$12*AR172)</f>
        <v>0</v>
      </c>
      <c r="AS167" s="22" t="s">
        <v>21</v>
      </c>
      <c r="AT167" s="7">
        <f>EXP(-$B$3*$B$6)*($B$11*AV162+$B$12*AV172)</f>
        <v>0</v>
      </c>
      <c r="AW167" s="22" t="s">
        <v>21</v>
      </c>
      <c r="AX167" s="8">
        <f>MAX(AX164-$B$2,0)</f>
        <v>0</v>
      </c>
    </row>
    <row r="168" spans="11:50" x14ac:dyDescent="0.45">
      <c r="M168" s="22" t="s">
        <v>20</v>
      </c>
      <c r="N168" s="7">
        <f>MAX(EXP(-$B$3*$B$6)*($B$11*P163+$B$12*P173),N164-$B$2)</f>
        <v>0.20511469023715628</v>
      </c>
      <c r="P168" s="1"/>
      <c r="Q168" s="22" t="s">
        <v>20</v>
      </c>
      <c r="R168" s="7">
        <f>MAX(EXP(-$B$3*$B$6)*($B$11*T163+$B$12*T173),R164-$B$2)</f>
        <v>0.15456659881903217</v>
      </c>
      <c r="U168" s="22" t="s">
        <v>20</v>
      </c>
      <c r="V168" s="7">
        <f>MAX(EXP(-$B$3*$B$6)*($B$11*X163+$B$12*X173),V164-$B$2)</f>
        <v>0.10835024889752366</v>
      </c>
      <c r="Y168" s="22" t="s">
        <v>20</v>
      </c>
      <c r="Z168" s="7">
        <f>MAX(EXP(-$B$3*$B$6)*($B$11*AB163+$B$12*AB173),Z164-$B$2)</f>
        <v>6.7853723149123357E-2</v>
      </c>
      <c r="AC168" s="22" t="s">
        <v>20</v>
      </c>
      <c r="AD168" s="7">
        <f>MAX(EXP(-$B$3*$B$6)*($B$11*AF163+$B$12*AF173),AD164-$B$2)</f>
        <v>3.4871052784751083E-2</v>
      </c>
      <c r="AG168" s="22" t="s">
        <v>20</v>
      </c>
      <c r="AH168" s="7">
        <f>MAX(EXP(-$B$3*$B$6)*($B$11*AJ163+$B$12*AJ173),AH164-$B$2)</f>
        <v>1.1564322310299264E-2</v>
      </c>
      <c r="AK168" s="22" t="s">
        <v>20</v>
      </c>
      <c r="AL168" s="7">
        <f>MAX(EXP(-$B$3*$B$6)*($B$11*AN163+$B$12*AN173),AL164-$B$2)</f>
        <v>0</v>
      </c>
      <c r="AO168" s="22" t="s">
        <v>20</v>
      </c>
      <c r="AP168" s="7">
        <f>MAX(EXP(-$B$3*$B$6)*($B$11*AR163+$B$12*AR173),AP164-$B$2)</f>
        <v>0</v>
      </c>
      <c r="AS168" s="22" t="s">
        <v>20</v>
      </c>
      <c r="AT168" s="7">
        <f>MAX(EXP(-$B$3*$B$6)*($B$11*AV163+$B$12*AV173),AT164-$B$2)</f>
        <v>0</v>
      </c>
      <c r="AW168" s="22" t="s">
        <v>20</v>
      </c>
      <c r="AX168" s="8">
        <f>MAX(AX164-$B$2,0)</f>
        <v>0</v>
      </c>
    </row>
    <row r="169" spans="11:50" x14ac:dyDescent="0.45">
      <c r="O169" s="22" t="s">
        <v>0</v>
      </c>
      <c r="P169" s="7">
        <f>N164*$B$9</f>
        <v>26.569033142764962</v>
      </c>
      <c r="S169" s="22" t="s">
        <v>0</v>
      </c>
      <c r="T169" s="7">
        <f>R164*$B$9</f>
        <v>26.526720200342368</v>
      </c>
      <c r="W169" s="22" t="s">
        <v>0</v>
      </c>
      <c r="X169" s="7">
        <f>V164*$B$9</f>
        <v>26.484474644078944</v>
      </c>
      <c r="AA169" s="22" t="s">
        <v>0</v>
      </c>
      <c r="AB169" s="7">
        <f>Z164*$B$9</f>
        <v>26.442296366657782</v>
      </c>
      <c r="AE169" s="22" t="s">
        <v>0</v>
      </c>
      <c r="AF169" s="7">
        <f>AD164*$B$9</f>
        <v>26.400185260932865</v>
      </c>
      <c r="AI169" s="22" t="s">
        <v>0</v>
      </c>
      <c r="AJ169" s="7">
        <f>AH164*$B$9</f>
        <v>26.358141219928839</v>
      </c>
      <c r="AM169" s="22" t="s">
        <v>0</v>
      </c>
      <c r="AN169" s="7">
        <f>AL164*$B$9</f>
        <v>26.316164136840698</v>
      </c>
      <c r="AQ169" s="22" t="s">
        <v>0</v>
      </c>
      <c r="AR169" s="7">
        <f>AP164*$B$9</f>
        <v>26.274253905033511</v>
      </c>
      <c r="AU169" s="22" t="s">
        <v>0</v>
      </c>
      <c r="AV169" s="7">
        <f>AT164*$B$9</f>
        <v>26.232410418042242</v>
      </c>
    </row>
    <row r="170" spans="11:50" x14ac:dyDescent="0.45">
      <c r="L170" s="1"/>
      <c r="M170" s="1"/>
      <c r="N170" s="1"/>
      <c r="O170" s="23" t="s">
        <v>9</v>
      </c>
      <c r="P170" s="7">
        <f>EXP(-$B$4*$B$6)*(R168-R178)/(P169*($B$8-$B$9))</f>
        <v>4.5431106894200227E-2</v>
      </c>
      <c r="S170" s="23" t="s">
        <v>9</v>
      </c>
      <c r="T170" s="7">
        <f>EXP(-$B$4*$B$6)*(V168-V178)/(T169*($B$8-$B$9))</f>
        <v>3.3759115016416257E-2</v>
      </c>
      <c r="W170" s="23" t="s">
        <v>9</v>
      </c>
      <c r="X170" s="7">
        <f>EXP(-$B$4*$B$6)*(Z168-Z178)/(X169*($B$8-$B$9))</f>
        <v>2.2559144688993359E-2</v>
      </c>
      <c r="AA170" s="23" t="s">
        <v>9</v>
      </c>
      <c r="AB170" s="7">
        <f>EXP(-$B$4*$B$6)*(AD168-AD178)/(AB169*($B$8-$B$9))</f>
        <v>1.2473092186679703E-2</v>
      </c>
      <c r="AE170" s="23" t="s">
        <v>9</v>
      </c>
      <c r="AF170" s="7">
        <f>EXP(-$B$4*$B$6)*(AH168-AH178)/(AF169*($B$8-$B$9))</f>
        <v>4.4978064246613261E-3</v>
      </c>
      <c r="AI170" s="23" t="s">
        <v>9</v>
      </c>
      <c r="AJ170" s="7">
        <f>EXP(-$B$4*$B$6)*(AL168-AL178)/(AJ169*($B$8-$B$9))</f>
        <v>0</v>
      </c>
      <c r="AM170" s="23" t="s">
        <v>9</v>
      </c>
      <c r="AN170" s="7">
        <f>EXP(-$B$4*$B$6)*(AP168-AP178)/(AN169*($B$8-$B$9))</f>
        <v>0</v>
      </c>
      <c r="AQ170" s="23" t="s">
        <v>9</v>
      </c>
      <c r="AR170" s="7">
        <f>EXP(-$B$4*$B$6)*(AT168-AT178)/(AR169*($B$8-$B$9))</f>
        <v>0</v>
      </c>
      <c r="AU170" s="23" t="s">
        <v>9</v>
      </c>
      <c r="AV170" s="7">
        <f>EXP(-$B$4*$B$6)*(AX168-AX178)/(AV169*($B$8-$B$9))</f>
        <v>0</v>
      </c>
    </row>
    <row r="171" spans="11:50" x14ac:dyDescent="0.45">
      <c r="L171" s="1"/>
      <c r="M171" s="1"/>
      <c r="N171" s="1"/>
      <c r="O171" s="22" t="s">
        <v>10</v>
      </c>
      <c r="P171" s="7">
        <f>EXP(-$B$3*B6)*(($B$8*R178-$B$9*R168)/($B$8-$B$9))</f>
        <v>-1.1127329122883727</v>
      </c>
      <c r="S171" s="22" t="s">
        <v>10</v>
      </c>
      <c r="T171" s="7">
        <f>EXP(-$B$3*B6)*(($B$8*V178-$B$9*V168)/($B$8-$B$9))</f>
        <v>-0.83185750779003942</v>
      </c>
      <c r="W171" s="22" t="s">
        <v>10</v>
      </c>
      <c r="X171" s="7">
        <f>EXP(-$B$3*B6)*(($B$8*Z178-$B$9*Z168)/($B$8-$B$9))</f>
        <v>-0.55942734951284889</v>
      </c>
      <c r="AA171" s="22" t="s">
        <v>10</v>
      </c>
      <c r="AB171" s="7">
        <f>EXP(-$B$3*B6)*(($B$8*AD178-$B$9*AD168)/($B$8-$B$9))</f>
        <v>-0.31140336301844801</v>
      </c>
      <c r="AE171" s="22" t="s">
        <v>10</v>
      </c>
      <c r="AF171" s="7">
        <f>EXP(-$B$3*B6)*(($B$8*AH178-$B$9*AH168)/($B$8-$B$9))</f>
        <v>-0.11310330206443951</v>
      </c>
      <c r="AI171" s="22" t="s">
        <v>10</v>
      </c>
      <c r="AJ171" s="7">
        <f>EXP(-$B$3*B6)*(($B$8*AL178-$B$9*AL168)/($B$8-$B$9))</f>
        <v>0</v>
      </c>
      <c r="AM171" s="22" t="s">
        <v>10</v>
      </c>
      <c r="AN171" s="7">
        <f>EXP(-$B$3*B6)*(($B$8*AP178-$B$9*AP168)/($B$8-$B$9))</f>
        <v>0</v>
      </c>
      <c r="AQ171" s="22" t="s">
        <v>10</v>
      </c>
      <c r="AR171" s="7">
        <f>EXP(-$B$3*B6)*(($B$8*AT178-$B$9*AT168)/($B$8-$B$9))</f>
        <v>0</v>
      </c>
      <c r="AU171" s="22" t="s">
        <v>10</v>
      </c>
      <c r="AV171" s="7">
        <f>EXP(-$B$3*B6)*(($B$8*AX178-$B$9*AX168)/($B$8-$B$9))</f>
        <v>0</v>
      </c>
    </row>
    <row r="172" spans="11:50" x14ac:dyDescent="0.45">
      <c r="L172" s="1"/>
      <c r="M172" s="1"/>
      <c r="N172" s="1"/>
      <c r="O172" s="22" t="s">
        <v>21</v>
      </c>
      <c r="P172" s="7">
        <f>EXP(-$B$3*$B$6)*($B$11*R167+$B$12*R177)</f>
        <v>9.3564822246727047E-2</v>
      </c>
      <c r="S172" s="22" t="s">
        <v>21</v>
      </c>
      <c r="T172" s="7">
        <f>EXP(-$B$3*$B$6)*($B$11*V167+$B$12*V177)</f>
        <v>6.324902876676089E-2</v>
      </c>
      <c r="W172" s="22" t="s">
        <v>21</v>
      </c>
      <c r="X172" s="7">
        <f>EXP(-$B$3*$B$6)*($B$11*Z167+$B$12*Z177)</f>
        <v>3.7866203088218101E-2</v>
      </c>
      <c r="AA172" s="22" t="s">
        <v>21</v>
      </c>
      <c r="AB172" s="7">
        <f>EXP(-$B$3*$B$6)*($B$11*AD167+$B$12*AD177)</f>
        <v>1.8370962570346486E-2</v>
      </c>
      <c r="AE172" s="22" t="s">
        <v>21</v>
      </c>
      <c r="AF172" s="7">
        <f>EXP(-$B$3*$B$6)*($B$11*AH167+$B$12*AH177)</f>
        <v>5.6396208144335854E-3</v>
      </c>
      <c r="AI172" s="22" t="s">
        <v>21</v>
      </c>
      <c r="AJ172" s="7">
        <f>EXP(-$B$3*$B$6)*($B$11*AL167+$B$12*AL177)</f>
        <v>0</v>
      </c>
      <c r="AM172" s="22" t="s">
        <v>21</v>
      </c>
      <c r="AN172" s="7">
        <f>EXP(-$B$3*$B$6)*($B$11*AP167+$B$12*AP177)</f>
        <v>0</v>
      </c>
      <c r="AQ172" s="22" t="s">
        <v>21</v>
      </c>
      <c r="AR172" s="7">
        <f>EXP(-$B$3*$B$6)*($B$11*AT167+$B$12*AT177)</f>
        <v>0</v>
      </c>
      <c r="AU172" s="22" t="s">
        <v>21</v>
      </c>
      <c r="AV172" s="7">
        <f>EXP(-$B$3*$B$6)*($B$11*AX167+$B$12*AX177)</f>
        <v>0</v>
      </c>
    </row>
    <row r="173" spans="11:50" x14ac:dyDescent="0.45">
      <c r="L173" s="1"/>
      <c r="M173" s="1"/>
      <c r="N173" s="1"/>
      <c r="O173" s="22" t="s">
        <v>20</v>
      </c>
      <c r="P173" s="7">
        <f>MAX(EXP(-$B$3*$B$6)*($B$11*R168+$B$12*R178),P169-$B$2)</f>
        <v>9.4327672496130943E-2</v>
      </c>
      <c r="S173" s="22" t="s">
        <v>20</v>
      </c>
      <c r="T173" s="7">
        <f>MAX(EXP(-$B$3*$B$6)*($B$11*V168+$B$12*V178),T169-$B$2)</f>
        <v>6.3661090461610975E-2</v>
      </c>
      <c r="W173" s="22" t="s">
        <v>20</v>
      </c>
      <c r="X173" s="7">
        <f>MAX(EXP(-$B$3*$B$6)*($B$11*Z168+$B$12*Z178),X169-$B$2)</f>
        <v>3.803974599490386E-2</v>
      </c>
      <c r="AA173" s="22" t="s">
        <v>20</v>
      </c>
      <c r="AB173" s="7">
        <f>MAX(EXP(-$B$3*$B$6)*($B$11*AD168+$B$12*AD178),AB169-$B$2)</f>
        <v>1.8413837190380325E-2</v>
      </c>
      <c r="AE173" s="22" t="s">
        <v>20</v>
      </c>
      <c r="AF173" s="7">
        <f>MAX(EXP(-$B$3*$B$6)*($B$11*AH168+$B$12*AH178),AF169-$B$2)</f>
        <v>5.6396208144335854E-3</v>
      </c>
      <c r="AI173" s="22" t="s">
        <v>20</v>
      </c>
      <c r="AJ173" s="7">
        <f>MAX(EXP(-$B$3*$B$6)*($B$11*AL168+$B$12*AL178),AJ169-$B$2)</f>
        <v>0</v>
      </c>
      <c r="AM173" s="22" t="s">
        <v>20</v>
      </c>
      <c r="AN173" s="7">
        <f>MAX(EXP(-$B$3*$B$6)*($B$11*AP168+$B$12*AP178),AN169-$B$2)</f>
        <v>0</v>
      </c>
      <c r="AQ173" s="22" t="s">
        <v>20</v>
      </c>
      <c r="AR173" s="7">
        <f>MAX(EXP(-$B$3*$B$6)*($B$11*AT168+$B$12*AT178),AR169-$B$2)</f>
        <v>0</v>
      </c>
      <c r="AU173" s="22" t="s">
        <v>20</v>
      </c>
      <c r="AV173" s="7">
        <f>MAX(EXP(-$B$3*$B$6)*($B$11*AX168+$B$12*AX178),AV169-$B$2)</f>
        <v>0</v>
      </c>
    </row>
    <row r="174" spans="11:50" x14ac:dyDescent="0.45">
      <c r="L174" s="1"/>
      <c r="M174" s="1"/>
      <c r="N174" s="1"/>
      <c r="Q174" s="22" t="s">
        <v>0</v>
      </c>
      <c r="R174" s="7">
        <f>P169*$B$9</f>
        <v>25.286993852729584</v>
      </c>
      <c r="U174" s="22" t="s">
        <v>0</v>
      </c>
      <c r="V174" s="7">
        <f>T169*$B$9</f>
        <v>25.246722642664025</v>
      </c>
      <c r="Y174" s="22" t="s">
        <v>0</v>
      </c>
      <c r="Z174" s="7">
        <f>X169*$B$9</f>
        <v>25.20651556716383</v>
      </c>
      <c r="AC174" s="22" t="s">
        <v>0</v>
      </c>
      <c r="AD174" s="7">
        <f>AB169*$B$9</f>
        <v>25.166372524090466</v>
      </c>
      <c r="AG174" s="22" t="s">
        <v>0</v>
      </c>
      <c r="AH174" s="7">
        <f>AF169*$B$9</f>
        <v>25.126293411468051</v>
      </c>
      <c r="AK174" s="22" t="s">
        <v>0</v>
      </c>
      <c r="AL174" s="7">
        <f>AJ169*$B$9</f>
        <v>25.086278127483123</v>
      </c>
      <c r="AO174" s="22" t="s">
        <v>0</v>
      </c>
      <c r="AP174" s="7">
        <f>AN169*$B$9</f>
        <v>25.046326570484354</v>
      </c>
      <c r="AS174" s="22" t="s">
        <v>0</v>
      </c>
      <c r="AT174" s="7">
        <f>AR169*$B$9</f>
        <v>25.006438638982285</v>
      </c>
      <c r="AW174" s="22" t="s">
        <v>0</v>
      </c>
      <c r="AX174" s="7">
        <f>AV169*$B$9</f>
        <v>24.96661423164915</v>
      </c>
    </row>
    <row r="175" spans="11:50" x14ac:dyDescent="0.45">
      <c r="L175" s="1"/>
      <c r="M175" s="1"/>
      <c r="N175" s="1"/>
      <c r="Q175" s="23" t="s">
        <v>9</v>
      </c>
      <c r="R175" s="7">
        <f>EXP(-$B$4*$B$6)*(T173-T183)/(R174*($B$8-$B$9))</f>
        <v>2.1118895078009303E-2</v>
      </c>
      <c r="U175" s="23" t="s">
        <v>9</v>
      </c>
      <c r="V175" s="7">
        <f>EXP(-$B$4*$B$6)*(X173-X183)/(V174*($B$8-$B$9))</f>
        <v>1.3417566881660143E-2</v>
      </c>
      <c r="Y175" s="23" t="s">
        <v>9</v>
      </c>
      <c r="Z175" s="7">
        <f>EXP(-$B$4*$B$6)*(AB173-AB183)/(Z174*($B$8-$B$9))</f>
        <v>6.9546311752688014E-3</v>
      </c>
      <c r="AC175" s="23" t="s">
        <v>9</v>
      </c>
      <c r="AD175" s="7">
        <f>EXP(-$B$4*$B$6)*(AF173-AF183)/(AD174*($B$8-$B$9))</f>
        <v>2.3010011267382974E-3</v>
      </c>
      <c r="AG175" s="23" t="s">
        <v>9</v>
      </c>
      <c r="AH175" s="7">
        <f>EXP(-$B$4*$B$6)*(AJ173-AJ183)/(AH174*($B$8-$B$9))</f>
        <v>0</v>
      </c>
      <c r="AK175" s="23" t="s">
        <v>9</v>
      </c>
      <c r="AL175" s="7">
        <f>EXP(-$B$4*$B$6)*(AN173-AN183)/(AL174*($B$8-$B$9))</f>
        <v>0</v>
      </c>
      <c r="AO175" s="23" t="s">
        <v>9</v>
      </c>
      <c r="AP175" s="7">
        <f>EXP(-$B$4*$B$6)*(AR173-AR183)/(AP174*($B$8-$B$9))</f>
        <v>0</v>
      </c>
      <c r="AS175" s="23" t="s">
        <v>9</v>
      </c>
      <c r="AT175" s="7">
        <f>EXP(-$B$4*$B$6)*(AV173-AV183)/(AT174*($B$8-$B$9))</f>
        <v>0</v>
      </c>
      <c r="AW175" s="23" t="s">
        <v>9</v>
      </c>
      <c r="AX175" s="6"/>
    </row>
    <row r="176" spans="11:50" x14ac:dyDescent="0.45">
      <c r="L176" s="1"/>
      <c r="M176" s="1"/>
      <c r="N176" s="1"/>
      <c r="Q176" s="22" t="s">
        <v>10</v>
      </c>
      <c r="R176" s="7">
        <f>EXP(-$B$3*B6)*(($B$8*T183-$B$9*T173)/($B$8-$B$9))</f>
        <v>-0.49702188363525029</v>
      </c>
      <c r="U176" s="22" t="s">
        <v>10</v>
      </c>
      <c r="V176" s="7">
        <f>EXP(-$B$3*B6)*(($B$8*X183-$B$9*X173)/($B$8-$B$9))</f>
        <v>-0.31761351274785199</v>
      </c>
      <c r="Y176" s="22" t="s">
        <v>10</v>
      </c>
      <c r="Z176" s="7">
        <f>EXP(-$B$3*B6)*(($B$8*AB183-$B$9*AB173)/($B$8-$B$9))</f>
        <v>-0.16563535991122941</v>
      </c>
      <c r="AC176" s="22" t="s">
        <v>10</v>
      </c>
      <c r="AD176" s="7">
        <f>EXP(-$B$3*B6)*(($B$8*AF183-$B$9*AF173)/($B$8-$B$9))</f>
        <v>-5.5157554363189955E-2</v>
      </c>
      <c r="AG176" s="22" t="s">
        <v>10</v>
      </c>
      <c r="AH176" s="7">
        <f>EXP(-$B$3*B6)*(($B$8*AJ183-$B$9*AJ173)/($B$8-$B$9))</f>
        <v>0</v>
      </c>
      <c r="AK176" s="22" t="s">
        <v>10</v>
      </c>
      <c r="AL176" s="7">
        <f>EXP(-$B$3*B6)*(($B$8*AN183-$B$9*AN173)/($B$8-$B$9))</f>
        <v>0</v>
      </c>
      <c r="AO176" s="22" t="s">
        <v>10</v>
      </c>
      <c r="AP176" s="7">
        <f>EXP(-$B$3*B6)*(($B$8*AR183-$B$9*AR173)/($B$8-$B$9))</f>
        <v>0</v>
      </c>
      <c r="AS176" s="22" t="s">
        <v>10</v>
      </c>
      <c r="AT176" s="7">
        <f>EXP(-$B$3*B6)*(($B$8*AV183-$B$9*AV173)/($B$8-$B$9))</f>
        <v>0</v>
      </c>
      <c r="AW176" s="22" t="s">
        <v>10</v>
      </c>
      <c r="AX176" s="6"/>
    </row>
    <row r="177" spans="12:50" x14ac:dyDescent="0.45">
      <c r="L177" s="1"/>
      <c r="M177" s="1"/>
      <c r="N177" s="1"/>
      <c r="Q177" s="22" t="s">
        <v>21</v>
      </c>
      <c r="R177" s="7">
        <f>EXP(-$B$3*$B$6)*($B$11*T172+$B$12*T182)</f>
        <v>3.6786796124430761E-2</v>
      </c>
      <c r="U177" s="22" t="s">
        <v>21</v>
      </c>
      <c r="V177" s="7">
        <f>EXP(-$B$3*$B$6)*($B$11*X172+$B$12*X182)</f>
        <v>2.1046223849246627E-2</v>
      </c>
      <c r="Y177" s="22" t="s">
        <v>21</v>
      </c>
      <c r="Z177" s="7">
        <f>EXP(-$B$3*$B$6)*($B$11*AB172+$B$12*AB182)</f>
        <v>9.645750229069442E-3</v>
      </c>
      <c r="AC177" s="22" t="s">
        <v>21</v>
      </c>
      <c r="AD177" s="7">
        <f>EXP(-$B$3*$B$6)*($B$11*AF172+$B$12*AF182)</f>
        <v>2.7502971706579384E-3</v>
      </c>
      <c r="AG177" s="22" t="s">
        <v>21</v>
      </c>
      <c r="AH177" s="7">
        <f>EXP(-$B$3*$B$6)*($B$11*AJ172+$B$12*AJ182)</f>
        <v>0</v>
      </c>
      <c r="AK177" s="22" t="s">
        <v>21</v>
      </c>
      <c r="AL177" s="7">
        <f>EXP(-$B$3*$B$6)*($B$11*AN172+$B$12*AN182)</f>
        <v>0</v>
      </c>
      <c r="AO177" s="22" t="s">
        <v>21</v>
      </c>
      <c r="AP177" s="7">
        <f>EXP(-$B$3*$B$6)*($B$11*AR172+$B$12*AR182)</f>
        <v>0</v>
      </c>
      <c r="AS177" s="22" t="s">
        <v>21</v>
      </c>
      <c r="AT177" s="7">
        <f>EXP(-$B$3*$B$6)*($B$11*AV172+$B$12*AV182)</f>
        <v>0</v>
      </c>
      <c r="AW177" s="22" t="s">
        <v>21</v>
      </c>
      <c r="AX177" s="8">
        <f>MAX(AX174-$B$2,0)</f>
        <v>0</v>
      </c>
    </row>
    <row r="178" spans="12:50" x14ac:dyDescent="0.45">
      <c r="L178" s="1"/>
      <c r="M178" s="1"/>
      <c r="N178" s="1"/>
      <c r="Q178" s="22" t="s">
        <v>20</v>
      </c>
      <c r="R178" s="7">
        <f>MAX(EXP(-$B$3*$B$6)*($B$11*T173+$B$12*T183),R174-$B$2)</f>
        <v>3.7011486378812075E-2</v>
      </c>
      <c r="U178" s="22" t="s">
        <v>20</v>
      </c>
      <c r="V178" s="7">
        <f>MAX(EXP(-$B$3*$B$6)*($B$11*X173+$B$12*X183),V174-$B$2)</f>
        <v>2.1136076852816058E-2</v>
      </c>
      <c r="Y178" s="22" t="s">
        <v>20</v>
      </c>
      <c r="Z178" s="7">
        <f>MAX(EXP(-$B$3*$B$6)*($B$11*AB173+$B$12*AB183),Z174-$B$2)</f>
        <v>9.6666590720665309E-3</v>
      </c>
      <c r="AC178" s="22" t="s">
        <v>20</v>
      </c>
      <c r="AD178" s="7">
        <f>MAX(EXP(-$B$3*$B$6)*($B$11*AF173+$B$12*AF183),AD174-$B$2)</f>
        <v>2.7502971706579384E-3</v>
      </c>
      <c r="AG178" s="22" t="s">
        <v>20</v>
      </c>
      <c r="AH178" s="7">
        <f>MAX(EXP(-$B$3*$B$6)*($B$11*AJ173+$B$12*AJ183),AH174-$B$2)</f>
        <v>0</v>
      </c>
      <c r="AK178" s="22" t="s">
        <v>20</v>
      </c>
      <c r="AL178" s="7">
        <f>MAX(EXP(-$B$3*$B$6)*($B$11*AN173+$B$12*AN183),AL174-$B$2)</f>
        <v>0</v>
      </c>
      <c r="AO178" s="22" t="s">
        <v>20</v>
      </c>
      <c r="AP178" s="7">
        <f>MAX(EXP(-$B$3*$B$6)*($B$11*AR173+$B$12*AR183),AP174-$B$2)</f>
        <v>0</v>
      </c>
      <c r="AS178" s="22" t="s">
        <v>20</v>
      </c>
      <c r="AT178" s="7">
        <f>MAX(EXP(-$B$3*$B$6)*($B$11*AV173+$B$12*AV183),AT174-$B$2)</f>
        <v>0</v>
      </c>
      <c r="AW178" s="22" t="s">
        <v>20</v>
      </c>
      <c r="AX178" s="8">
        <f>MAX(AX174-$B$2,0)</f>
        <v>0</v>
      </c>
    </row>
    <row r="179" spans="12:50" x14ac:dyDescent="0.45">
      <c r="L179" s="1"/>
      <c r="M179" s="1"/>
      <c r="N179" s="1"/>
      <c r="S179" s="22" t="s">
        <v>0</v>
      </c>
      <c r="T179" s="7">
        <f>R174*$B$9</f>
        <v>24.06681698472374</v>
      </c>
      <c r="W179" s="22" t="s">
        <v>0</v>
      </c>
      <c r="X179" s="7">
        <f>V174*$B$9</f>
        <v>24.028488987016868</v>
      </c>
      <c r="AA179" s="22" t="s">
        <v>0</v>
      </c>
      <c r="AB179" s="7">
        <f>Z174*$B$9</f>
        <v>23.990222029181158</v>
      </c>
      <c r="AE179" s="22" t="s">
        <v>0</v>
      </c>
      <c r="AF179" s="7">
        <f>AD174*$B$9</f>
        <v>23.952016014006595</v>
      </c>
      <c r="AI179" s="22" t="s">
        <v>0</v>
      </c>
      <c r="AJ179" s="7">
        <f>AH174*$B$9</f>
        <v>23.913870844437945</v>
      </c>
      <c r="AM179" s="22" t="s">
        <v>0</v>
      </c>
      <c r="AN179" s="7">
        <f>AL174*$B$9</f>
        <v>23.875786423574564</v>
      </c>
      <c r="AQ179" s="22" t="s">
        <v>0</v>
      </c>
      <c r="AR179" s="7">
        <f>AP174*$B$9</f>
        <v>23.837762654670126</v>
      </c>
      <c r="AU179" s="22" t="s">
        <v>0</v>
      </c>
      <c r="AV179" s="7">
        <f>AT174*$B$9</f>
        <v>23.799799441132357</v>
      </c>
    </row>
    <row r="180" spans="12:50" x14ac:dyDescent="0.45">
      <c r="L180" s="1"/>
      <c r="M180" s="1"/>
      <c r="N180" s="1"/>
      <c r="S180" s="23" t="s">
        <v>9</v>
      </c>
      <c r="T180" s="7">
        <f>EXP(-$B$4*$B$6)*(V178-V188)/(T179*($B$8-$B$9))</f>
        <v>7.8974356992558923E-3</v>
      </c>
      <c r="W180" s="23" t="s">
        <v>9</v>
      </c>
      <c r="X180" s="7">
        <f>EXP(-$B$4*$B$6)*(Z178-Z188)/(X179*($B$8-$B$9))</f>
        <v>3.8513197788547062E-3</v>
      </c>
      <c r="AA180" s="23" t="s">
        <v>9</v>
      </c>
      <c r="AB180" s="7">
        <f>EXP(-$B$4*$B$6)*(AD178-AD188)/(AB179*($B$8-$B$9))</f>
        <v>1.1771529686606262E-3</v>
      </c>
      <c r="AE180" s="23" t="s">
        <v>9</v>
      </c>
      <c r="AF180" s="7">
        <f>EXP(-$B$4*$B$6)*(AH178-AH188)/(AF179*($B$8-$B$9))</f>
        <v>0</v>
      </c>
      <c r="AI180" s="23" t="s">
        <v>9</v>
      </c>
      <c r="AJ180" s="7">
        <f>EXP(-$B$4*$B$6)*(AL178-AL188)/(AJ179*($B$8-$B$9))</f>
        <v>0</v>
      </c>
      <c r="AM180" s="23" t="s">
        <v>9</v>
      </c>
      <c r="AN180" s="7">
        <f>EXP(-$B$4*$B$6)*(AP178-AP188)/(AN179*($B$8-$B$9))</f>
        <v>0</v>
      </c>
      <c r="AQ180" s="23" t="s">
        <v>9</v>
      </c>
      <c r="AR180" s="7">
        <f>EXP(-$B$4*$B$6)*(AT178-AT188)/(AR179*($B$8-$B$9))</f>
        <v>0</v>
      </c>
      <c r="AU180" s="23" t="s">
        <v>9</v>
      </c>
      <c r="AV180" s="7">
        <f>EXP(-$B$4*$B$6)*(AX178-AX188)/(AV179*($B$8-$B$9))</f>
        <v>0</v>
      </c>
    </row>
    <row r="181" spans="12:50" x14ac:dyDescent="0.45">
      <c r="L181" s="1"/>
      <c r="M181" s="1"/>
      <c r="N181" s="1"/>
      <c r="S181" s="22" t="s">
        <v>10</v>
      </c>
      <c r="T181" s="7">
        <f>EXP(-$B$3*B6)*(($B$8*V188-$B$9*V178)/($B$8-$B$9))</f>
        <v>-0.17841432992965822</v>
      </c>
      <c r="W181" s="22" t="s">
        <v>10</v>
      </c>
      <c r="X181" s="7">
        <f>EXP(-$B$3*B6)*(($B$8*Z188-$B$9*Z178)/($B$8-$B$9))</f>
        <v>-8.7492326081142227E-2</v>
      </c>
      <c r="AA181" s="22" t="s">
        <v>10</v>
      </c>
      <c r="AB181" s="7">
        <f>EXP(-$B$3*B6)*(($B$8*AD188-$B$9*AD178)/($B$8-$B$9))</f>
        <v>-2.6898912302267739E-2</v>
      </c>
      <c r="AE181" s="22" t="s">
        <v>10</v>
      </c>
      <c r="AF181" s="7">
        <f>EXP(-$B$3*B6)*(($B$8*AH188-$B$9*AH178)/($B$8-$B$9))</f>
        <v>0</v>
      </c>
      <c r="AI181" s="22" t="s">
        <v>10</v>
      </c>
      <c r="AJ181" s="7">
        <f>EXP(-$B$3*B6)*(($B$8*AL188-$B$9*AL178)/($B$8-$B$9))</f>
        <v>0</v>
      </c>
      <c r="AM181" s="22" t="s">
        <v>10</v>
      </c>
      <c r="AN181" s="7">
        <f>EXP(-$B$3*B6)*(($B$8*AP188-$B$9*AP178)/($B$8-$B$9))</f>
        <v>0</v>
      </c>
      <c r="AQ181" s="22" t="s">
        <v>10</v>
      </c>
      <c r="AR181" s="7">
        <f>EXP(-$B$3*B6)*(($B$8*AT188-$B$9*AT178)/($B$8-$B$9))</f>
        <v>0</v>
      </c>
      <c r="AU181" s="22" t="s">
        <v>10</v>
      </c>
      <c r="AV181" s="7">
        <f>EXP(-$B$3*B6)*(($B$8*AX188-$B$9*AX178)/($B$8-$B$9))</f>
        <v>0</v>
      </c>
    </row>
    <row r="182" spans="12:50" x14ac:dyDescent="0.45">
      <c r="L182" s="1"/>
      <c r="M182" s="1"/>
      <c r="N182" s="1"/>
      <c r="S182" s="22" t="s">
        <v>21</v>
      </c>
      <c r="T182" s="7">
        <f>EXP(-$B$3*$B$6)*($B$11*V177+$B$12*V187)</f>
        <v>1.1605444747506232E-2</v>
      </c>
      <c r="W182" s="22" t="s">
        <v>21</v>
      </c>
      <c r="X182" s="7">
        <f>EXP(-$B$3*$B$6)*($B$11*Z177+$B$12*Z187)</f>
        <v>5.0388721087435964E-3</v>
      </c>
      <c r="AA182" s="22" t="s">
        <v>21</v>
      </c>
      <c r="AB182" s="7">
        <f>EXP(-$B$3*$B$6)*($B$11*AD177+$B$12*AD187)</f>
        <v>1.341248778210413E-3</v>
      </c>
      <c r="AE182" s="22" t="s">
        <v>21</v>
      </c>
      <c r="AF182" s="7">
        <f>EXP(-$B$3*$B$6)*($B$11*AH177+$B$12*AH187)</f>
        <v>0</v>
      </c>
      <c r="AI182" s="22" t="s">
        <v>21</v>
      </c>
      <c r="AJ182" s="7">
        <f>EXP(-$B$3*$B$6)*($B$11*AL177+$B$12*AL187)</f>
        <v>0</v>
      </c>
      <c r="AM182" s="22" t="s">
        <v>21</v>
      </c>
      <c r="AN182" s="7">
        <f>EXP(-$B$3*$B$6)*($B$11*AP177+$B$12*AP187)</f>
        <v>0</v>
      </c>
      <c r="AQ182" s="22" t="s">
        <v>21</v>
      </c>
      <c r="AR182" s="7">
        <f>EXP(-$B$3*$B$6)*($B$11*AT177+$B$12*AT187)</f>
        <v>0</v>
      </c>
      <c r="AU182" s="22" t="s">
        <v>21</v>
      </c>
      <c r="AV182" s="7">
        <f>EXP(-$B$3*$B$6)*($B$11*AX177+$B$12*AX187)</f>
        <v>0</v>
      </c>
    </row>
    <row r="183" spans="12:50" x14ac:dyDescent="0.45">
      <c r="L183" s="1"/>
      <c r="M183" s="1"/>
      <c r="N183" s="1"/>
      <c r="S183" s="22" t="s">
        <v>20</v>
      </c>
      <c r="T183" s="7">
        <f>MAX(EXP(-$B$3*$B$6)*($B$11*V178+$B$12*V188),T179-$B$2)</f>
        <v>1.1651809692957114E-2</v>
      </c>
      <c r="W183" s="22" t="s">
        <v>20</v>
      </c>
      <c r="X183" s="7">
        <f>MAX(EXP(-$B$3*$B$6)*($B$11*Z178+$B$12*Z188),X179-$B$2)</f>
        <v>5.0490688105483432E-3</v>
      </c>
      <c r="AA183" s="22" t="s">
        <v>20</v>
      </c>
      <c r="AB183" s="7">
        <f>MAX(EXP(-$B$3*$B$6)*($B$11*AD178+$B$12*AD188),AB179-$B$2)</f>
        <v>1.341248778210413E-3</v>
      </c>
      <c r="AE183" s="22" t="s">
        <v>20</v>
      </c>
      <c r="AF183" s="7">
        <f>MAX(EXP(-$B$3*$B$6)*($B$11*AH178+$B$12*AH188),AF179-$B$2)</f>
        <v>0</v>
      </c>
      <c r="AI183" s="22" t="s">
        <v>20</v>
      </c>
      <c r="AJ183" s="7">
        <f>MAX(EXP(-$B$3*$B$6)*($B$11*AL178+$B$12*AL188),AJ179-$B$2)</f>
        <v>0</v>
      </c>
      <c r="AM183" s="22" t="s">
        <v>20</v>
      </c>
      <c r="AN183" s="7">
        <f>MAX(EXP(-$B$3*$B$6)*($B$11*AP178+$B$12*AP188),AN179-$B$2)</f>
        <v>0</v>
      </c>
      <c r="AQ183" s="22" t="s">
        <v>20</v>
      </c>
      <c r="AR183" s="7">
        <f>MAX(EXP(-$B$3*$B$6)*($B$11*AT178+$B$12*AT188),AR179-$B$2)</f>
        <v>0</v>
      </c>
      <c r="AU183" s="22" t="s">
        <v>20</v>
      </c>
      <c r="AV183" s="7">
        <f>MAX(EXP(-$B$3*$B$6)*($B$11*AX178+$B$12*AX188),AV179-$B$2)</f>
        <v>0</v>
      </c>
    </row>
    <row r="184" spans="12:50" x14ac:dyDescent="0.45">
      <c r="L184" s="1"/>
      <c r="M184" s="1"/>
      <c r="N184" s="1"/>
      <c r="U184" s="22" t="s">
        <v>0</v>
      </c>
      <c r="V184" s="7">
        <f>T179*$B$9</f>
        <v>22.905517482603596</v>
      </c>
      <c r="Y184" s="22" t="s">
        <v>0</v>
      </c>
      <c r="Z184" s="7">
        <f>X179*$B$9</f>
        <v>22.869038931156378</v>
      </c>
      <c r="AC184" s="22" t="s">
        <v>0</v>
      </c>
      <c r="AD184" s="7">
        <f>AB179*$B$9</f>
        <v>22.832618474214847</v>
      </c>
      <c r="AG184" s="22" t="s">
        <v>0</v>
      </c>
      <c r="AH184" s="7">
        <f>AF179*$B$9</f>
        <v>22.796256019259665</v>
      </c>
      <c r="AK184" s="22" t="s">
        <v>0</v>
      </c>
      <c r="AL184" s="7">
        <f>AJ179*$B$9</f>
        <v>22.759951473918825</v>
      </c>
      <c r="AO184" s="22" t="s">
        <v>0</v>
      </c>
      <c r="AP184" s="7">
        <f>AN179*$B$9</f>
        <v>22.723704745967442</v>
      </c>
      <c r="AS184" s="22" t="s">
        <v>0</v>
      </c>
      <c r="AT184" s="7">
        <f>AR179*$B$9</f>
        <v>22.687515743327506</v>
      </c>
      <c r="AW184" s="22" t="s">
        <v>0</v>
      </c>
      <c r="AX184" s="7">
        <f>AV179*$B$9</f>
        <v>22.651384374067618</v>
      </c>
    </row>
    <row r="185" spans="12:50" x14ac:dyDescent="0.45">
      <c r="L185" s="1"/>
      <c r="M185" s="1"/>
      <c r="N185" s="1"/>
      <c r="U185" s="23" t="s">
        <v>9</v>
      </c>
      <c r="V185" s="7">
        <f>EXP(-$B$4*$B$6)*(X183-X193)/(V184*($B$8-$B$9))</f>
        <v>2.1203930687077222E-3</v>
      </c>
      <c r="Y185" s="23" t="s">
        <v>9</v>
      </c>
      <c r="Z185" s="7">
        <f>EXP(-$B$4*$B$6)*(AB183-AB193)/(Z184*($B$8-$B$9))</f>
        <v>6.0221140073527858E-4</v>
      </c>
      <c r="AC185" s="23" t="s">
        <v>9</v>
      </c>
      <c r="AD185" s="7">
        <f>EXP(-$B$4*$B$6)*(AF183-AF193)/(AD184*($B$8-$B$9))</f>
        <v>0</v>
      </c>
      <c r="AG185" s="23" t="s">
        <v>9</v>
      </c>
      <c r="AH185" s="7">
        <f>EXP(-$B$4*$B$6)*(AJ183-AJ193)/(AH184*($B$8-$B$9))</f>
        <v>0</v>
      </c>
      <c r="AK185" s="23" t="s">
        <v>9</v>
      </c>
      <c r="AL185" s="7">
        <f>EXP(-$B$4*$B$6)*(AN183-AN193)/(AL184*($B$8-$B$9))</f>
        <v>0</v>
      </c>
      <c r="AO185" s="23" t="s">
        <v>9</v>
      </c>
      <c r="AP185" s="7">
        <f>EXP(-$B$4*$B$6)*(AR183-AR193)/(AP184*($B$8-$B$9))</f>
        <v>0</v>
      </c>
      <c r="AS185" s="23" t="s">
        <v>9</v>
      </c>
      <c r="AT185" s="7">
        <f>EXP(-$B$4*$B$6)*(AV183-AV193)/(AT184*($B$8-$B$9))</f>
        <v>0</v>
      </c>
      <c r="AW185" s="23" t="s">
        <v>9</v>
      </c>
      <c r="AX185" s="6"/>
    </row>
    <row r="186" spans="12:50" x14ac:dyDescent="0.45">
      <c r="L186" s="1"/>
      <c r="M186" s="1"/>
      <c r="N186" s="1"/>
      <c r="P186" s="1"/>
      <c r="U186" s="22" t="s">
        <v>10</v>
      </c>
      <c r="V186" s="7">
        <f>EXP(-$B$3*B6)*(($B$8*X193-$B$9*X181)/($B$8-$B$9))</f>
        <v>0.85914560736817347</v>
      </c>
      <c r="Y186" s="22" t="s">
        <v>10</v>
      </c>
      <c r="Z186" s="7">
        <f>EXP(-$B$3*B6)*(($B$8*AB193-$B$9*AB183)/($B$8-$B$9))</f>
        <v>-1.3117903638018461E-2</v>
      </c>
      <c r="AC186" s="22" t="s">
        <v>10</v>
      </c>
      <c r="AD186" s="7">
        <f>EXP(-$B$3*B6)*(($B$8*AF193-$B$9*AF183)/($B$8-$B$9))</f>
        <v>0</v>
      </c>
      <c r="AG186" s="22" t="s">
        <v>10</v>
      </c>
      <c r="AH186" s="7">
        <f>EXP(-$B$3*B6)*(($B$8*AJ193-$B$9*AJ183)/($B$8-$B$9))</f>
        <v>0</v>
      </c>
      <c r="AK186" s="22" t="s">
        <v>10</v>
      </c>
      <c r="AL186" s="7">
        <f>EXP(-$B$3*B6)*(($B$8*AN193-$B$9*AN183)/($B$8-$B$9))</f>
        <v>0</v>
      </c>
      <c r="AO186" s="22" t="s">
        <v>10</v>
      </c>
      <c r="AP186" s="7">
        <f>EXP(-$B$3*B6)*(($B$8*AR193-$B$9*AR183)/($B$8-$B$9))</f>
        <v>0</v>
      </c>
      <c r="AS186" s="22" t="s">
        <v>10</v>
      </c>
      <c r="AT186" s="7">
        <f>EXP(-$B$3*B6)*(($B$8*AV193-$B$9*AV183)/($B$8-$B$9))</f>
        <v>0</v>
      </c>
      <c r="AW186" s="22" t="s">
        <v>10</v>
      </c>
      <c r="AX186" s="6"/>
    </row>
    <row r="187" spans="12:50" x14ac:dyDescent="0.45">
      <c r="L187" s="1"/>
      <c r="M187" s="1"/>
      <c r="N187" s="1"/>
      <c r="P187" s="1"/>
      <c r="U187" s="22" t="s">
        <v>21</v>
      </c>
      <c r="V187" s="7">
        <f>EXP(-$B$3*$B$6)*($B$11*X182+$B$12*X192)</f>
        <v>2.6206443987301293E-3</v>
      </c>
      <c r="Y187" s="22" t="s">
        <v>21</v>
      </c>
      <c r="Z187" s="7">
        <f>EXP(-$B$3*$B$6)*($B$11*AB182+$B$12*AB192)</f>
        <v>6.5409233018284103E-4</v>
      </c>
      <c r="AC187" s="22" t="s">
        <v>21</v>
      </c>
      <c r="AD187" s="7">
        <f>EXP(-$B$3*$B$6)*($B$11*AF182+$B$12*AF192)</f>
        <v>0</v>
      </c>
      <c r="AG187" s="22" t="s">
        <v>21</v>
      </c>
      <c r="AH187" s="7">
        <f>EXP(-$B$3*$B$6)*($B$11*AJ182+$B$12*AJ192)</f>
        <v>0</v>
      </c>
      <c r="AK187" s="22" t="s">
        <v>21</v>
      </c>
      <c r="AL187" s="7">
        <f>EXP(-$B$3*$B$6)*($B$11*AN182+$B$12*AN192)</f>
        <v>0</v>
      </c>
      <c r="AO187" s="22" t="s">
        <v>21</v>
      </c>
      <c r="AP187" s="7">
        <f>EXP(-$B$3*$B$6)*($B$11*AR182+$B$12*AR192)</f>
        <v>0</v>
      </c>
      <c r="AS187" s="22" t="s">
        <v>21</v>
      </c>
      <c r="AT187" s="7">
        <f>EXP(-$B$3*$B$6)*($B$11*AV182+$B$12*AV192)</f>
        <v>0</v>
      </c>
      <c r="AW187" s="22" t="s">
        <v>21</v>
      </c>
      <c r="AX187" s="8">
        <f>MAX(AX184-$B$2,0)</f>
        <v>0</v>
      </c>
    </row>
    <row r="188" spans="12:50" x14ac:dyDescent="0.45">
      <c r="L188" s="1"/>
      <c r="M188" s="1"/>
      <c r="N188" s="1"/>
      <c r="P188" s="1"/>
      <c r="U188" s="22" t="s">
        <v>20</v>
      </c>
      <c r="V188" s="7">
        <f>MAX(EXP(-$B$3*$B$6)*($B$11*X183+$B$12*X193),V184-$B$2)</f>
        <v>2.6256170664052084E-3</v>
      </c>
      <c r="Y188" s="22" t="s">
        <v>20</v>
      </c>
      <c r="Z188" s="7">
        <f>MAX(EXP(-$B$3*$B$6)*($B$11*AB183+$B$12*AB193),Z184-$B$2)</f>
        <v>6.5409233018284103E-4</v>
      </c>
      <c r="AC188" s="22" t="s">
        <v>20</v>
      </c>
      <c r="AD188" s="7">
        <f>MAX(EXP(-$B$3*$B$6)*($B$11*AF183+$B$12*AF193),AD184-$B$2)</f>
        <v>0</v>
      </c>
      <c r="AG188" s="22" t="s">
        <v>20</v>
      </c>
      <c r="AH188" s="7">
        <f>MAX(EXP(-$B$3*$B$6)*($B$11*AJ183+$B$12*AJ193),AH184-$B$2)</f>
        <v>0</v>
      </c>
      <c r="AK188" s="22" t="s">
        <v>20</v>
      </c>
      <c r="AL188" s="7">
        <f>MAX(EXP(-$B$3*$B$6)*($B$11*AN183+$B$12*AN193),AL184-$B$2)</f>
        <v>0</v>
      </c>
      <c r="AO188" s="22" t="s">
        <v>20</v>
      </c>
      <c r="AP188" s="7">
        <f>MAX(EXP(-$B$3*$B$6)*($B$11*AR183+$B$12*AR193),AP184-$B$2)</f>
        <v>0</v>
      </c>
      <c r="AS188" s="22" t="s">
        <v>20</v>
      </c>
      <c r="AT188" s="7">
        <f>MAX(EXP(-$B$3*$B$6)*($B$11*AV183+$B$12*AV193),AT184-$B$2)</f>
        <v>0</v>
      </c>
      <c r="AW188" s="22" t="s">
        <v>20</v>
      </c>
      <c r="AX188" s="8">
        <f>MAX(AX184-$B$2,0)</f>
        <v>0</v>
      </c>
    </row>
    <row r="189" spans="12:50" x14ac:dyDescent="0.45">
      <c r="W189" s="22" t="s">
        <v>0</v>
      </c>
      <c r="X189" s="7">
        <f>V184*$B$9</f>
        <v>21.800254328558914</v>
      </c>
      <c r="AA189" s="22" t="s">
        <v>0</v>
      </c>
      <c r="AB189" s="7">
        <f>Z184*$B$9</f>
        <v>21.765535981781081</v>
      </c>
      <c r="AE189" s="22" t="s">
        <v>0</v>
      </c>
      <c r="AF189" s="7">
        <f>AD184*$B$9</f>
        <v>21.730872926266589</v>
      </c>
      <c r="AI189" s="22" t="s">
        <v>0</v>
      </c>
      <c r="AJ189" s="7">
        <f>AH184*$B$9</f>
        <v>21.696265073960443</v>
      </c>
      <c r="AM189" s="22" t="s">
        <v>0</v>
      </c>
      <c r="AN189" s="7">
        <f>AL184*$B$9</f>
        <v>21.661712336947883</v>
      </c>
      <c r="AQ189" s="22" t="s">
        <v>0</v>
      </c>
      <c r="AR189" s="7">
        <f>AP184*$B$9</f>
        <v>21.627214627454162</v>
      </c>
      <c r="AU189" s="22" t="s">
        <v>0</v>
      </c>
      <c r="AV189" s="7">
        <f>AT184*$B$9</f>
        <v>21.592771857844319</v>
      </c>
    </row>
    <row r="190" spans="12:50" x14ac:dyDescent="0.45">
      <c r="W190" s="23" t="s">
        <v>9</v>
      </c>
      <c r="X190" s="7">
        <f>EXP(-$B$4*$B$6)*(Y190-Z198)/(X189*($B$8-$B$9))</f>
        <v>0</v>
      </c>
      <c r="AA190" s="23" t="s">
        <v>9</v>
      </c>
      <c r="AB190" s="7">
        <f>EXP(-$B$4*$B$6)*(AD188-AD198)/(AB189*($B$8-$B$9))</f>
        <v>0</v>
      </c>
      <c r="AE190" s="23" t="s">
        <v>9</v>
      </c>
      <c r="AF190" s="7">
        <f>EXP(-$B$4*$B$6)*(AH188-AH198)/(AF189*($B$8-$B$9))</f>
        <v>0</v>
      </c>
      <c r="AI190" s="23" t="s">
        <v>9</v>
      </c>
      <c r="AJ190" s="7">
        <f>EXP(-$B$4*$B$6)*(AL188-AL198)/(AJ189*($B$8-$B$9))</f>
        <v>0</v>
      </c>
      <c r="AM190" s="23" t="s">
        <v>9</v>
      </c>
      <c r="AN190" s="7">
        <f>EXP(-$B$4*$B$6)*(AP188-AP198)/(AN189*($B$8-$B$9))</f>
        <v>0</v>
      </c>
      <c r="AQ190" s="23" t="s">
        <v>9</v>
      </c>
      <c r="AR190" s="7">
        <f>EXP(-$B$4*$B$6)*(AT188-AT198)/(AR189*($B$8-$B$9))</f>
        <v>0</v>
      </c>
      <c r="AU190" s="23" t="s">
        <v>9</v>
      </c>
      <c r="AV190" s="7">
        <f>EXP(-$B$4*$B$6)*(AX188-AX198)/(AV189*($B$8-$B$9))</f>
        <v>0</v>
      </c>
    </row>
    <row r="191" spans="12:50" x14ac:dyDescent="0.45">
      <c r="W191" s="22" t="s">
        <v>10</v>
      </c>
      <c r="X191" s="7">
        <f>EXP(-$B$3*B6)*(($B$8*Z198-$B$9*Z188)/($B$8-$B$9))</f>
        <v>-6.3972622358351152E-3</v>
      </c>
      <c r="AA191" s="22" t="s">
        <v>10</v>
      </c>
      <c r="AB191" s="7">
        <f>EXP(-$B$3*B6)*(($B$8*AD198-$B$9*AD188)/($B$8-$B$9))</f>
        <v>0</v>
      </c>
      <c r="AE191" s="22" t="s">
        <v>10</v>
      </c>
      <c r="AF191" s="7">
        <f>EXP(-$B$3*B6)*(($B$8*AH198-$B$9*AH188)/($B$8-$B$9))</f>
        <v>0</v>
      </c>
      <c r="AI191" s="22" t="s">
        <v>10</v>
      </c>
      <c r="AJ191" s="7">
        <f>EXP(-$B$3*B6)*(($B$8*AL198-$B$9*AL188)/($B$8-$B$9))</f>
        <v>0</v>
      </c>
      <c r="AM191" s="22" t="s">
        <v>10</v>
      </c>
      <c r="AN191" s="7">
        <f>EXP(-$B$3*B6)*(($B$8*AP198-$B$9*AP188)/($B$8-$B$9))</f>
        <v>0</v>
      </c>
      <c r="AQ191" s="22" t="s">
        <v>10</v>
      </c>
      <c r="AR191" s="7">
        <f>EXP(-$B$3*B6)*(($B$8*AT198-$B$9*AT188)/($B$8-$B$9))</f>
        <v>0</v>
      </c>
      <c r="AU191" s="22" t="s">
        <v>10</v>
      </c>
      <c r="AV191" s="7">
        <f>EXP(-$B$3*B6)*(($B$8*AX198-$B$9*AX188)/($B$8-$B$9))</f>
        <v>0</v>
      </c>
    </row>
    <row r="192" spans="12:50" x14ac:dyDescent="0.45">
      <c r="W192" s="22" t="s">
        <v>21</v>
      </c>
      <c r="X192" s="7">
        <f>EXP(-$B$3*$B$6)*($B$11*Z187+$B$12*Z197)</f>
        <v>3.189839076497562E-4</v>
      </c>
      <c r="AA192" s="22" t="s">
        <v>21</v>
      </c>
      <c r="AB192" s="7">
        <f>EXP(-$B$3*$B$6)*($B$11*AD187+$B$12*AD197)</f>
        <v>0</v>
      </c>
      <c r="AE192" s="22" t="s">
        <v>21</v>
      </c>
      <c r="AF192" s="7">
        <f>EXP(-$B$3*$B$6)*($B$11*AH187+$B$12*AH197)</f>
        <v>0</v>
      </c>
      <c r="AI192" s="22" t="s">
        <v>21</v>
      </c>
      <c r="AJ192" s="7">
        <f>EXP(-$B$3*$B$6)*($B$11*AL187+$B$12*AL197)</f>
        <v>0</v>
      </c>
      <c r="AM192" s="22" t="s">
        <v>21</v>
      </c>
      <c r="AN192" s="7">
        <f>EXP(-$B$3*$B$6)*($B$11*AP187+$B$12*AP197)</f>
        <v>0</v>
      </c>
      <c r="AQ192" s="22" t="s">
        <v>21</v>
      </c>
      <c r="AR192" s="7">
        <f>EXP(-$B$3*$B$6)*($B$11*AT187+$B$12*AT197)</f>
        <v>0</v>
      </c>
      <c r="AU192" s="22" t="s">
        <v>21</v>
      </c>
      <c r="AV192" s="7">
        <f>EXP(-$B$3*$B$6)*($B$11*AX187+$B$12*AX197)</f>
        <v>0</v>
      </c>
    </row>
    <row r="193" spans="12:50" x14ac:dyDescent="0.45">
      <c r="W193" s="22" t="s">
        <v>20</v>
      </c>
      <c r="X193" s="7">
        <f>MAX(EXP(-$B$3*$B$6)*($B$11*Z188+$B$12*Z198),V184-$B$2)</f>
        <v>3.189839076497562E-4</v>
      </c>
      <c r="AA193" s="22" t="s">
        <v>20</v>
      </c>
      <c r="AB193" s="7">
        <f>MAX(EXP(-$B$3*$B$6)*($B$11*AD188+$B$12*AD198),AB189-$B$2)</f>
        <v>0</v>
      </c>
      <c r="AE193" s="22" t="s">
        <v>20</v>
      </c>
      <c r="AF193" s="7">
        <f>MAX(EXP(-$B$3*$B$6)*($B$11*AH188+$B$12*AH198),AF189-$B$2)</f>
        <v>0</v>
      </c>
      <c r="AI193" s="22" t="s">
        <v>20</v>
      </c>
      <c r="AJ193" s="7">
        <f>MAX(EXP(-$B$3*$B$6)*($B$11*AL188+$B$12*AL198),AJ189-$B$2)</f>
        <v>0</v>
      </c>
      <c r="AM193" s="22" t="s">
        <v>20</v>
      </c>
      <c r="AN193" s="7">
        <f>MAX(EXP(-$B$3*$B$6)*($B$11*AP188+$B$12*AP198),AN189-$B$2)</f>
        <v>0</v>
      </c>
      <c r="AQ193" s="22" t="s">
        <v>20</v>
      </c>
      <c r="AR193" s="7">
        <f>MAX(EXP(-$B$3*$B$6)*($B$11*AT188+$B$12*AT198),AR189-$B$2)</f>
        <v>0</v>
      </c>
      <c r="AU193" s="22" t="s">
        <v>20</v>
      </c>
      <c r="AV193" s="7">
        <f>MAX(EXP(-$B$3*$B$6)*($B$11*AX188+$B$12*AX198),AV189-$B$2)</f>
        <v>0</v>
      </c>
    </row>
    <row r="194" spans="12:50" x14ac:dyDescent="0.45">
      <c r="Y194" s="22" t="s">
        <v>0</v>
      </c>
      <c r="Z194" s="7">
        <f>X189*$B$9</f>
        <v>20.748323592811118</v>
      </c>
      <c r="AC194" s="22" t="s">
        <v>0</v>
      </c>
      <c r="AD194" s="7">
        <f>AB189*$B$9</f>
        <v>20.715280515299391</v>
      </c>
      <c r="AG194" s="22" t="s">
        <v>0</v>
      </c>
      <c r="AH194" s="7">
        <f>AF189*$B$9</f>
        <v>20.682290061073907</v>
      </c>
      <c r="AK194" s="22" t="s">
        <v>0</v>
      </c>
      <c r="AL194" s="7">
        <f>AJ189*$B$9</f>
        <v>20.649352146328596</v>
      </c>
      <c r="AO194" s="22" t="s">
        <v>0</v>
      </c>
      <c r="AP194" s="7">
        <f>AN189*$B$9</f>
        <v>20.616466687390865</v>
      </c>
      <c r="AS194" s="22" t="s">
        <v>0</v>
      </c>
      <c r="AT194" s="7">
        <f>AR189*$B$9</f>
        <v>20.583633600721377</v>
      </c>
      <c r="AW194" s="22" t="s">
        <v>0</v>
      </c>
      <c r="AX194" s="7">
        <f>AV189*$B$9</f>
        <v>20.550852802913827</v>
      </c>
    </row>
    <row r="195" spans="12:50" x14ac:dyDescent="0.45">
      <c r="Y195" s="23" t="s">
        <v>9</v>
      </c>
      <c r="Z195" s="7">
        <f>EXP(-$B$4*$B$6)*(AB193-AB203)/(Z194*($B$8-$B$9))</f>
        <v>0</v>
      </c>
      <c r="AC195" s="23" t="s">
        <v>9</v>
      </c>
      <c r="AD195" s="7">
        <f>EXP(-$B$4*$B$6)*(AF193-AF203)/(AD194*($B$8-$B$9))</f>
        <v>0</v>
      </c>
      <c r="AG195" s="23" t="s">
        <v>9</v>
      </c>
      <c r="AH195" s="7">
        <f>EXP(-$B$4*$B$6)*(AJ193-AJ203)/(AH194*($B$8-$B$9))</f>
        <v>0</v>
      </c>
      <c r="AK195" s="23" t="s">
        <v>9</v>
      </c>
      <c r="AL195" s="7">
        <f>EXP(-$B$4*$B$6)*(AN193-AN203)/(AL194*($B$8-$B$9))</f>
        <v>0</v>
      </c>
      <c r="AO195" s="23" t="s">
        <v>9</v>
      </c>
      <c r="AP195" s="7">
        <f>EXP(-$B$4*$B$6)*(AR193-AR203)/(AP194*($B$8-$B$9))</f>
        <v>0</v>
      </c>
      <c r="AS195" s="23" t="s">
        <v>9</v>
      </c>
      <c r="AT195" s="7">
        <f>EXP(-$B$4*$B$6)*(AV193-AV203)/(AT194*($B$8-$B$9))</f>
        <v>0</v>
      </c>
      <c r="AW195" s="23" t="s">
        <v>9</v>
      </c>
      <c r="AX195" s="6"/>
    </row>
    <row r="196" spans="12:50" x14ac:dyDescent="0.45">
      <c r="L196" s="1"/>
      <c r="M196" s="1"/>
      <c r="N196" s="1"/>
      <c r="P196" s="1"/>
      <c r="Y196" s="22" t="s">
        <v>10</v>
      </c>
      <c r="Z196" s="7">
        <f>EXP(-$B$3*B6)*(($B$8*AB193-$B$9*AB203)/($B$8-$B$9))</f>
        <v>0</v>
      </c>
      <c r="AC196" s="22" t="s">
        <v>10</v>
      </c>
      <c r="AD196" s="7">
        <f>EXP(-$B$3*B6)*(($B$8*AF203-$B$9*AF193)/($B$8-$B$9))</f>
        <v>0</v>
      </c>
      <c r="AG196" s="22" t="s">
        <v>10</v>
      </c>
      <c r="AH196" s="7">
        <f>EXP(-$B$3*B6)*(($B$8*AJ203-$B$9*AJ193)/($B$8-$B$9))</f>
        <v>0</v>
      </c>
      <c r="AK196" s="22" t="s">
        <v>10</v>
      </c>
      <c r="AL196" s="7">
        <f>EXP(-$B$3*B6)*(($B$8*AN203-$B$9*AN193)/($B$8-$B$9))</f>
        <v>0</v>
      </c>
      <c r="AO196" s="22" t="s">
        <v>10</v>
      </c>
      <c r="AP196" s="7">
        <f>EXP(-$B$3*B6)*(($B$8*AR203-$B$9*AR193)/($B$8-$B$9))</f>
        <v>0</v>
      </c>
      <c r="AS196" s="22" t="s">
        <v>10</v>
      </c>
      <c r="AT196" s="7">
        <f>EXP(-$B$3*B6)*(($B$8*AV203-$B$9*AV193)/($B$8-$B$9))</f>
        <v>0</v>
      </c>
      <c r="AW196" s="22" t="s">
        <v>10</v>
      </c>
      <c r="AX196" s="6"/>
    </row>
    <row r="197" spans="12:50" x14ac:dyDescent="0.45">
      <c r="L197" s="1"/>
      <c r="M197" s="1"/>
      <c r="N197" s="1"/>
      <c r="P197" s="1"/>
      <c r="Y197" s="22" t="s">
        <v>21</v>
      </c>
      <c r="Z197" s="7">
        <f>EXP(-$B$3*$B$6)*($B$11*AB203+AB193*AB202)</f>
        <v>0</v>
      </c>
      <c r="AC197" s="22" t="s">
        <v>21</v>
      </c>
      <c r="AD197" s="7">
        <f>EXP(-$B$3*$B$6)*($B$11*AF192+$B$12*AF202)</f>
        <v>0</v>
      </c>
      <c r="AG197" s="22" t="s">
        <v>21</v>
      </c>
      <c r="AH197" s="7">
        <f>EXP(-$B$3*$B$6)*($B$11*AJ192+$B$12*AJ202)</f>
        <v>0</v>
      </c>
      <c r="AK197" s="22" t="s">
        <v>21</v>
      </c>
      <c r="AL197" s="7">
        <f>EXP(-$B$3*$B$6)*($B$11*AN192+$B$12*AN202)</f>
        <v>0</v>
      </c>
      <c r="AO197" s="22" t="s">
        <v>21</v>
      </c>
      <c r="AP197" s="7">
        <f>EXP(-$B$3*$B$6)*($B$11*AR192+$B$12*AR202)</f>
        <v>0</v>
      </c>
      <c r="AS197" s="22" t="s">
        <v>21</v>
      </c>
      <c r="AT197" s="7">
        <f>EXP(-$B$3*$B$6)*($B$11*AV192+$B$12*AV202)</f>
        <v>0</v>
      </c>
      <c r="AW197" s="22" t="s">
        <v>21</v>
      </c>
      <c r="AX197" s="8">
        <f>MAX(AX194-$B$2,0)</f>
        <v>0</v>
      </c>
    </row>
    <row r="198" spans="12:50" x14ac:dyDescent="0.45">
      <c r="L198" s="1"/>
      <c r="M198" s="1"/>
      <c r="N198" s="1"/>
      <c r="P198" s="1"/>
      <c r="Y198" s="22" t="s">
        <v>20</v>
      </c>
      <c r="Z198" s="7">
        <f>MAX(EXP(-$B$3*$B$6)*($B$11*AB193+$B$12*AB203),Z194-$B$2)</f>
        <v>0</v>
      </c>
      <c r="AC198" s="22" t="s">
        <v>20</v>
      </c>
      <c r="AD198" s="7">
        <f>MAX(EXP(-$B$3*$B$6)*($B$11*AF193+$B$12*AF203),AD194-$B$2)</f>
        <v>0</v>
      </c>
      <c r="AG198" s="22" t="s">
        <v>20</v>
      </c>
      <c r="AH198" s="7">
        <f>MAX(EXP(-$B$3*$B$6)*($B$11*AJ193+$B$12*AJ203),AH194-$B$2)</f>
        <v>0</v>
      </c>
      <c r="AK198" s="22" t="s">
        <v>20</v>
      </c>
      <c r="AL198" s="7">
        <f>MAX(EXP(-$B$3*$B$6)*($B$11*AN193+$B$12*AN203),AL194-$B$2)</f>
        <v>0</v>
      </c>
      <c r="AO198" s="22" t="s">
        <v>20</v>
      </c>
      <c r="AP198" s="7">
        <f>MAX(EXP(-$B$3*$B$6)*($B$11*AR193+$B$12*AR203),AP194-$B$2)</f>
        <v>0</v>
      </c>
      <c r="AS198" s="22" t="s">
        <v>20</v>
      </c>
      <c r="AT198" s="7">
        <f>MAX(EXP(-$B$3*$B$6)*($B$11*AV193+$B$12*AV203),AT194-$B$2)</f>
        <v>0</v>
      </c>
      <c r="AW198" s="22" t="s">
        <v>20</v>
      </c>
      <c r="AX198" s="8">
        <f>MAX(AX194-$B$2,0)</f>
        <v>0</v>
      </c>
    </row>
    <row r="199" spans="12:50" x14ac:dyDescent="0.45">
      <c r="L199" s="1"/>
      <c r="M199" s="1"/>
      <c r="N199" s="1"/>
      <c r="P199" s="1"/>
      <c r="AA199" s="22" t="s">
        <v>0</v>
      </c>
      <c r="AB199" s="7">
        <f>Z194*$B$9</f>
        <v>19.747151818685218</v>
      </c>
      <c r="AE199" s="22" t="s">
        <v>0</v>
      </c>
      <c r="AF199" s="7">
        <f>AD194*$B$9</f>
        <v>19.715703173436271</v>
      </c>
      <c r="AI199" s="22" t="s">
        <v>0</v>
      </c>
      <c r="AJ199" s="7">
        <f>AH194*$B$9</f>
        <v>19.68430461223474</v>
      </c>
      <c r="AM199" s="22" t="s">
        <v>0</v>
      </c>
      <c r="AN199" s="7">
        <f>AL194*$B$9</f>
        <v>19.652956055318466</v>
      </c>
      <c r="AQ199" s="22" t="s">
        <v>0</v>
      </c>
      <c r="AR199" s="7">
        <f>AP194*$B$9</f>
        <v>19.621657423052312</v>
      </c>
      <c r="AU199" s="22" t="s">
        <v>0</v>
      </c>
      <c r="AV199" s="7">
        <f>AT194*$B$9</f>
        <v>19.590408635927986</v>
      </c>
    </row>
    <row r="200" spans="12:50" x14ac:dyDescent="0.45">
      <c r="L200" s="1"/>
      <c r="M200" s="1"/>
      <c r="N200" s="1"/>
      <c r="P200" s="1"/>
      <c r="AA200" s="23" t="s">
        <v>9</v>
      </c>
      <c r="AB200" s="7">
        <f>EXP(-$B$4*$B$6)*(AD198-AD208)/(AB199*($B$8-$B$9))</f>
        <v>0</v>
      </c>
      <c r="AE200" s="23" t="s">
        <v>9</v>
      </c>
      <c r="AF200" s="7">
        <f>EXP(-$B$4*$B$6)*(AH198-AH208)/(AF199*($B$8-$B$9))</f>
        <v>0</v>
      </c>
      <c r="AI200" s="23" t="s">
        <v>9</v>
      </c>
      <c r="AJ200" s="7">
        <f>EXP(-$B$4*$B$6)*(AL197-AL208)/(AT34*($B$8-$B$9))</f>
        <v>0</v>
      </c>
      <c r="AM200" s="23" t="s">
        <v>9</v>
      </c>
      <c r="AN200" s="7">
        <f>EXP(-$B$4*$B$6)*(AP198-AP208)/(AN199*($B$8-$B$9))</f>
        <v>0</v>
      </c>
      <c r="AQ200" s="23" t="s">
        <v>9</v>
      </c>
      <c r="AR200" s="7">
        <f>EXP(-$B$4*$B$6)*(AT198-AT208)/(AR199*($B$8-$B$9))</f>
        <v>0</v>
      </c>
      <c r="AU200" s="23" t="s">
        <v>9</v>
      </c>
      <c r="AV200" s="7">
        <f>EXP(-$B$4*$B$6)*(AX198-AX208)/(AV199*($B$8-$B$9))</f>
        <v>0</v>
      </c>
    </row>
    <row r="201" spans="12:50" x14ac:dyDescent="0.45">
      <c r="L201" s="1"/>
      <c r="M201" s="1"/>
      <c r="N201" s="1"/>
      <c r="P201" s="1"/>
      <c r="AA201" s="22" t="s">
        <v>10</v>
      </c>
      <c r="AB201" s="7">
        <f>EXP(-$B$3*B6)*(($B$8*AD208-$B$9*AD198)/($B$8-$B$9))</f>
        <v>0</v>
      </c>
      <c r="AE201" s="22" t="s">
        <v>10</v>
      </c>
      <c r="AF201" s="7">
        <f>EXP(-$B$3*B6)*(($B$8*AH208-$B$9*AH198)/($B$8-$B$9))</f>
        <v>0</v>
      </c>
      <c r="AI201" s="22" t="s">
        <v>10</v>
      </c>
      <c r="AJ201" s="7">
        <f>EXP(-$B$3*B6)*(($B$8*AL208-$B$9*AL198)/($B$8-$B$9))</f>
        <v>0</v>
      </c>
      <c r="AM201" s="22" t="s">
        <v>10</v>
      </c>
      <c r="AN201" s="7">
        <f>EXP(-$B$3*B6)*(($B$8*AP208-$B$9*AP198)/($B$8-$B$9))</f>
        <v>0</v>
      </c>
      <c r="AQ201" s="22" t="s">
        <v>10</v>
      </c>
      <c r="AR201" s="7">
        <f>EXP(-$B$3*B6)*(($B$8*AT208-$B$9*AT198)/($B$8-$B$9))</f>
        <v>0</v>
      </c>
      <c r="AU201" s="22" t="s">
        <v>10</v>
      </c>
      <c r="AV201" s="7">
        <f>EXP(-$B$3*B6)*(($B$8*AX208-$B$9*AX198)/($B$8-$B$9))</f>
        <v>0</v>
      </c>
    </row>
    <row r="202" spans="12:50" x14ac:dyDescent="0.45">
      <c r="L202" s="1"/>
      <c r="M202" s="1"/>
      <c r="N202" s="1"/>
      <c r="P202" s="1"/>
      <c r="AA202" s="22" t="s">
        <v>21</v>
      </c>
      <c r="AB202" s="7">
        <f>EXP(-$B$3*$B$6)*($B$11*AD197+$B$12*AD207)</f>
        <v>0</v>
      </c>
      <c r="AE202" s="22" t="s">
        <v>21</v>
      </c>
      <c r="AF202" s="7">
        <f>EXP(-$B$3*$B$6)*($B$11*AH197+$B$12*AH207)</f>
        <v>0</v>
      </c>
      <c r="AI202" s="22" t="s">
        <v>21</v>
      </c>
      <c r="AJ202" s="7">
        <f>EXP(-$B$3*$B$6)*($B$11*AL197+$B$12*AL207)</f>
        <v>0</v>
      </c>
      <c r="AM202" s="22" t="s">
        <v>21</v>
      </c>
      <c r="AN202" s="7">
        <f>EXP(-$B$3*$B$6)*($B$11*AP197+$B$12*AP207)</f>
        <v>0</v>
      </c>
      <c r="AQ202" s="22" t="s">
        <v>21</v>
      </c>
      <c r="AR202" s="7">
        <f>EXP(-$B$3*$B$6)*($B$11*AT197+$B$12*AT207)</f>
        <v>0</v>
      </c>
      <c r="AU202" s="22" t="s">
        <v>21</v>
      </c>
      <c r="AV202" s="7">
        <f>EXP(-$B$3*$B$6)*($B$11*AX197+$B$12*AX207)</f>
        <v>0</v>
      </c>
    </row>
    <row r="203" spans="12:50" x14ac:dyDescent="0.45">
      <c r="L203" s="1"/>
      <c r="M203" s="1"/>
      <c r="N203" s="1"/>
      <c r="P203" s="1"/>
      <c r="AA203" s="22" t="s">
        <v>20</v>
      </c>
      <c r="AB203" s="7">
        <f>MAX(EXP(-$B$3*$B$6)*($B$11*AD198+$B$12*AD208),AB199-$B$2)</f>
        <v>0</v>
      </c>
      <c r="AE203" s="22" t="s">
        <v>20</v>
      </c>
      <c r="AF203" s="7">
        <f>MAX(EXP(-$B$3*$B$6)*($B$11*AH198+$B$12*AH208),AF199-$B$2)</f>
        <v>0</v>
      </c>
      <c r="AI203" s="22" t="s">
        <v>20</v>
      </c>
      <c r="AJ203" s="7">
        <f>MAX(EXP(-$B$3*$B$6)*($B$11*AL198+$B$12*AL208),AJ199-$B$2)</f>
        <v>0</v>
      </c>
      <c r="AM203" s="22" t="s">
        <v>20</v>
      </c>
      <c r="AN203" s="7">
        <f>MAX(EXP(-$B$3*$B$6)*($B$11*AP198+$B$12*AP208),AN199-$B$2)</f>
        <v>0</v>
      </c>
      <c r="AQ203" s="22" t="s">
        <v>20</v>
      </c>
      <c r="AR203" s="7">
        <f>MAX(EXP(-$B$3*$B$6)*($B$11*AT198+$B$12*AT208),AR199-$B$2)</f>
        <v>0</v>
      </c>
      <c r="AU203" s="22" t="s">
        <v>20</v>
      </c>
      <c r="AV203" s="7">
        <f>MAX(EXP(-$B$3*$B$6)*($B$11*AX198+$B$12*AX208),AV199-$B$2)</f>
        <v>0</v>
      </c>
    </row>
    <row r="204" spans="12:50" x14ac:dyDescent="0.45">
      <c r="L204" s="1"/>
      <c r="M204" s="1"/>
      <c r="N204" s="1"/>
      <c r="P204" s="1"/>
      <c r="AC204" s="22" t="s">
        <v>0</v>
      </c>
      <c r="AD204" s="7">
        <f>AB199*$B$9</f>
        <v>18.794289726872819</v>
      </c>
      <c r="AG204" s="22" t="s">
        <v>0</v>
      </c>
      <c r="AH204" s="7">
        <f>AF199*$B$9</f>
        <v>18.764358577522607</v>
      </c>
      <c r="AK204" s="22" t="s">
        <v>0</v>
      </c>
      <c r="AL204" s="7">
        <f>AJ199*$B$9</f>
        <v>18.734475095507232</v>
      </c>
      <c r="AO204" s="22" t="s">
        <v>0</v>
      </c>
      <c r="AP204" s="7">
        <f>AN199*$B$9</f>
        <v>18.704639204913313</v>
      </c>
      <c r="AS204" s="22" t="s">
        <v>0</v>
      </c>
      <c r="AT204" s="7">
        <f>AR199*$B$9</f>
        <v>18.674850829948355</v>
      </c>
      <c r="AW204" s="22" t="s">
        <v>0</v>
      </c>
      <c r="AX204" s="7">
        <f>AV199*$B$9</f>
        <v>18.645109894940592</v>
      </c>
    </row>
    <row r="205" spans="12:50" x14ac:dyDescent="0.45">
      <c r="L205" s="1"/>
      <c r="M205" s="1"/>
      <c r="N205" s="1"/>
      <c r="P205" s="1"/>
      <c r="AC205" s="23" t="s">
        <v>9</v>
      </c>
      <c r="AD205" s="7">
        <f>EXP(-$B$4*$B$6)*(AF203-AF213)/(AD204*($B$8-$B$9))</f>
        <v>0</v>
      </c>
      <c r="AG205" s="23" t="s">
        <v>9</v>
      </c>
      <c r="AH205" s="7">
        <f>EXP(-$B$4*$B$6)*(AJ203-AJ213)/(AH204*($B$8-$B$9))</f>
        <v>0</v>
      </c>
      <c r="AK205" s="23" t="s">
        <v>9</v>
      </c>
      <c r="AL205" s="7">
        <f>EXP(-$B$4*$B$6)*(AN203-AN214)/(AL204*($B$8-$B$9))</f>
        <v>0</v>
      </c>
      <c r="AO205" s="23" t="s">
        <v>9</v>
      </c>
      <c r="AP205" s="7">
        <f>EXP(-$B$4*$B$6)*(AR203-AR213)/(AP204*($B$8-$B$9))</f>
        <v>0</v>
      </c>
      <c r="AS205" s="23" t="s">
        <v>9</v>
      </c>
      <c r="AT205" s="7">
        <f>EXP(-$B$4*$B$6)*(AV203-AV213)/(AT204*($B$8-$B$9))</f>
        <v>0</v>
      </c>
      <c r="AW205" s="23" t="s">
        <v>9</v>
      </c>
      <c r="AX205" s="6"/>
    </row>
    <row r="206" spans="12:50" x14ac:dyDescent="0.45">
      <c r="L206" s="1"/>
      <c r="M206" s="1"/>
      <c r="N206" s="1"/>
      <c r="P206" s="1"/>
      <c r="AC206" s="22" t="s">
        <v>10</v>
      </c>
      <c r="AD206" s="7">
        <f>EXP(-$B$3*B6)*(($B$8*AF213-$B$9*AF203)/($B$8-$B$9))</f>
        <v>0</v>
      </c>
      <c r="AG206" s="22" t="s">
        <v>10</v>
      </c>
      <c r="AH206" s="7">
        <f>EXP(-$B$3*B6)*(($B$8*AJ213-$B$9*AJ203)/($B$8-$B$9))</f>
        <v>0</v>
      </c>
      <c r="AK206" s="22" t="s">
        <v>10</v>
      </c>
      <c r="AL206" s="7">
        <f>EXP(-$B$3*B6)*(($B$8*AN213-$B$9*AN203)/($B$8-$B$9))</f>
        <v>0</v>
      </c>
      <c r="AO206" s="22" t="s">
        <v>10</v>
      </c>
      <c r="AP206" s="7">
        <f>EXP(-$B$3*B6)*(($B$8*AR213-$B$9*AR203)/($B$8-$B$9))</f>
        <v>0</v>
      </c>
      <c r="AS206" s="22" t="s">
        <v>10</v>
      </c>
      <c r="AT206" s="7">
        <f>EXP(-$B$3*B6)*(($B$8*AV213-$B$9*AV203)/($B$8-$B$9))</f>
        <v>0</v>
      </c>
      <c r="AW206" s="22" t="s">
        <v>10</v>
      </c>
      <c r="AX206" s="6"/>
    </row>
    <row r="207" spans="12:50" x14ac:dyDescent="0.45">
      <c r="L207" s="1"/>
      <c r="M207" s="1"/>
      <c r="N207" s="1"/>
      <c r="P207" s="1"/>
      <c r="AC207" s="22" t="s">
        <v>21</v>
      </c>
      <c r="AD207" s="7">
        <f>EXP(-$B$3*$B$6)*($B$11*AF202+$B$12*AF212)</f>
        <v>0</v>
      </c>
      <c r="AG207" s="22" t="s">
        <v>21</v>
      </c>
      <c r="AH207" s="7">
        <f>EXP(-$B$3*$B$6)*($B$11*AJ202+$B$12*AJ212)</f>
        <v>0</v>
      </c>
      <c r="AK207" s="22" t="s">
        <v>21</v>
      </c>
      <c r="AL207" s="7">
        <f>EXP(-$B$3*$B$6)*($B$11*AN202+$B$12*AN212)</f>
        <v>0</v>
      </c>
      <c r="AO207" s="22" t="s">
        <v>21</v>
      </c>
      <c r="AP207" s="7">
        <f>EXP(-$B$3*$B$6)*($B$11*AR202+$B$12*AR212)</f>
        <v>0</v>
      </c>
      <c r="AS207" s="22" t="s">
        <v>21</v>
      </c>
      <c r="AT207" s="7">
        <f>EXP(-$B$3*$B$6)*($B$11*AV202+$B$12*AV212)</f>
        <v>0</v>
      </c>
      <c r="AW207" s="22" t="s">
        <v>21</v>
      </c>
      <c r="AX207" s="8">
        <f>MAX(AX204-$B$2,0)</f>
        <v>0</v>
      </c>
    </row>
    <row r="208" spans="12:50" x14ac:dyDescent="0.45">
      <c r="L208" s="1"/>
      <c r="M208" s="1"/>
      <c r="N208" s="1"/>
      <c r="P208" s="1"/>
      <c r="AC208" s="22" t="s">
        <v>20</v>
      </c>
      <c r="AD208" s="7">
        <f>MAX(EXP(-$B$3*$B$6)*($B$11*AF203+$B$12*AF213),AD204-$B$2)</f>
        <v>0</v>
      </c>
      <c r="AG208" s="22" t="s">
        <v>20</v>
      </c>
      <c r="AH208" s="7">
        <f>MAX(EXP(-$B$3*$B$6)*($B$11*AJ203+$B$12*AJ213),AH204-$B$2)</f>
        <v>0</v>
      </c>
      <c r="AK208" s="22" t="s">
        <v>20</v>
      </c>
      <c r="AL208" s="7">
        <f>MAX(EXP(-$B$3*$B$6)*($B$11*AN203+$B$12*AN213),AL204-$B$2)</f>
        <v>0</v>
      </c>
      <c r="AO208" s="22" t="s">
        <v>20</v>
      </c>
      <c r="AP208" s="7">
        <f>MAX(EXP(-$B$3*$B$6)*($B$11*AR203+$B$12*AR213),AP204-$B$2)</f>
        <v>0</v>
      </c>
      <c r="AS208" s="22" t="s">
        <v>20</v>
      </c>
      <c r="AT208" s="7">
        <f>MAX(EXP(-$B$3*$B$6)*($B$11*AV203+$B$12*AV213),AT204-$B$2)</f>
        <v>0</v>
      </c>
      <c r="AW208" s="22" t="s">
        <v>20</v>
      </c>
      <c r="AX208" s="8">
        <f>MAX(AX204-$B$2,0)</f>
        <v>0</v>
      </c>
    </row>
    <row r="209" spans="12:50" x14ac:dyDescent="0.45">
      <c r="L209" s="1"/>
      <c r="M209" s="1"/>
      <c r="N209" s="1"/>
      <c r="P209" s="1"/>
      <c r="AE209" s="22" t="s">
        <v>0</v>
      </c>
      <c r="AF209" s="7">
        <f>AD204*$B$9</f>
        <v>17.887406223484192</v>
      </c>
      <c r="AI209" s="22" t="s">
        <v>0</v>
      </c>
      <c r="AJ209" s="7">
        <f>AH204*$B$9</f>
        <v>17.858919346089859</v>
      </c>
      <c r="AM209" s="22" t="s">
        <v>0</v>
      </c>
      <c r="AN209" s="7">
        <f>AL204*$B$9</f>
        <v>17.830477835931756</v>
      </c>
      <c r="AQ209" s="22" t="s">
        <v>0</v>
      </c>
      <c r="AR209" s="7">
        <f>AP204*$B$9</f>
        <v>17.802081620759559</v>
      </c>
      <c r="AU209" s="22" t="s">
        <v>0</v>
      </c>
      <c r="AV209" s="7">
        <f>AT204*$B$9</f>
        <v>17.773730628438003</v>
      </c>
    </row>
    <row r="210" spans="12:50" x14ac:dyDescent="0.45">
      <c r="L210" s="1"/>
      <c r="M210" s="1"/>
      <c r="N210" s="1"/>
      <c r="P210" s="1"/>
      <c r="AE210" s="23" t="s">
        <v>9</v>
      </c>
      <c r="AF210" s="7">
        <f>EXP(-$B$4*$B$6)*(AH208-AH218)/(AF209*($B$8-$B$9))</f>
        <v>0</v>
      </c>
      <c r="AI210" s="23" t="s">
        <v>9</v>
      </c>
      <c r="AJ210" s="7">
        <f>EXP(-$B$4*$B$6)*(AL208-AL218)/(AJ209*($B$8-$B$9))</f>
        <v>0</v>
      </c>
      <c r="AM210" s="23" t="s">
        <v>9</v>
      </c>
      <c r="AN210" s="7">
        <f>EXP(-$B$4*$B$6)*(AP208-AP218)/(AN209*($B$8-$B$9))</f>
        <v>0</v>
      </c>
      <c r="AQ210" s="23" t="s">
        <v>9</v>
      </c>
      <c r="AR210" s="7">
        <f>EXP(-$B$4*$B$6)*(AT208-AT218)/(AR209*($B$8-$B$9))</f>
        <v>0</v>
      </c>
      <c r="AU210" s="23" t="s">
        <v>9</v>
      </c>
      <c r="AV210" s="7">
        <f>EXP(-$B$4*$B$6)*(AX208-AX218)/(AV209*($B$8-$B$9))</f>
        <v>0</v>
      </c>
    </row>
    <row r="211" spans="12:50" x14ac:dyDescent="0.45">
      <c r="L211" s="1"/>
      <c r="M211" s="1"/>
      <c r="N211" s="1"/>
      <c r="P211" s="1"/>
      <c r="AE211" s="22" t="s">
        <v>10</v>
      </c>
      <c r="AF211" s="7">
        <f>EXP(-$B$3*B6)*(($B$8*AH218-$B$9*AH208)/($B$8-$B$9))</f>
        <v>0</v>
      </c>
      <c r="AI211" s="22" t="s">
        <v>10</v>
      </c>
      <c r="AJ211" s="7">
        <f>EXP(-$B$3*B6)*(($B$8*AL218-$B$9*AL208)/($B$8-$B$9))</f>
        <v>0</v>
      </c>
      <c r="AM211" s="22" t="s">
        <v>10</v>
      </c>
      <c r="AN211" s="7">
        <f>EXP(-$B$3*B6)*(($B$8*AP218-$B$9*AP208)/($B$8-$B$9))</f>
        <v>0</v>
      </c>
      <c r="AQ211" s="22" t="s">
        <v>10</v>
      </c>
      <c r="AR211" s="7">
        <f>EXP(-$B$3*B6)*(($B$8*AT218-$B$9*AT208)/($B$8-$B$9))</f>
        <v>0</v>
      </c>
      <c r="AU211" s="22" t="s">
        <v>10</v>
      </c>
      <c r="AV211" s="7">
        <f>EXP(-$B$3*B6)*(($B$8*AX218-$B$9*AX208)/($B$8-$B$9))</f>
        <v>0</v>
      </c>
    </row>
    <row r="212" spans="12:50" x14ac:dyDescent="0.45">
      <c r="L212" s="1"/>
      <c r="M212" s="1"/>
      <c r="N212" s="1"/>
      <c r="P212" s="1"/>
      <c r="AE212" s="22" t="s">
        <v>21</v>
      </c>
      <c r="AF212" s="7">
        <f>EXP(-$B$3*$B$6)*($B$11*AH207+$B$12*AH217)</f>
        <v>0</v>
      </c>
      <c r="AI212" s="22" t="s">
        <v>21</v>
      </c>
      <c r="AJ212" s="7">
        <f>EXP(-$B$3*$B$6)*($B$11*AL207+$B$12*AL217)</f>
        <v>0</v>
      </c>
      <c r="AM212" s="22" t="s">
        <v>21</v>
      </c>
      <c r="AN212" s="7">
        <f>EXP(-$B$3*$B$6)*($B$11*AP207+$B$12*AP217)</f>
        <v>0</v>
      </c>
      <c r="AQ212" s="22" t="s">
        <v>21</v>
      </c>
      <c r="AR212" s="7">
        <f>EXP(-$B$3*$B$6)*($B$11*AT207+$B$12*AT217)</f>
        <v>0</v>
      </c>
      <c r="AU212" s="22" t="s">
        <v>21</v>
      </c>
      <c r="AV212" s="7">
        <f>EXP(-$B$3*$B$6)*($B$11*AX207+$B$12*AX217)</f>
        <v>0</v>
      </c>
    </row>
    <row r="213" spans="12:50" x14ac:dyDescent="0.45">
      <c r="L213" s="1"/>
      <c r="M213" s="1"/>
      <c r="N213" s="1"/>
      <c r="P213" s="1"/>
      <c r="AE213" s="22" t="s">
        <v>20</v>
      </c>
      <c r="AF213" s="7">
        <f>MAX(EXP(-$B$3*$B$6)*($B$11*AH208+$B$12*AH218),AF209-$B$2)</f>
        <v>0</v>
      </c>
      <c r="AI213" s="22" t="s">
        <v>20</v>
      </c>
      <c r="AJ213" s="7">
        <f>MAX(EXP(-$B$3*$B$6)*($B$11*AL208+$B$12*AL218),AJ209-$B$2)</f>
        <v>0</v>
      </c>
      <c r="AM213" s="22" t="s">
        <v>20</v>
      </c>
      <c r="AN213" s="7">
        <f>MAX(EXP(-$B$3*$B$6)*($B$11*AP208+$B$12*AP218),AN209-$B$2)</f>
        <v>0</v>
      </c>
      <c r="AQ213" s="22" t="s">
        <v>20</v>
      </c>
      <c r="AR213" s="7">
        <f>MAX(EXP(-$B$3*$B$6)*($B$11*AT208+$B$12*AT218),AR209-$B$2)</f>
        <v>0</v>
      </c>
      <c r="AU213" s="22" t="s">
        <v>20</v>
      </c>
      <c r="AV213" s="7">
        <f>MAX(EXP(-$B$3*$B$6)*($B$11*AX208+$B$12*AX218),AV209-$B$2)</f>
        <v>0</v>
      </c>
    </row>
    <row r="214" spans="12:50" x14ac:dyDescent="0.45">
      <c r="L214" s="1"/>
      <c r="M214" s="1"/>
      <c r="N214" s="1"/>
      <c r="P214" s="1"/>
      <c r="AG214" s="22" t="s">
        <v>0</v>
      </c>
      <c r="AH214" s="7">
        <f>AF209*$B$9</f>
        <v>17.024282697230667</v>
      </c>
      <c r="AK214" s="22" t="s">
        <v>0</v>
      </c>
      <c r="AL214" s="7">
        <f>AJ209*$B$9</f>
        <v>16.997170401134557</v>
      </c>
      <c r="AO214" s="22" t="s">
        <v>0</v>
      </c>
      <c r="AP214" s="7">
        <f>AN209*$B$9</f>
        <v>16.970101283163054</v>
      </c>
      <c r="AS214" s="22" t="s">
        <v>0</v>
      </c>
      <c r="AT214" s="7">
        <f>AR209*$B$9</f>
        <v>16.943075274552136</v>
      </c>
      <c r="AW214" s="22" t="s">
        <v>0</v>
      </c>
      <c r="AX214" s="7">
        <f>AV209*$B$9</f>
        <v>16.916092306647293</v>
      </c>
    </row>
    <row r="215" spans="12:50" x14ac:dyDescent="0.45">
      <c r="L215" s="1"/>
      <c r="M215" s="1"/>
      <c r="N215" s="1"/>
      <c r="P215" s="1"/>
      <c r="AG215" s="23" t="s">
        <v>9</v>
      </c>
      <c r="AH215" s="7">
        <f>EXP(-$B$4*$B$6)*(AJ213-AJ223)/(AH214*($B$8-$B$9))</f>
        <v>0</v>
      </c>
      <c r="AK215" s="23" t="s">
        <v>9</v>
      </c>
      <c r="AL215" s="7">
        <f>EXP(-$B$4*$B$6)*(AN213-AN223)/(AL214*($B$8-$B$9))</f>
        <v>0</v>
      </c>
      <c r="AO215" s="23" t="s">
        <v>9</v>
      </c>
      <c r="AP215" s="7">
        <f>EXP(-$B$4*$B$6)*(AR213-AR223)/(AP214*($B$8-$B$9))</f>
        <v>0</v>
      </c>
      <c r="AS215" s="23" t="s">
        <v>9</v>
      </c>
      <c r="AT215" s="7">
        <f>EXP(-$B$4*$B$6)*(AV213-AV223)/(AT214*($B$8-$B$9))</f>
        <v>0</v>
      </c>
      <c r="AW215" s="23" t="s">
        <v>9</v>
      </c>
      <c r="AX215" s="6"/>
    </row>
    <row r="216" spans="12:50" x14ac:dyDescent="0.45">
      <c r="L216" s="1"/>
      <c r="M216" s="1"/>
      <c r="N216" s="1"/>
      <c r="P216" s="1"/>
      <c r="AG216" s="22" t="s">
        <v>10</v>
      </c>
      <c r="AH216" s="7">
        <f>EXP(-$B$3*B6)*(($B$8*AJ223-$B$9*AJ213)/($B$8-$B$9))</f>
        <v>0</v>
      </c>
      <c r="AK216" s="22" t="s">
        <v>10</v>
      </c>
      <c r="AL216" s="7">
        <f>EXP(-$B$3*B6)*(($B$8*AN223-$B$9*AN213)/($B$8-$B$9))</f>
        <v>0</v>
      </c>
      <c r="AO216" s="22" t="s">
        <v>10</v>
      </c>
      <c r="AP216" s="7">
        <f>EXP(-$B$3*B6)*(($B$8*AR223-$B$9*AR213)/($B$8-$B$9))</f>
        <v>0</v>
      </c>
      <c r="AS216" s="22" t="s">
        <v>10</v>
      </c>
      <c r="AT216" s="7">
        <f>EXP(-$B$3*B6)*(($B$8*AV223-$B$9*AV213)/($B$8-$B$9))</f>
        <v>0</v>
      </c>
      <c r="AW216" s="22" t="s">
        <v>10</v>
      </c>
      <c r="AX216" s="6"/>
    </row>
    <row r="217" spans="12:50" x14ac:dyDescent="0.45">
      <c r="L217" s="1"/>
      <c r="M217" s="1"/>
      <c r="N217" s="1"/>
      <c r="P217" s="1"/>
      <c r="AG217" s="22" t="s">
        <v>21</v>
      </c>
      <c r="AH217" s="7">
        <f>EXP(-$B$3*$B$6)*($B$11*AJ212+$B$12*AJ222)</f>
        <v>0</v>
      </c>
      <c r="AK217" s="22" t="s">
        <v>21</v>
      </c>
      <c r="AL217" s="7">
        <f>EXP(-$B$3*$B$6)*($B$11*AN212+$B$12*AN222)</f>
        <v>0</v>
      </c>
      <c r="AO217" s="22" t="s">
        <v>21</v>
      </c>
      <c r="AP217" s="7">
        <f>EXP(-$B$3*$B$6)*($B$11*AR212+$B$12*AR222)</f>
        <v>0</v>
      </c>
      <c r="AS217" s="22" t="s">
        <v>21</v>
      </c>
      <c r="AT217" s="7">
        <f>EXP(-$B$3*$B$6)*($B$11*AV212+$B$12*AV222)</f>
        <v>0</v>
      </c>
      <c r="AW217" s="22" t="s">
        <v>21</v>
      </c>
      <c r="AX217" s="8">
        <f>MAX(AX214-$B$2,0)</f>
        <v>0</v>
      </c>
    </row>
    <row r="218" spans="12:50" x14ac:dyDescent="0.45">
      <c r="L218" s="1"/>
      <c r="M218" s="1"/>
      <c r="N218" s="1"/>
      <c r="P218" s="1"/>
      <c r="AG218" s="22" t="s">
        <v>20</v>
      </c>
      <c r="AH218" s="7">
        <f>MAX(EXP(-$B$3*$B$6)*($B$11*AJ213+$B$12*AJ223),AH214-$B$2)</f>
        <v>0</v>
      </c>
      <c r="AK218" s="22" t="s">
        <v>20</v>
      </c>
      <c r="AL218" s="7">
        <f>MAX(EXP(-$B$3*$B$6)*($B$11*AN213+$B$12*AN223),AL214-$B$2)</f>
        <v>0</v>
      </c>
      <c r="AO218" s="22" t="s">
        <v>20</v>
      </c>
      <c r="AP218" s="7">
        <f>MAX(EXP(-$B$3*$B$6)*($B$11*AR213+$B$12*AR223),AP214-$B$2)</f>
        <v>0</v>
      </c>
      <c r="AS218" s="22" t="s">
        <v>20</v>
      </c>
      <c r="AT218" s="7">
        <f>MAX(EXP(-$B$3*$B$6)*($B$11*AV213+$B$12*AV223),AT214-$B$2)</f>
        <v>0</v>
      </c>
      <c r="AW218" s="22" t="s">
        <v>20</v>
      </c>
      <c r="AX218" s="8">
        <f>MAX(AX214-$B$2,0)</f>
        <v>0</v>
      </c>
    </row>
    <row r="219" spans="12:50" x14ac:dyDescent="0.45">
      <c r="L219" s="1"/>
      <c r="M219" s="1"/>
      <c r="N219" s="1"/>
      <c r="P219" s="1"/>
      <c r="AI219" s="22" t="s">
        <v>0</v>
      </c>
      <c r="AJ219" s="7">
        <f>AH214*$B$9</f>
        <v>16.20280759178587</v>
      </c>
      <c r="AM219" s="22" t="s">
        <v>0</v>
      </c>
      <c r="AN219" s="7">
        <f>AL214*$B$9</f>
        <v>16.177003549123427</v>
      </c>
      <c r="AQ219" s="22" t="s">
        <v>0</v>
      </c>
      <c r="AR219" s="7">
        <f>AP214*$B$9</f>
        <v>16.151240601105478</v>
      </c>
      <c r="AU219" s="22" t="s">
        <v>0</v>
      </c>
      <c r="AV219" s="7">
        <f>AT214*$B$9</f>
        <v>16.125518682286081</v>
      </c>
    </row>
    <row r="220" spans="12:50" x14ac:dyDescent="0.45">
      <c r="L220" s="1"/>
      <c r="M220" s="1"/>
      <c r="N220" s="1"/>
      <c r="P220" s="1"/>
      <c r="AI220" s="23" t="s">
        <v>9</v>
      </c>
      <c r="AJ220" s="7">
        <f>EXP(-$B$4*$B$6)*(AL218-AL228)/(AJ219*($B$8-$B$9))</f>
        <v>0</v>
      </c>
      <c r="AM220" s="23" t="s">
        <v>9</v>
      </c>
      <c r="AN220" s="7">
        <f>EXP(-$B$4*$B$6)*(AP218-AP228)/(AN219*($B$8-$B$9))</f>
        <v>0</v>
      </c>
      <c r="AQ220" s="23" t="s">
        <v>9</v>
      </c>
      <c r="AR220" s="7">
        <f>EXP(-$B$4*$B$6)*(AT218-AT228)/(AR219*($B$8-$B$9))</f>
        <v>0</v>
      </c>
      <c r="AU220" s="23" t="s">
        <v>9</v>
      </c>
      <c r="AV220" s="7">
        <f>EXP(-$B$4*$B$6)*(AX218-AX228)/(AV219*($B$8-$B$9))</f>
        <v>0</v>
      </c>
    </row>
    <row r="221" spans="12:50" x14ac:dyDescent="0.45">
      <c r="L221" s="1"/>
      <c r="M221" s="1"/>
      <c r="N221" s="1"/>
      <c r="P221" s="1"/>
      <c r="AI221" s="22" t="s">
        <v>10</v>
      </c>
      <c r="AJ221" s="7">
        <f>EXP(-$B$3*B6)*(($B$8*AL228-$B$9*AL218)/($B$8-$B$9))</f>
        <v>0</v>
      </c>
      <c r="AM221" s="22" t="s">
        <v>10</v>
      </c>
      <c r="AN221" s="7">
        <f>EXP(-$B$3*B6)*(($B$8*AP228-$B$9*AP218)/($B$8-$B$9))</f>
        <v>0</v>
      </c>
      <c r="AQ221" s="22" t="s">
        <v>10</v>
      </c>
      <c r="AR221" s="7">
        <f>EXP(-$B$3*B6)*(($B$8*AT228-$B$9*AT218)/($B$8-$B$9))</f>
        <v>0</v>
      </c>
      <c r="AU221" s="22" t="s">
        <v>10</v>
      </c>
      <c r="AV221" s="7">
        <f>EXP(-$B$3*B6)*(($B$8*AX228-$B$9*AX218)/($B$8-$B$9))</f>
        <v>0</v>
      </c>
    </row>
    <row r="222" spans="12:50" x14ac:dyDescent="0.45">
      <c r="L222" s="1"/>
      <c r="M222" s="1"/>
      <c r="N222" s="1"/>
      <c r="P222" s="1"/>
      <c r="AI222" s="22" t="s">
        <v>21</v>
      </c>
      <c r="AJ222" s="7">
        <f>EXP(-$B$3*$B$6)*($B$11*AL217+$B$12*AL227)</f>
        <v>0</v>
      </c>
      <c r="AM222" s="22" t="s">
        <v>21</v>
      </c>
      <c r="AN222" s="7">
        <f>EXP(-$B$3*$B$6)*($B$11*AP217+$B$12*AP227)</f>
        <v>0</v>
      </c>
      <c r="AQ222" s="22" t="s">
        <v>21</v>
      </c>
      <c r="AR222" s="7">
        <f>EXP(-$B$3*$B$6)*($B$11*AT217+$B$12*AT227)</f>
        <v>0</v>
      </c>
      <c r="AU222" s="22" t="s">
        <v>21</v>
      </c>
      <c r="AV222" s="7">
        <f>EXP(-$B$3*$B$6)*($B$11*AX217+$B$12*AX227)</f>
        <v>0</v>
      </c>
    </row>
    <row r="223" spans="12:50" x14ac:dyDescent="0.45">
      <c r="L223" s="1"/>
      <c r="M223" s="1"/>
      <c r="N223" s="1"/>
      <c r="P223" s="1"/>
      <c r="AI223" s="22" t="s">
        <v>20</v>
      </c>
      <c r="AJ223" s="7">
        <f>MAX(EXP(-$B$3*$B$6)*($B$11*AL218+$B$12*AL228),AJ219-$B$2)</f>
        <v>0</v>
      </c>
      <c r="AM223" s="22" t="s">
        <v>20</v>
      </c>
      <c r="AN223" s="7">
        <f>MAX(EXP(-$B$3*$B$6)*($B$11*AP218+$B$12*AP228),AN219-$B$2)</f>
        <v>0</v>
      </c>
      <c r="AQ223" s="22" t="s">
        <v>20</v>
      </c>
      <c r="AR223" s="7">
        <f>MAX(EXP(-$B$3*$B$6)*($B$11*AT218+$B$12*AT228),AR219-$B$2)</f>
        <v>0</v>
      </c>
      <c r="AU223" s="22" t="s">
        <v>20</v>
      </c>
      <c r="AV223" s="7">
        <f>MAX(EXP(-$B$3*$B$6)*($B$11*AX218+$B$12*AX228),AV219-$B$2)</f>
        <v>0</v>
      </c>
    </row>
    <row r="224" spans="12:50" x14ac:dyDescent="0.45">
      <c r="L224" s="1"/>
      <c r="M224" s="1"/>
      <c r="N224" s="1"/>
      <c r="P224" s="1"/>
      <c r="AK224" s="22" t="s">
        <v>0</v>
      </c>
      <c r="AL224" s="7">
        <f>AJ219*$B$9</f>
        <v>15.420971240047583</v>
      </c>
      <c r="AO224" s="22" t="s">
        <v>0</v>
      </c>
      <c r="AP224" s="7">
        <f>AN219*$B$9</f>
        <v>15.396412323482023</v>
      </c>
      <c r="AS224" s="22" t="s">
        <v>0</v>
      </c>
      <c r="AT224" s="7">
        <f>AR219*$B$9</f>
        <v>15.371892518615301</v>
      </c>
      <c r="AW224" s="22" t="s">
        <v>0</v>
      </c>
      <c r="AX224" s="7">
        <f>AV219*$B$9</f>
        <v>15.347411763159448</v>
      </c>
    </row>
    <row r="225" spans="12:50" x14ac:dyDescent="0.45">
      <c r="L225" s="1"/>
      <c r="M225" s="1"/>
      <c r="N225" s="1"/>
      <c r="P225" s="1"/>
      <c r="AK225" s="23" t="s">
        <v>9</v>
      </c>
      <c r="AL225" s="7">
        <f>EXP(-$B$4*$B$6)*(AN223-AN233)/(AL224*($B$8-$B$9))</f>
        <v>0</v>
      </c>
      <c r="AO225" s="23" t="s">
        <v>9</v>
      </c>
      <c r="AP225" s="7">
        <f>EXP(-$B$4*$B$6)*(AR223-AR233)/(AP224*($B$8-$B$9))</f>
        <v>0</v>
      </c>
      <c r="AS225" s="23" t="s">
        <v>9</v>
      </c>
      <c r="AT225" s="7">
        <f>EXP(-$B$4*$B$6)*(AV223-AV233)/(AT224*($B$8-$B$9))</f>
        <v>0</v>
      </c>
      <c r="AW225" s="23" t="s">
        <v>9</v>
      </c>
      <c r="AX225" s="6"/>
    </row>
    <row r="226" spans="12:50" x14ac:dyDescent="0.45">
      <c r="L226" s="1"/>
      <c r="M226" s="1"/>
      <c r="N226" s="1"/>
      <c r="P226" s="1"/>
      <c r="AK226" s="22" t="s">
        <v>10</v>
      </c>
      <c r="AL226" s="7">
        <f>EXP(-$B$3*B6)*(($B$8*AN233-$B$9*AN223)/($B$8-$B$9))</f>
        <v>0</v>
      </c>
      <c r="AO226" s="22" t="s">
        <v>10</v>
      </c>
      <c r="AP226" s="7">
        <f>EXP(-$B$3*B6)*(($B$8*AR233-$B$9*AR223)/($B$8-$B$9))</f>
        <v>0</v>
      </c>
      <c r="AS226" s="22" t="s">
        <v>10</v>
      </c>
      <c r="AT226" s="7">
        <f>EXP(-$B$3*B6)*(($B$8*AV233-$B$9*AV223)/($B$8-$B$9))</f>
        <v>0</v>
      </c>
      <c r="AW226" s="22" t="s">
        <v>10</v>
      </c>
      <c r="AX226" s="6"/>
    </row>
    <row r="227" spans="12:50" x14ac:dyDescent="0.45">
      <c r="L227" s="1"/>
      <c r="M227" s="1"/>
      <c r="N227" s="1"/>
      <c r="P227" s="1"/>
      <c r="AK227" s="22" t="s">
        <v>21</v>
      </c>
      <c r="AL227" s="7">
        <f>EXP(-$B$3*$B$6)*($B$11*AN222+$B$12*AN232)</f>
        <v>0</v>
      </c>
      <c r="AO227" s="22" t="s">
        <v>21</v>
      </c>
      <c r="AP227" s="7">
        <f>EXP(-$B$3*$B$6)*($B$11*AR222+$B$12*AR232)</f>
        <v>0</v>
      </c>
      <c r="AS227" s="22" t="s">
        <v>21</v>
      </c>
      <c r="AT227" s="7">
        <f>EXP(-$B$3*$B$6)*($B$11*AV222+$B$12*AV232)</f>
        <v>0</v>
      </c>
      <c r="AW227" s="22" t="s">
        <v>21</v>
      </c>
      <c r="AX227" s="8">
        <f>MAX(AX224-$B$2,0)</f>
        <v>0</v>
      </c>
    </row>
    <row r="228" spans="12:50" x14ac:dyDescent="0.45">
      <c r="L228" s="1"/>
      <c r="M228" s="1"/>
      <c r="N228" s="1"/>
      <c r="P228" s="1"/>
      <c r="AK228" s="22" t="s">
        <v>20</v>
      </c>
      <c r="AL228" s="7">
        <f>MAX(EXP(-$B$3*$B$6)*($B$11*AN223+$B$12*AN233),AL224-$B$2)</f>
        <v>0</v>
      </c>
      <c r="AO228" s="22" t="s">
        <v>20</v>
      </c>
      <c r="AP228" s="7">
        <f>MAX(EXP(-$B$3*$B$6)*($B$11*AR223+$B$12*AR233),AP224-$B$2)</f>
        <v>0</v>
      </c>
      <c r="AS228" s="22" t="s">
        <v>20</v>
      </c>
      <c r="AT228" s="7">
        <f>MAX(EXP(-$B$3*$B$6)*($B$11*AV223+$B$12*AV233),AT224-$B$2)</f>
        <v>0</v>
      </c>
      <c r="AW228" s="22" t="s">
        <v>20</v>
      </c>
      <c r="AX228" s="8">
        <f>MAX(AX224-$B$2,0)</f>
        <v>0</v>
      </c>
    </row>
    <row r="229" spans="12:50" x14ac:dyDescent="0.45">
      <c r="L229" s="1"/>
      <c r="M229" s="1"/>
      <c r="N229" s="1"/>
      <c r="P229" s="1"/>
      <c r="AM229" s="22" t="s">
        <v>0</v>
      </c>
      <c r="AN229" s="7">
        <f>AL224*$B$9</f>
        <v>14.676860947662696</v>
      </c>
      <c r="AQ229" s="22" t="s">
        <v>0</v>
      </c>
      <c r="AR229" s="7">
        <f>AP224*$B$9</f>
        <v>14.653487075949487</v>
      </c>
      <c r="AU229" s="22" t="s">
        <v>0</v>
      </c>
      <c r="AV229" s="7">
        <f>AT224*$B$9</f>
        <v>14.630150428672813</v>
      </c>
    </row>
    <row r="230" spans="12:50" x14ac:dyDescent="0.45">
      <c r="L230" s="1"/>
      <c r="M230" s="1"/>
      <c r="N230" s="1"/>
      <c r="P230" s="1"/>
      <c r="AM230" s="23" t="s">
        <v>9</v>
      </c>
      <c r="AN230" s="7">
        <f>EXP(-$B$4*$B$6)*(AP228-AP238)/(AN229*($B$8-$B$9))</f>
        <v>0</v>
      </c>
      <c r="AQ230" s="23" t="s">
        <v>9</v>
      </c>
      <c r="AR230" s="7">
        <f>EXP(-$B$4*$B$6)*(AT228-AT238)/(AR229*($B$8-$B$9))</f>
        <v>0</v>
      </c>
      <c r="AU230" s="23" t="s">
        <v>9</v>
      </c>
      <c r="AV230" s="7">
        <f>EXP(-$B$4*$B$6)*(AX228-AX238)/(AV229*($B$8-$B$9))</f>
        <v>0</v>
      </c>
    </row>
    <row r="231" spans="12:50" x14ac:dyDescent="0.45">
      <c r="L231" s="1"/>
      <c r="M231" s="1"/>
      <c r="N231" s="1"/>
      <c r="P231" s="1"/>
      <c r="AM231" s="22" t="s">
        <v>10</v>
      </c>
      <c r="AN231" s="7">
        <f>EXP(-$B$3*B6)*(($B$8*AP238-$B$9*AP228)/($B$8-$B$9))</f>
        <v>0</v>
      </c>
      <c r="AQ231" s="22" t="s">
        <v>10</v>
      </c>
      <c r="AR231" s="7">
        <f>EXP(-$B$3*B6)*(($B$8*AT238-$B$9*AT228)/($B$8-$B$9))</f>
        <v>0</v>
      </c>
      <c r="AU231" s="22" t="s">
        <v>10</v>
      </c>
      <c r="AV231" s="7">
        <f>EXP(-$B$3*B6)*(($B$8*AX238-$B$9*AX228)/($B$8-$B$9))</f>
        <v>0</v>
      </c>
    </row>
    <row r="232" spans="12:50" x14ac:dyDescent="0.45">
      <c r="L232" s="1"/>
      <c r="M232" s="1"/>
      <c r="N232" s="1"/>
      <c r="P232" s="1"/>
      <c r="AM232" s="22" t="s">
        <v>21</v>
      </c>
      <c r="AN232" s="7">
        <f>EXP(-$B$3*$B$6)*($B$11*AP227+$B$12*AP237)</f>
        <v>0</v>
      </c>
      <c r="AQ232" s="22" t="s">
        <v>21</v>
      </c>
      <c r="AR232" s="7">
        <f>EXP(-$B$3*$B$6)*($B$11*AT227+$B$12*AT237)</f>
        <v>0</v>
      </c>
      <c r="AU232" s="22" t="s">
        <v>21</v>
      </c>
      <c r="AV232" s="7">
        <f>EXP(-$B$3*$B$6)*($B$11*AX227+$B$12*AX237)</f>
        <v>0</v>
      </c>
    </row>
    <row r="233" spans="12:50" x14ac:dyDescent="0.45">
      <c r="L233" s="1"/>
      <c r="M233" s="1"/>
      <c r="N233" s="1"/>
      <c r="P233" s="1"/>
      <c r="AM233" s="22" t="s">
        <v>20</v>
      </c>
      <c r="AN233" s="7">
        <f>MAX(EXP(-$B$3*$B$6)*($B$11*AP228+$B$12*AP238),AN229-$B$2)</f>
        <v>0</v>
      </c>
      <c r="AQ233" s="22" t="s">
        <v>20</v>
      </c>
      <c r="AR233" s="7">
        <f>MAX(EXP(-$B$3*$B$6)*($B$11*AT228+$B$12*AT238),AR229-$B$2)</f>
        <v>0</v>
      </c>
      <c r="AU233" s="22" t="s">
        <v>20</v>
      </c>
      <c r="AV233" s="7">
        <f>MAX(EXP(-$B$3*$B$6)*($B$11*AX228+$B$12*AX238),AV229-$B$2)</f>
        <v>0</v>
      </c>
    </row>
    <row r="234" spans="12:50" x14ac:dyDescent="0.45">
      <c r="L234" s="1"/>
      <c r="M234" s="1"/>
      <c r="N234" s="1"/>
      <c r="P234" s="1"/>
      <c r="AO234" s="22" t="s">
        <v>0</v>
      </c>
      <c r="AP234" s="7">
        <f>AN229*$B$9</f>
        <v>13.968656313787514</v>
      </c>
      <c r="AS234" s="22" t="s">
        <v>0</v>
      </c>
      <c r="AT234" s="7">
        <f>AR229*$B$9</f>
        <v>13.946410304790858</v>
      </c>
      <c r="AW234" s="22" t="s">
        <v>0</v>
      </c>
      <c r="AX234" s="7">
        <f>AV229*$B$9</f>
        <v>13.92419972403477</v>
      </c>
    </row>
    <row r="235" spans="12:50" x14ac:dyDescent="0.45">
      <c r="L235" s="1"/>
      <c r="M235" s="1"/>
      <c r="N235" s="1"/>
      <c r="P235" s="1"/>
      <c r="AO235" s="23" t="s">
        <v>9</v>
      </c>
      <c r="AP235" s="7">
        <f>EXP(-$B$4*$B$6)*(AR233-AR243)/(AP234*($B$8-$B$9))</f>
        <v>0</v>
      </c>
      <c r="AS235" s="23" t="s">
        <v>9</v>
      </c>
      <c r="AT235" s="7">
        <f>EXP(-$B$4*$B$6)*(AV233-AV243)/(AT234*($B$8-$B$9))</f>
        <v>0</v>
      </c>
      <c r="AW235" s="23" t="s">
        <v>9</v>
      </c>
      <c r="AX235" s="6"/>
    </row>
    <row r="236" spans="12:50" x14ac:dyDescent="0.45">
      <c r="L236" s="1"/>
      <c r="M236" s="1"/>
      <c r="N236" s="1"/>
      <c r="P236" s="1"/>
      <c r="AO236" s="22" t="s">
        <v>10</v>
      </c>
      <c r="AP236" s="7">
        <f>EXP(-$B$3*B6)*(($B$8*AR243-$B$9*AR233)/($B$8-$B$9))</f>
        <v>0</v>
      </c>
      <c r="AS236" s="22" t="s">
        <v>10</v>
      </c>
      <c r="AT236" s="7">
        <f>EXP(-$B$3*B6)*(($B$8*AV243-$B$9*AV233)/($B$8-$B$9))</f>
        <v>0</v>
      </c>
      <c r="AW236" s="22" t="s">
        <v>10</v>
      </c>
      <c r="AX236" s="6"/>
    </row>
    <row r="237" spans="12:50" x14ac:dyDescent="0.45">
      <c r="L237" s="1"/>
      <c r="M237" s="1"/>
      <c r="N237" s="1"/>
      <c r="P237" s="1"/>
      <c r="AO237" s="22" t="s">
        <v>21</v>
      </c>
      <c r="AP237" s="7">
        <f>EXP(-$B$3*$B$6)*($B$11*AR232+$B$12*AR242)</f>
        <v>0</v>
      </c>
      <c r="AS237" s="22" t="s">
        <v>21</v>
      </c>
      <c r="AT237" s="7">
        <f>EXP(-$B$3*$B$6)*($B$11*AV232+$B$12*AV242)</f>
        <v>0</v>
      </c>
      <c r="AW237" s="22" t="s">
        <v>21</v>
      </c>
      <c r="AX237" s="8">
        <f>MAX(AX234-$B$2,0)</f>
        <v>0</v>
      </c>
    </row>
    <row r="238" spans="12:50" x14ac:dyDescent="0.45">
      <c r="L238" s="1"/>
      <c r="M238" s="1"/>
      <c r="N238" s="1"/>
      <c r="P238" s="1"/>
      <c r="AO238" s="22" t="s">
        <v>20</v>
      </c>
      <c r="AP238" s="7">
        <f>MAX(EXP(-$B$3*$B$6)*($B$11*AR233+$B$12*AR243),AP234-$B$2)</f>
        <v>0</v>
      </c>
      <c r="AS238" s="22" t="s">
        <v>20</v>
      </c>
      <c r="AT238" s="7">
        <f>MAX(EXP(-$B$3*$B$6)*($B$11*AV233+$B$12*AV243),AT234-$B$2)</f>
        <v>0</v>
      </c>
      <c r="AW238" s="22" t="s">
        <v>20</v>
      </c>
      <c r="AX238" s="8">
        <f>MAX(AX234-$B$2,0)</f>
        <v>0</v>
      </c>
    </row>
    <row r="239" spans="12:50" x14ac:dyDescent="0.45">
      <c r="L239" s="1"/>
      <c r="M239" s="1"/>
      <c r="N239" s="1"/>
      <c r="P239" s="1"/>
      <c r="AQ239" s="22" t="s">
        <v>0</v>
      </c>
      <c r="AR239" s="7">
        <f>AP234*$B$9</f>
        <v>13.294624777636075</v>
      </c>
      <c r="AU239" s="22" t="s">
        <v>0</v>
      </c>
      <c r="AV239" s="7">
        <f>AT234*$B$9</f>
        <v>13.27345220843781</v>
      </c>
    </row>
    <row r="240" spans="12:50" x14ac:dyDescent="0.45">
      <c r="L240" s="1"/>
      <c r="M240" s="1"/>
      <c r="N240" s="1"/>
      <c r="P240" s="1"/>
      <c r="AQ240" s="23" t="s">
        <v>9</v>
      </c>
      <c r="AR240" s="7">
        <f>EXP(-$B$4*$B$6)*(AT238-AT248)/(AR239*($B$8-$B$9))</f>
        <v>0</v>
      </c>
      <c r="AU240" s="23" t="s">
        <v>9</v>
      </c>
      <c r="AV240" s="7">
        <f>EXP(-$B$4*$B$6)*(AX238-AX248)/(AV239*($B$8-$B$9))</f>
        <v>0</v>
      </c>
    </row>
    <row r="241" spans="12:50" x14ac:dyDescent="0.45">
      <c r="L241" s="1"/>
      <c r="M241" s="1"/>
      <c r="N241" s="1"/>
      <c r="P241" s="1"/>
      <c r="AQ241" s="22" t="s">
        <v>10</v>
      </c>
      <c r="AR241" s="7">
        <f>EXP(-$B$3*B6)*(($B$8*AT248-$B$9*AT238)/($B$8-$B$9))</f>
        <v>0</v>
      </c>
      <c r="AU241" s="22" t="s">
        <v>10</v>
      </c>
      <c r="AV241" s="7">
        <f>EXP(-$B$3*B6)*(($B$8*AX248-$B$9*AX238)/($B$8-$B$9))</f>
        <v>0</v>
      </c>
    </row>
    <row r="242" spans="12:50" x14ac:dyDescent="0.45">
      <c r="L242" s="1"/>
      <c r="M242" s="1"/>
      <c r="N242" s="1"/>
      <c r="P242" s="1"/>
      <c r="AQ242" s="22" t="s">
        <v>21</v>
      </c>
      <c r="AR242" s="7">
        <f>EXP(-$B$3*$B$6)*($B$11*AT237+$B$12*AT247)</f>
        <v>0</v>
      </c>
      <c r="AU242" s="22" t="s">
        <v>21</v>
      </c>
      <c r="AV242" s="7">
        <f>EXP(-$B$3*$B$6)*($B$11*AX237+$B$12*AX247)</f>
        <v>0</v>
      </c>
    </row>
    <row r="243" spans="12:50" x14ac:dyDescent="0.45">
      <c r="L243" s="1"/>
      <c r="M243" s="1"/>
      <c r="N243" s="1"/>
      <c r="P243" s="1"/>
      <c r="AQ243" s="22" t="s">
        <v>20</v>
      </c>
      <c r="AR243" s="7">
        <f>MAX(EXP(-$B$3*$B$6)*($B$11*AT238+$B$12*AT248),AR239-$B$2)</f>
        <v>0</v>
      </c>
      <c r="AU243" s="22" t="s">
        <v>20</v>
      </c>
      <c r="AV243" s="7">
        <f>MAX(EXP(-$B$3*$B$6)*($B$11*AX238+$B$12*AX248),AV239-$B$2)</f>
        <v>0</v>
      </c>
    </row>
    <row r="244" spans="12:50" x14ac:dyDescent="0.45">
      <c r="L244" s="1"/>
      <c r="M244" s="1"/>
      <c r="N244" s="1"/>
      <c r="P244" s="1"/>
      <c r="AS244" s="22" t="s">
        <v>0</v>
      </c>
      <c r="AT244" s="7">
        <f>AR239*$B$9</f>
        <v>12.653117379921506</v>
      </c>
      <c r="AW244" s="22" t="s">
        <v>0</v>
      </c>
      <c r="AX244" s="7">
        <f>AV239*$B$9</f>
        <v>12.632966453680186</v>
      </c>
    </row>
    <row r="245" spans="12:50" x14ac:dyDescent="0.45">
      <c r="L245" s="1"/>
      <c r="M245" s="1"/>
      <c r="N245" s="1"/>
      <c r="P245" s="1"/>
      <c r="AS245" s="23" t="s">
        <v>9</v>
      </c>
      <c r="AT245" s="7">
        <f>EXP(-$B$4*$B$6)*(AV243-AV253)/(AT244*($B$8-$B$9))</f>
        <v>0</v>
      </c>
      <c r="AW245" s="23" t="s">
        <v>9</v>
      </c>
      <c r="AX245" s="6"/>
    </row>
    <row r="246" spans="12:50" x14ac:dyDescent="0.45">
      <c r="L246" s="1"/>
      <c r="M246" s="1"/>
      <c r="N246" s="1"/>
      <c r="P246" s="1"/>
      <c r="AS246" s="22" t="s">
        <v>10</v>
      </c>
      <c r="AT246" s="7">
        <f>EXP(-$B$3*B6)*(($B$8*AV253-$B$9*AV243)/($B$8-$B$9))</f>
        <v>0</v>
      </c>
      <c r="AW246" s="22" t="s">
        <v>10</v>
      </c>
      <c r="AX246" s="6"/>
    </row>
    <row r="247" spans="12:50" x14ac:dyDescent="0.45">
      <c r="L247" s="1"/>
      <c r="M247" s="1"/>
      <c r="N247" s="1"/>
      <c r="P247" s="1"/>
      <c r="AS247" s="22" t="s">
        <v>21</v>
      </c>
      <c r="AT247" s="7">
        <f>EXP(-$B$3*$B$6)*($B$11*AV242+$B$12*AV252)</f>
        <v>0</v>
      </c>
      <c r="AW247" s="22" t="s">
        <v>21</v>
      </c>
      <c r="AX247" s="8">
        <f>MAX(AX244-$B$2,0)</f>
        <v>0</v>
      </c>
    </row>
    <row r="248" spans="12:50" x14ac:dyDescent="0.45">
      <c r="L248" s="1"/>
      <c r="M248" s="1"/>
      <c r="N248" s="1"/>
      <c r="P248" s="1"/>
      <c r="AS248" s="22" t="s">
        <v>20</v>
      </c>
      <c r="AT248" s="7">
        <f>MAX(EXP(-$B$3*$B$6)*($B$11*AV243+$B$12*AV253),AT244-$B$2)</f>
        <v>0</v>
      </c>
      <c r="AW248" s="22" t="s">
        <v>20</v>
      </c>
      <c r="AX248" s="8">
        <f>MAX(AX244-$B$2,0)</f>
        <v>0</v>
      </c>
    </row>
    <row r="249" spans="12:50" x14ac:dyDescent="0.45">
      <c r="L249" s="1"/>
      <c r="M249" s="1"/>
      <c r="N249" s="1"/>
      <c r="P249" s="1"/>
      <c r="AU249" s="22" t="s">
        <v>0</v>
      </c>
      <c r="AV249" s="7">
        <f>AT244*$B$9</f>
        <v>12.04256472882113</v>
      </c>
    </row>
    <row r="250" spans="12:50" x14ac:dyDescent="0.45">
      <c r="L250" s="1"/>
      <c r="M250" s="1"/>
      <c r="N250" s="1"/>
      <c r="P250" s="1"/>
      <c r="AU250" s="23" t="s">
        <v>9</v>
      </c>
      <c r="AV250" s="7">
        <f>EXP(-$B$4*$B$6)*(AX248-AX258)/(AV249*($B$8-$B$9))</f>
        <v>0</v>
      </c>
    </row>
    <row r="251" spans="12:50" x14ac:dyDescent="0.45">
      <c r="L251" s="1"/>
      <c r="M251" s="1"/>
      <c r="N251" s="1"/>
      <c r="P251" s="1"/>
      <c r="AU251" s="22" t="s">
        <v>10</v>
      </c>
      <c r="AV251" s="7">
        <f>EXP(-$B$3*B6)*(($B$8*AX258-$B$9*AX248)/($B$8-$B$9))</f>
        <v>0</v>
      </c>
    </row>
    <row r="252" spans="12:50" x14ac:dyDescent="0.45">
      <c r="L252" s="1"/>
      <c r="M252" s="1"/>
      <c r="N252" s="1"/>
      <c r="P252" s="1"/>
      <c r="AU252" s="22" t="s">
        <v>21</v>
      </c>
      <c r="AV252" s="7">
        <f>EXP(-$B$3*$B$6)*($B$11*AX247+$B$12*AX257)</f>
        <v>0</v>
      </c>
    </row>
    <row r="253" spans="12:50" x14ac:dyDescent="0.45">
      <c r="L253" s="1"/>
      <c r="M253" s="1"/>
      <c r="N253" s="1"/>
      <c r="P253" s="1"/>
      <c r="AU253" s="22" t="s">
        <v>20</v>
      </c>
      <c r="AV253" s="7">
        <f>MAX(EXP(-$B$3*$B$6)*($B$11*AX248+$B$12*AX258),AV249-$B$2)</f>
        <v>0</v>
      </c>
    </row>
    <row r="254" spans="12:50" x14ac:dyDescent="0.45">
      <c r="L254" s="1"/>
      <c r="M254" s="1"/>
      <c r="N254" s="1"/>
      <c r="P254" s="1"/>
      <c r="AW254" s="22" t="s">
        <v>0</v>
      </c>
      <c r="AX254" s="7">
        <f>AV249*$B$9</f>
        <v>11.461473160596444</v>
      </c>
    </row>
    <row r="255" spans="12:50" x14ac:dyDescent="0.45">
      <c r="L255" s="1"/>
      <c r="M255" s="1"/>
      <c r="N255" s="1"/>
      <c r="P255" s="1"/>
      <c r="AW255" s="23" t="s">
        <v>9</v>
      </c>
      <c r="AX255" s="6"/>
    </row>
    <row r="256" spans="12:50" x14ac:dyDescent="0.45">
      <c r="L256" s="1"/>
      <c r="M256" s="1"/>
      <c r="N256" s="1"/>
      <c r="P256" s="1"/>
      <c r="AW256" s="22" t="s">
        <v>10</v>
      </c>
      <c r="AX256" s="6"/>
    </row>
    <row r="257" spans="12:50" x14ac:dyDescent="0.45">
      <c r="L257" s="1"/>
      <c r="M257" s="1"/>
      <c r="N257" s="1"/>
      <c r="P257" s="1"/>
      <c r="AW257" s="22" t="s">
        <v>21</v>
      </c>
      <c r="AX257" s="8">
        <f>MAX(AX254-$B$2,0)</f>
        <v>0</v>
      </c>
    </row>
    <row r="258" spans="12:50" x14ac:dyDescent="0.45">
      <c r="L258" s="1"/>
      <c r="M258" s="1"/>
      <c r="N258" s="1"/>
      <c r="P258" s="1"/>
      <c r="AW258" s="22" t="s">
        <v>20</v>
      </c>
      <c r="AX258" s="8">
        <f>MAX(AX254-$B$2,0)</f>
        <v>0</v>
      </c>
    </row>
  </sheetData>
  <conditionalFormatting sqref="B138 D143 D133">
    <cfRule type="cellIs" dxfId="45" priority="347" operator="equal">
      <formula>B129-$B$2</formula>
    </cfRule>
  </conditionalFormatting>
  <conditionalFormatting sqref="AV23">
    <cfRule type="expression" dxfId="44" priority="15">
      <formula>EXP(-$B$3*$B$6)*($B$11*AX18+$B$12*AX28)&lt;AV19-$B$2</formula>
    </cfRule>
  </conditionalFormatting>
  <conditionalFormatting sqref="AV33">
    <cfRule type="expression" dxfId="43" priority="14">
      <formula>EXP(-$B$3*$B$6)*($B$11*AX28+$B$12*AX38)&lt;AV29-$B$2</formula>
    </cfRule>
  </conditionalFormatting>
  <conditionalFormatting sqref="AV43">
    <cfRule type="expression" dxfId="42" priority="13">
      <formula>EXP(-$B$3*$B$6)*($B$11*AX38+$B$12*AX48)&lt;AV39-$B$2</formula>
    </cfRule>
  </conditionalFormatting>
  <conditionalFormatting sqref="AV53">
    <cfRule type="expression" dxfId="41" priority="12">
      <formula>EXP(-$B$3*$B$6)*($B$11*AX48+$B$12*AX58)&lt;AV49-$B$2</formula>
    </cfRule>
  </conditionalFormatting>
  <conditionalFormatting sqref="AV63">
    <cfRule type="expression" dxfId="40" priority="11">
      <formula>EXP(-$B$3*$B$6)*($B$11*AX58+$B$12*AX68)&lt;AV59-$B$2</formula>
    </cfRule>
  </conditionalFormatting>
  <conditionalFormatting sqref="AV73">
    <cfRule type="expression" dxfId="39" priority="10">
      <formula>EXP(-$B$3*$B$6)*($B$11*AX68+$B$12*AX78)&lt;AV69-$B$2</formula>
    </cfRule>
  </conditionalFormatting>
  <conditionalFormatting sqref="AV83">
    <cfRule type="expression" dxfId="38" priority="6">
      <formula>EXP(-$B$3*$B$6)*($B$11*AX78+$B$12*AX88)&lt;AV79-$B$2</formula>
    </cfRule>
  </conditionalFormatting>
  <conditionalFormatting sqref="AV93">
    <cfRule type="expression" dxfId="37" priority="4">
      <formula>EXP(-$B$3*$B$6)*($B$11*AX88+$B$12*AX98)&lt;AV89-$B$2</formula>
    </cfRule>
  </conditionalFormatting>
  <conditionalFormatting sqref="AV103">
    <cfRule type="expression" dxfId="36" priority="3">
      <formula>EXP(-$B$3*$B$6)*($B$11*AX98+$B$12*AX108)&lt;AV99-$B$2</formula>
    </cfRule>
  </conditionalFormatting>
  <conditionalFormatting sqref="AV113">
    <cfRule type="expression" dxfId="35" priority="2">
      <formula>EXP(-$B$3*$B$6)*($B$11*AX108+$B$12*AX118)&lt;AV109-$B$2</formula>
    </cfRule>
  </conditionalFormatting>
  <conditionalFormatting sqref="AV123">
    <cfRule type="expression" dxfId="34" priority="1">
      <formula>EXP(-$B$3*$B$6)*($B$11*AX118+$B$12*AX128)&lt;AV119-$B$2</formula>
    </cfRule>
  </conditionalFormatting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268"/>
  <sheetViews>
    <sheetView topLeftCell="A128" zoomScaleNormal="100" workbookViewId="0">
      <selection activeCell="A161" sqref="A161"/>
    </sheetView>
  </sheetViews>
  <sheetFormatPr defaultColWidth="10.59765625" defaultRowHeight="14.25" x14ac:dyDescent="0.45"/>
  <cols>
    <col min="26" max="26" width="12" bestFit="1" customWidth="1"/>
    <col min="28" max="28" width="12" bestFit="1" customWidth="1"/>
  </cols>
  <sheetData>
    <row r="1" spans="1:54" ht="14.55" x14ac:dyDescent="0.35">
      <c r="A1" s="29" t="s">
        <v>0</v>
      </c>
      <c r="B1" s="10">
        <f>'Model Summary'!B5</f>
        <v>37.56</v>
      </c>
      <c r="C1" s="9"/>
      <c r="D1" s="9"/>
      <c r="E1" s="9"/>
      <c r="F1" s="9"/>
      <c r="G1" s="9"/>
      <c r="H1" s="9"/>
      <c r="I1" s="9"/>
      <c r="J1" s="9"/>
      <c r="K1" s="9"/>
      <c r="L1" s="16"/>
      <c r="M1" s="17"/>
      <c r="N1" s="18"/>
      <c r="O1" s="17"/>
      <c r="P1" s="19"/>
      <c r="Q1" s="20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</row>
    <row r="2" spans="1:54" ht="14.55" x14ac:dyDescent="0.35">
      <c r="A2" s="30" t="s">
        <v>1</v>
      </c>
      <c r="B2" s="2">
        <f>'Model Summary'!C5</f>
        <v>37</v>
      </c>
      <c r="C2" s="1"/>
      <c r="D2" s="1"/>
      <c r="E2" s="1"/>
      <c r="F2" s="1"/>
      <c r="G2" s="1"/>
      <c r="H2" s="1"/>
      <c r="I2" s="1"/>
      <c r="J2" s="1"/>
      <c r="K2" s="1"/>
      <c r="L2" s="26"/>
      <c r="M2" s="12"/>
      <c r="N2" s="27"/>
      <c r="O2" s="12"/>
      <c r="P2" s="28"/>
      <c r="Q2" s="12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</row>
    <row r="3" spans="1:54" ht="14.55" x14ac:dyDescent="0.35">
      <c r="A3" s="30" t="s">
        <v>2</v>
      </c>
      <c r="B3" s="3">
        <f>'Model Summary'!E5</f>
        <v>8.2000000000000007E-3</v>
      </c>
      <c r="C3" s="1"/>
      <c r="D3" s="1"/>
      <c r="E3" s="1"/>
      <c r="F3" s="1"/>
      <c r="G3" s="1"/>
      <c r="H3" s="1"/>
      <c r="I3" s="1"/>
      <c r="J3" s="1"/>
      <c r="K3" s="1"/>
      <c r="L3" s="26"/>
      <c r="M3" s="12"/>
      <c r="N3" s="27"/>
      <c r="O3" s="12"/>
      <c r="P3" s="28"/>
      <c r="Q3" s="12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</row>
    <row r="4" spans="1:54" x14ac:dyDescent="0.45">
      <c r="A4" s="31" t="s">
        <v>3</v>
      </c>
      <c r="B4" s="26">
        <f>'Model Summary'!G5</f>
        <v>2.7699999999999999E-2</v>
      </c>
      <c r="C4" s="1"/>
      <c r="D4" s="1"/>
      <c r="E4" s="1"/>
      <c r="F4" s="1"/>
      <c r="G4" s="1"/>
      <c r="H4" s="1"/>
      <c r="I4" s="1"/>
      <c r="J4" s="1"/>
      <c r="K4" s="1"/>
      <c r="L4" s="26"/>
      <c r="M4" s="12"/>
      <c r="N4" s="27"/>
      <c r="O4" s="12"/>
      <c r="P4" s="28"/>
      <c r="Q4" s="12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</row>
    <row r="5" spans="1:54" x14ac:dyDescent="0.45">
      <c r="A5" s="31" t="s">
        <v>4</v>
      </c>
      <c r="B5" s="3">
        <f>'Model Summary'!D5</f>
        <v>0.2407</v>
      </c>
      <c r="C5" s="1"/>
      <c r="D5" s="1"/>
      <c r="E5" s="1"/>
      <c r="F5" s="1"/>
      <c r="G5" s="1"/>
      <c r="H5" s="1"/>
      <c r="I5" s="1"/>
      <c r="J5" s="1"/>
      <c r="K5" s="1"/>
      <c r="L5" s="26"/>
      <c r="M5" s="12"/>
      <c r="N5" s="27"/>
      <c r="O5" s="12"/>
      <c r="P5" s="28"/>
      <c r="Q5" s="12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</row>
    <row r="6" spans="1:54" ht="14.55" x14ac:dyDescent="0.35">
      <c r="A6" s="30" t="s">
        <v>7</v>
      </c>
      <c r="B6" s="5">
        <f>E6/G6</f>
        <v>4.0867579908675795E-2</v>
      </c>
      <c r="C6" s="1" t="s">
        <v>8</v>
      </c>
      <c r="D6" s="1" t="s">
        <v>29</v>
      </c>
      <c r="E6" s="5">
        <f>'Model Summary'!F5</f>
        <v>0.98082191780821915</v>
      </c>
      <c r="F6" s="1" t="s">
        <v>27</v>
      </c>
      <c r="G6" s="1">
        <f>AW13</f>
        <v>24</v>
      </c>
      <c r="H6" s="1"/>
      <c r="I6" s="1"/>
      <c r="J6" s="1"/>
      <c r="K6" s="1"/>
      <c r="L6" s="26"/>
      <c r="M6" s="12"/>
      <c r="N6" s="27"/>
      <c r="O6" s="12"/>
      <c r="P6" s="28"/>
      <c r="Q6" s="12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</row>
    <row r="7" spans="1:54" ht="14.55" x14ac:dyDescent="0.3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3"/>
      <c r="M7" s="12"/>
      <c r="N7" s="4"/>
      <c r="O7" s="12"/>
      <c r="P7" s="11"/>
      <c r="Q7" s="12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</row>
    <row r="8" spans="1:54" ht="14.55" x14ac:dyDescent="0.35">
      <c r="A8" s="22" t="s">
        <v>5</v>
      </c>
      <c r="B8" s="7">
        <f>EXP(($B$3-$B$4)*$B$6)*EXP($B$5*SQRT($B$6))</f>
        <v>1.0490262446707939</v>
      </c>
      <c r="C8" s="1"/>
      <c r="D8" s="1"/>
      <c r="E8" s="1"/>
      <c r="F8" s="1"/>
      <c r="G8" s="1"/>
      <c r="H8" s="1"/>
      <c r="I8" s="1"/>
      <c r="J8" s="1"/>
      <c r="K8" s="1"/>
      <c r="L8" s="3"/>
      <c r="M8" s="2"/>
      <c r="N8" s="4"/>
      <c r="O8" s="1"/>
      <c r="P8" s="3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</row>
    <row r="9" spans="1:54" ht="14.55" x14ac:dyDescent="0.35">
      <c r="A9" s="22" t="s">
        <v>6</v>
      </c>
      <c r="B9" s="7">
        <f>EXP(($B$3-$B$4)*$B$6)*EXP(-$B$5*SQRT($B$6))</f>
        <v>0.9517468594680687</v>
      </c>
      <c r="C9" s="1"/>
      <c r="D9" s="1"/>
      <c r="E9" s="1"/>
      <c r="F9" s="1"/>
      <c r="G9" s="1"/>
      <c r="H9" s="1"/>
      <c r="I9" s="1"/>
      <c r="J9" s="1"/>
      <c r="K9" s="1"/>
      <c r="L9" s="3"/>
      <c r="M9" s="2"/>
      <c r="N9" s="4"/>
      <c r="O9" s="1"/>
      <c r="P9" s="3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</row>
    <row r="10" spans="1:54" ht="14.55" x14ac:dyDescent="0.35">
      <c r="A10" s="14"/>
      <c r="B10" s="25"/>
      <c r="C10" s="1"/>
      <c r="D10" s="1"/>
      <c r="E10" s="1"/>
      <c r="F10" s="1"/>
      <c r="G10" s="1"/>
      <c r="H10" s="1"/>
      <c r="I10" s="1"/>
      <c r="J10" s="1"/>
      <c r="K10" s="1"/>
      <c r="L10" s="3"/>
      <c r="M10" s="2"/>
      <c r="N10" s="4"/>
      <c r="O10" s="1"/>
      <c r="P10" s="3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</row>
    <row r="11" spans="1:54" ht="14.55" x14ac:dyDescent="0.35">
      <c r="A11" s="22" t="s">
        <v>28</v>
      </c>
      <c r="B11" s="7">
        <f>(EXP(($B$3-$B$4)*$B$6)-$B$9)/($B$8-$B$9)</f>
        <v>0.48783758326060228</v>
      </c>
      <c r="C11" s="1"/>
      <c r="D11" s="1"/>
      <c r="E11" s="1"/>
      <c r="F11" s="1"/>
      <c r="G11" s="1"/>
      <c r="H11" s="1"/>
      <c r="I11" s="1"/>
      <c r="J11" s="1"/>
      <c r="K11" s="1"/>
      <c r="L11" s="3"/>
      <c r="M11" s="2"/>
      <c r="N11" s="4"/>
      <c r="O11" s="1"/>
      <c r="P11" s="3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</row>
    <row r="12" spans="1:54" ht="14.55" x14ac:dyDescent="0.35">
      <c r="A12" s="22" t="s">
        <v>30</v>
      </c>
      <c r="B12" s="7">
        <f>1-(EXP(($B$3-$B$4)*$B$6)-$B$9)/($B$8-$B$9)</f>
        <v>0.51216241673939766</v>
      </c>
      <c r="C12" s="1"/>
      <c r="D12" s="1"/>
      <c r="E12" s="1"/>
      <c r="F12" s="1"/>
      <c r="G12" s="1"/>
      <c r="H12" s="1"/>
      <c r="I12" s="1"/>
      <c r="J12" s="1"/>
      <c r="K12" s="1"/>
      <c r="L12" s="3"/>
      <c r="M12" s="2"/>
      <c r="N12" s="4"/>
      <c r="O12" s="1"/>
      <c r="P12" s="3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</row>
    <row r="13" spans="1:54" ht="14.55" x14ac:dyDescent="0.35">
      <c r="A13" s="14"/>
      <c r="B13" s="14"/>
      <c r="C13" s="1"/>
      <c r="D13" s="1"/>
      <c r="E13" s="1"/>
      <c r="F13" s="1"/>
      <c r="G13" s="1"/>
      <c r="H13" s="1"/>
      <c r="I13" s="1"/>
      <c r="J13" s="1"/>
      <c r="K13" s="1"/>
      <c r="L13" s="3"/>
      <c r="M13" s="2"/>
      <c r="N13" s="4"/>
      <c r="O13" s="1"/>
      <c r="P13" s="3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>
        <f>AU18+1</f>
        <v>24</v>
      </c>
      <c r="AX13" s="1"/>
      <c r="AY13" s="1"/>
      <c r="AZ13" s="1"/>
      <c r="BA13" s="1"/>
      <c r="BB13" s="1"/>
    </row>
    <row r="14" spans="1:54" ht="14.55" x14ac:dyDescent="0.35">
      <c r="A14" s="14"/>
      <c r="B14" s="14"/>
      <c r="C14" s="1"/>
      <c r="D14" s="1"/>
      <c r="E14" s="1"/>
      <c r="F14" s="1"/>
      <c r="G14" s="1"/>
      <c r="H14" s="1"/>
      <c r="I14" s="1"/>
      <c r="J14" s="1"/>
      <c r="K14" s="1"/>
      <c r="L14" s="3"/>
      <c r="M14" s="2"/>
      <c r="N14" s="4"/>
      <c r="O14" s="1"/>
      <c r="P14" s="3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22" t="s">
        <v>0</v>
      </c>
      <c r="AX14" s="7">
        <f>AV19*$B$8</f>
        <v>118.46718504986883</v>
      </c>
      <c r="AY14" s="1"/>
      <c r="AZ14" s="1"/>
      <c r="BA14" s="1"/>
      <c r="BB14" s="1"/>
    </row>
    <row r="15" spans="1:54" x14ac:dyDescent="0.45">
      <c r="A15" s="14"/>
      <c r="B15" s="14"/>
      <c r="C15" s="1"/>
      <c r="D15" s="1"/>
      <c r="E15" s="1"/>
      <c r="F15" s="1"/>
      <c r="G15" s="1"/>
      <c r="H15" s="1"/>
      <c r="I15" s="1"/>
      <c r="J15" s="1"/>
      <c r="K15" s="1"/>
      <c r="L15" s="3"/>
      <c r="M15" s="2"/>
      <c r="N15" s="4"/>
      <c r="O15" s="1"/>
      <c r="P15" s="3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23" t="s">
        <v>9</v>
      </c>
      <c r="AX15" s="6"/>
      <c r="AY15" s="1"/>
      <c r="AZ15" s="1"/>
      <c r="BA15" s="1"/>
      <c r="BB15" s="1"/>
    </row>
    <row r="16" spans="1:54" ht="14.55" x14ac:dyDescent="0.35">
      <c r="A16" s="14"/>
      <c r="B16" s="14"/>
      <c r="C16" s="1"/>
      <c r="D16" s="1"/>
      <c r="E16" s="1"/>
      <c r="F16" s="1"/>
      <c r="G16" s="1"/>
      <c r="H16" s="1"/>
      <c r="I16" s="1"/>
      <c r="J16" s="1"/>
      <c r="K16" s="1"/>
      <c r="L16" s="3"/>
      <c r="M16" s="2"/>
      <c r="N16" s="4"/>
      <c r="O16" s="1"/>
      <c r="P16" s="3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22" t="s">
        <v>10</v>
      </c>
      <c r="AX16" s="6"/>
      <c r="AY16" s="1"/>
      <c r="AZ16" s="1"/>
      <c r="BA16" s="1"/>
      <c r="BB16" s="1"/>
    </row>
    <row r="17" spans="1:54" ht="14.55" x14ac:dyDescent="0.35">
      <c r="A17" s="14"/>
      <c r="B17" s="14"/>
      <c r="C17" s="1"/>
      <c r="D17" s="1"/>
      <c r="E17" s="1"/>
      <c r="F17" s="1"/>
      <c r="G17" s="1"/>
      <c r="H17" s="1"/>
      <c r="I17" s="1"/>
      <c r="J17" s="1"/>
      <c r="K17" s="1"/>
      <c r="L17" s="3"/>
      <c r="M17" s="2"/>
      <c r="N17" s="4"/>
      <c r="O17" s="1"/>
      <c r="P17" s="3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22" t="s">
        <v>21</v>
      </c>
      <c r="AX17" s="8">
        <f>MAX(-AX14+$B$2,0)</f>
        <v>0</v>
      </c>
      <c r="AY17" s="1"/>
      <c r="AZ17" s="1"/>
      <c r="BA17" s="1"/>
      <c r="BB17" s="1"/>
    </row>
    <row r="18" spans="1:54" ht="14.55" x14ac:dyDescent="0.35">
      <c r="A18" s="14"/>
      <c r="B18" s="14"/>
      <c r="C18" s="1"/>
      <c r="D18" s="1"/>
      <c r="E18" s="1"/>
      <c r="F18" s="1"/>
      <c r="G18" s="1"/>
      <c r="H18" s="1"/>
      <c r="I18" s="1"/>
      <c r="J18" s="1"/>
      <c r="K18" s="1"/>
      <c r="L18" s="3"/>
      <c r="M18" s="2"/>
      <c r="N18" s="4"/>
      <c r="O18" s="1"/>
      <c r="P18" s="3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>
        <f>AS23+1</f>
        <v>23</v>
      </c>
      <c r="AV18" s="1"/>
      <c r="AW18" s="22" t="s">
        <v>20</v>
      </c>
      <c r="AX18" s="8">
        <f>MAX(-AX14+$B$2,0)</f>
        <v>0</v>
      </c>
      <c r="AY18" s="1"/>
      <c r="AZ18" s="1"/>
      <c r="BA18" s="1"/>
      <c r="BB18" s="1"/>
    </row>
    <row r="19" spans="1:54" ht="14.55" x14ac:dyDescent="0.35">
      <c r="A19" s="14"/>
      <c r="B19" s="14"/>
      <c r="C19" s="1"/>
      <c r="D19" s="1"/>
      <c r="E19" s="1"/>
      <c r="F19" s="1"/>
      <c r="G19" s="1"/>
      <c r="H19" s="1"/>
      <c r="I19" s="1"/>
      <c r="J19" s="1"/>
      <c r="K19" s="1"/>
      <c r="L19" s="3"/>
      <c r="M19" s="2"/>
      <c r="N19" s="4"/>
      <c r="O19" s="1"/>
      <c r="P19" s="3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22" t="s">
        <v>0</v>
      </c>
      <c r="AV19" s="7">
        <f>AT24*$B$8</f>
        <v>112.93062080353032</v>
      </c>
      <c r="AW19" s="1"/>
      <c r="AX19" s="1"/>
      <c r="AY19" s="1"/>
      <c r="AZ19" s="1"/>
      <c r="BA19" s="1"/>
      <c r="BB19" s="1"/>
    </row>
    <row r="20" spans="1:54" x14ac:dyDescent="0.45">
      <c r="A20" s="14"/>
      <c r="B20" s="14"/>
      <c r="C20" s="1"/>
      <c r="D20" s="1"/>
      <c r="E20" s="1"/>
      <c r="F20" s="1"/>
      <c r="G20" s="1"/>
      <c r="H20" s="1"/>
      <c r="I20" s="1"/>
      <c r="J20" s="1"/>
      <c r="K20" s="1"/>
      <c r="L20" s="3"/>
      <c r="M20" s="2"/>
      <c r="N20" s="4"/>
      <c r="O20" s="1"/>
      <c r="P20" s="3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23" t="s">
        <v>9</v>
      </c>
      <c r="AV20" s="7">
        <f>EXP(-$B$4*$B$6)*(AX18-AX28)/(AV19*($B$8-$B$9))</f>
        <v>0</v>
      </c>
      <c r="AW20" s="1"/>
      <c r="AX20" s="1"/>
      <c r="AY20" s="1"/>
      <c r="AZ20" s="1"/>
      <c r="BA20" s="1"/>
      <c r="BB20" s="1"/>
    </row>
    <row r="21" spans="1:54" ht="14.55" x14ac:dyDescent="0.35">
      <c r="A21" s="14"/>
      <c r="B21" s="14"/>
      <c r="C21" s="1"/>
      <c r="D21" s="1"/>
      <c r="E21" s="1"/>
      <c r="F21" s="1"/>
      <c r="G21" s="1"/>
      <c r="H21" s="1"/>
      <c r="I21" s="1"/>
      <c r="J21" s="1"/>
      <c r="K21" s="1"/>
      <c r="L21" s="3"/>
      <c r="M21" s="2"/>
      <c r="N21" s="4"/>
      <c r="O21" s="1"/>
      <c r="P21" s="3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22" t="s">
        <v>10</v>
      </c>
      <c r="AV21" s="7">
        <f>EXP(-$B$3*B6)*(($B$8*AX28-$B$9*AX18)/($B$8-$B$9))</f>
        <v>0</v>
      </c>
      <c r="AW21" s="1"/>
      <c r="AX21" s="1"/>
      <c r="AY21" s="1"/>
      <c r="AZ21" s="1"/>
      <c r="BA21" s="1"/>
      <c r="BB21" s="1"/>
    </row>
    <row r="22" spans="1:54" ht="14.55" x14ac:dyDescent="0.35">
      <c r="A22" s="14"/>
      <c r="B22" s="14"/>
      <c r="C22" s="1"/>
      <c r="D22" s="1"/>
      <c r="E22" s="1"/>
      <c r="F22" s="1"/>
      <c r="G22" s="1"/>
      <c r="H22" s="1"/>
      <c r="I22" s="1"/>
      <c r="J22" s="1"/>
      <c r="K22" s="1"/>
      <c r="L22" s="3"/>
      <c r="M22" s="2"/>
      <c r="N22" s="4"/>
      <c r="O22" s="1"/>
      <c r="P22" s="3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22" t="s">
        <v>21</v>
      </c>
      <c r="AV22" s="7">
        <f>EXP(-$B$3*$B$6)*($B$11*AX17+$B$12*AX27)</f>
        <v>0</v>
      </c>
      <c r="AW22" s="1"/>
      <c r="AX22" s="1"/>
      <c r="AY22" s="1"/>
      <c r="AZ22" s="1"/>
      <c r="BA22" s="1"/>
      <c r="BB22" s="1"/>
    </row>
    <row r="23" spans="1:54" ht="14.55" x14ac:dyDescent="0.35">
      <c r="A23" s="14"/>
      <c r="B23" s="14"/>
      <c r="C23" s="1"/>
      <c r="D23" s="1"/>
      <c r="E23" s="1"/>
      <c r="F23" s="1"/>
      <c r="G23" s="1"/>
      <c r="H23" s="1"/>
      <c r="I23" s="1"/>
      <c r="J23" s="1"/>
      <c r="K23" s="1"/>
      <c r="L23" s="3"/>
      <c r="M23" s="2"/>
      <c r="N23" s="4"/>
      <c r="O23" s="1"/>
      <c r="P23" s="3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>
        <f>AQ28+1</f>
        <v>22</v>
      </c>
      <c r="AT23" s="1"/>
      <c r="AU23" s="22" t="s">
        <v>20</v>
      </c>
      <c r="AV23" s="7">
        <f>MAX(EXP(-$B$3*$B$6)*($B$11*AX18+$B$12*AX28),-AV19+$B$2)</f>
        <v>0</v>
      </c>
      <c r="AW23" s="1"/>
      <c r="AX23" s="1"/>
      <c r="AY23" s="1"/>
      <c r="AZ23" s="1"/>
      <c r="BA23" s="1"/>
      <c r="BB23" s="1"/>
    </row>
    <row r="24" spans="1:54" ht="14.55" x14ac:dyDescent="0.35">
      <c r="A24" s="14"/>
      <c r="B24" s="14"/>
      <c r="C24" s="1"/>
      <c r="D24" s="1"/>
      <c r="E24" s="1"/>
      <c r="F24" s="1"/>
      <c r="G24" s="1"/>
      <c r="H24" s="1"/>
      <c r="I24" s="1"/>
      <c r="J24" s="1"/>
      <c r="K24" s="1"/>
      <c r="L24" s="3"/>
      <c r="M24" s="2"/>
      <c r="N24" s="4"/>
      <c r="O24" s="1"/>
      <c r="P24" s="3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22" t="s">
        <v>0</v>
      </c>
      <c r="AT24" s="7">
        <f>AR29*$B$8</f>
        <v>107.65280790374342</v>
      </c>
      <c r="AU24" s="1"/>
      <c r="AV24" s="1"/>
      <c r="AW24" s="22" t="s">
        <v>0</v>
      </c>
      <c r="AX24" s="7">
        <f>AV19*$B$9</f>
        <v>107.48136368753933</v>
      </c>
      <c r="AY24" s="1"/>
      <c r="AZ24" s="1"/>
      <c r="BA24" s="1"/>
      <c r="BB24" s="1"/>
    </row>
    <row r="25" spans="1:54" x14ac:dyDescent="0.45">
      <c r="A25" s="14"/>
      <c r="B25" s="14"/>
      <c r="C25" s="1"/>
      <c r="D25" s="1"/>
      <c r="E25" s="1"/>
      <c r="F25" s="1"/>
      <c r="G25" s="1"/>
      <c r="H25" s="1"/>
      <c r="I25" s="1"/>
      <c r="J25" s="1"/>
      <c r="K25" s="1"/>
      <c r="L25" s="3"/>
      <c r="M25" s="2"/>
      <c r="N25" s="4"/>
      <c r="O25" s="1"/>
      <c r="P25" s="3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23" t="s">
        <v>9</v>
      </c>
      <c r="AT25" s="7">
        <f>EXP(-$B$4*$B$6)*(AV23-AV33)/(AT24*($B$8-$B$9))</f>
        <v>0</v>
      </c>
      <c r="AU25" s="1"/>
      <c r="AV25" s="1"/>
      <c r="AW25" s="23" t="s">
        <v>9</v>
      </c>
      <c r="AX25" s="6"/>
      <c r="AY25" s="1"/>
      <c r="AZ25" s="1"/>
      <c r="BA25" s="1"/>
      <c r="BB25" s="1"/>
    </row>
    <row r="26" spans="1:54" ht="14.55" x14ac:dyDescent="0.35">
      <c r="A26" s="14"/>
      <c r="B26" s="14"/>
      <c r="C26" s="1"/>
      <c r="D26" s="1"/>
      <c r="E26" s="1"/>
      <c r="F26" s="1"/>
      <c r="G26" s="1"/>
      <c r="H26" s="1"/>
      <c r="I26" s="1"/>
      <c r="J26" s="1"/>
      <c r="K26" s="1"/>
      <c r="L26" s="3"/>
      <c r="M26" s="2"/>
      <c r="N26" s="4"/>
      <c r="O26" s="1"/>
      <c r="P26" s="3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22" t="s">
        <v>10</v>
      </c>
      <c r="AT26" s="7">
        <f>EXP(-$B$3*B6)*(($B$8*AV33-$B$9*AV23)/($B$8-$B$9))</f>
        <v>0</v>
      </c>
      <c r="AU26" s="1"/>
      <c r="AV26" s="1"/>
      <c r="AW26" s="22" t="s">
        <v>10</v>
      </c>
      <c r="AX26" s="6"/>
      <c r="AY26" s="1"/>
      <c r="AZ26" s="1"/>
      <c r="BA26" s="1"/>
      <c r="BB26" s="1"/>
    </row>
    <row r="27" spans="1:54" ht="14.55" x14ac:dyDescent="0.35">
      <c r="A27" s="14"/>
      <c r="B27" s="14"/>
      <c r="C27" s="1"/>
      <c r="D27" s="1"/>
      <c r="E27" s="1"/>
      <c r="F27" s="1"/>
      <c r="G27" s="1"/>
      <c r="H27" s="1"/>
      <c r="I27" s="1"/>
      <c r="J27" s="1"/>
      <c r="K27" s="1"/>
      <c r="L27" s="3"/>
      <c r="M27" s="2"/>
      <c r="N27" s="4"/>
      <c r="O27" s="1"/>
      <c r="P27" s="3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22" t="s">
        <v>21</v>
      </c>
      <c r="AT27" s="7">
        <f>EXP(-$B$3*$B$6)*($B$11*AV22+$B$12*AV32)</f>
        <v>0</v>
      </c>
      <c r="AU27" s="1"/>
      <c r="AV27" s="1"/>
      <c r="AW27" s="22" t="s">
        <v>21</v>
      </c>
      <c r="AX27" s="8">
        <f>MAX(-AX24+$B$2,0)</f>
        <v>0</v>
      </c>
      <c r="AY27" s="1"/>
      <c r="AZ27" s="1"/>
      <c r="BA27" s="1"/>
      <c r="BB27" s="1"/>
    </row>
    <row r="28" spans="1:54" ht="14.55" x14ac:dyDescent="0.35">
      <c r="A28" s="14"/>
      <c r="B28" s="14"/>
      <c r="C28" s="1"/>
      <c r="D28" s="1"/>
      <c r="E28" s="1"/>
      <c r="F28" s="1"/>
      <c r="G28" s="1"/>
      <c r="H28" s="1"/>
      <c r="I28" s="1"/>
      <c r="J28" s="1"/>
      <c r="K28" s="1"/>
      <c r="L28" s="3"/>
      <c r="M28" s="2"/>
      <c r="N28" s="4"/>
      <c r="O28" s="1"/>
      <c r="P28" s="3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>
        <f>AO33+1</f>
        <v>21</v>
      </c>
      <c r="AR28" s="1"/>
      <c r="AS28" s="22" t="s">
        <v>20</v>
      </c>
      <c r="AT28" s="7">
        <f>MAX(EXP(-$B$3*$B$6)*($B$11*AV23+$B$12*AV33),-AT24+$B$2)</f>
        <v>0</v>
      </c>
      <c r="AU28" s="1"/>
      <c r="AV28" s="14"/>
      <c r="AW28" s="22" t="s">
        <v>20</v>
      </c>
      <c r="AX28" s="8">
        <f>MAX(-AX24+$B$2,0)</f>
        <v>0</v>
      </c>
      <c r="AY28" s="1"/>
      <c r="AZ28" s="1"/>
      <c r="BA28" s="1"/>
      <c r="BB28" s="1"/>
    </row>
    <row r="29" spans="1:54" ht="14.55" x14ac:dyDescent="0.35">
      <c r="A29" s="14"/>
      <c r="B29" s="14"/>
      <c r="C29" s="1"/>
      <c r="D29" s="1"/>
      <c r="E29" s="1"/>
      <c r="F29" s="1"/>
      <c r="G29" s="1"/>
      <c r="H29" s="1"/>
      <c r="I29" s="1"/>
      <c r="J29" s="1"/>
      <c r="K29" s="1"/>
      <c r="L29" s="3"/>
      <c r="M29" s="2"/>
      <c r="N29" s="4"/>
      <c r="O29" s="1"/>
      <c r="P29" s="3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22" t="s">
        <v>0</v>
      </c>
      <c r="AR29" s="7">
        <f>AP34*$B$8</f>
        <v>102.62165360555598</v>
      </c>
      <c r="AS29" s="1"/>
      <c r="AT29" s="1"/>
      <c r="AU29" s="22" t="s">
        <v>0</v>
      </c>
      <c r="AV29" s="7">
        <f>AT24*$B$9</f>
        <v>102.45822183530709</v>
      </c>
      <c r="AW29" s="1"/>
      <c r="AX29" s="1"/>
      <c r="AY29" s="1"/>
      <c r="AZ29" s="1"/>
      <c r="BA29" s="1"/>
      <c r="BB29" s="1"/>
    </row>
    <row r="30" spans="1:54" x14ac:dyDescent="0.45">
      <c r="A30" s="14"/>
      <c r="B30" s="14"/>
      <c r="C30" s="1"/>
      <c r="D30" s="1"/>
      <c r="E30" s="1"/>
      <c r="F30" s="1"/>
      <c r="G30" s="1"/>
      <c r="H30" s="1"/>
      <c r="I30" s="1"/>
      <c r="J30" s="1"/>
      <c r="K30" s="1"/>
      <c r="L30" s="3"/>
      <c r="M30" s="2"/>
      <c r="N30" s="4"/>
      <c r="O30" s="1"/>
      <c r="P30" s="3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23" t="s">
        <v>9</v>
      </c>
      <c r="AR30" s="7">
        <f>EXP(-$B$4*$B$6)*(AT28-AT38)/(AR29*($B$8-$B$9))</f>
        <v>0</v>
      </c>
      <c r="AS30" s="1"/>
      <c r="AT30" s="1"/>
      <c r="AU30" s="23" t="s">
        <v>9</v>
      </c>
      <c r="AV30" s="7">
        <f>EXP(-$B$4*$B$6)*(AX28-AX38)/(AV29*($B$8-$B$9))</f>
        <v>0</v>
      </c>
      <c r="AW30" s="1"/>
      <c r="AX30" s="1"/>
      <c r="AY30" s="1"/>
      <c r="AZ30" s="1"/>
      <c r="BA30" s="1"/>
      <c r="BB30" s="1"/>
    </row>
    <row r="31" spans="1:54" ht="14.55" x14ac:dyDescent="0.35">
      <c r="A31" s="14"/>
      <c r="B31" s="14"/>
      <c r="C31" s="1"/>
      <c r="D31" s="1"/>
      <c r="E31" s="1"/>
      <c r="F31" s="1"/>
      <c r="G31" s="1"/>
      <c r="H31" s="1"/>
      <c r="I31" s="1"/>
      <c r="J31" s="1"/>
      <c r="K31" s="1"/>
      <c r="L31" s="3"/>
      <c r="M31" s="2"/>
      <c r="N31" s="4"/>
      <c r="O31" s="1"/>
      <c r="P31" s="3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22" t="s">
        <v>10</v>
      </c>
      <c r="AR31" s="7">
        <f>EXP(-$B$3*B6)*(($B$8*AT38-$B$9*AT28)/($B$8-$B$9))</f>
        <v>0</v>
      </c>
      <c r="AS31" s="1"/>
      <c r="AT31" s="1"/>
      <c r="AU31" s="22" t="s">
        <v>10</v>
      </c>
      <c r="AV31" s="7">
        <f>EXP(-$B$3*B6)*(($B$8*AX38-$B$9*AX28)/($B$8-$B$9))</f>
        <v>0</v>
      </c>
      <c r="AW31" s="1"/>
      <c r="AX31" s="1"/>
      <c r="AY31" s="1"/>
      <c r="AZ31" s="1"/>
      <c r="BA31" s="1"/>
      <c r="BB31" s="1"/>
    </row>
    <row r="32" spans="1:54" ht="14.55" x14ac:dyDescent="0.35">
      <c r="A32" s="14"/>
      <c r="B32" s="14"/>
      <c r="C32" s="1"/>
      <c r="D32" s="1"/>
      <c r="E32" s="1"/>
      <c r="F32" s="1"/>
      <c r="G32" s="1"/>
      <c r="H32" s="1"/>
      <c r="I32" s="1"/>
      <c r="J32" s="1"/>
      <c r="K32" s="1"/>
      <c r="L32" s="3"/>
      <c r="M32" s="2"/>
      <c r="N32" s="4"/>
      <c r="O32" s="1"/>
      <c r="P32" s="3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22" t="s">
        <v>21</v>
      </c>
      <c r="AR32" s="7">
        <f>EXP(-$B$3*$B$6)*($B$11*AT27+$B$12*AT37)</f>
        <v>0</v>
      </c>
      <c r="AS32" s="1"/>
      <c r="AT32" s="1"/>
      <c r="AU32" s="22" t="s">
        <v>21</v>
      </c>
      <c r="AV32" s="7">
        <f>EXP(-$B$3*$B$6)*($B$11*AX27+$B$12*AX37)</f>
        <v>0</v>
      </c>
      <c r="AW32" s="1"/>
      <c r="AX32" s="1"/>
      <c r="AY32" s="1"/>
      <c r="AZ32" s="1"/>
      <c r="BA32" s="1"/>
      <c r="BB32" s="1"/>
    </row>
    <row r="33" spans="1:54" ht="14.55" x14ac:dyDescent="0.35">
      <c r="A33" s="14"/>
      <c r="B33" s="14"/>
      <c r="C33" s="1"/>
      <c r="D33" s="1"/>
      <c r="E33" s="1"/>
      <c r="F33" s="1"/>
      <c r="G33" s="1"/>
      <c r="H33" s="1"/>
      <c r="I33" s="1"/>
      <c r="J33" s="1"/>
      <c r="K33" s="1"/>
      <c r="L33" s="3"/>
      <c r="M33" s="2"/>
      <c r="N33" s="4"/>
      <c r="O33" s="1"/>
      <c r="P33" s="3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>
        <f>AM38+1</f>
        <v>20</v>
      </c>
      <c r="AP33" s="1"/>
      <c r="AQ33" s="22" t="s">
        <v>20</v>
      </c>
      <c r="AR33" s="7">
        <f>MAX(EXP(-$B$3*$B$6)*($B$11*AT28+$B$12*AT38),-AR29+$B$2)</f>
        <v>0</v>
      </c>
      <c r="AS33" s="1"/>
      <c r="AT33" s="1"/>
      <c r="AU33" s="22" t="s">
        <v>20</v>
      </c>
      <c r="AV33" s="7">
        <f>MAX(EXP(-$B$3*$B$6)*($B$11*AX28+$B$12*AX38),-AV29+$B$2)</f>
        <v>0</v>
      </c>
      <c r="AW33" s="1"/>
      <c r="AX33" s="1"/>
      <c r="AY33" s="1"/>
      <c r="AZ33" s="1"/>
      <c r="BA33" s="1"/>
      <c r="BB33" s="1"/>
    </row>
    <row r="34" spans="1:54" ht="14.55" x14ac:dyDescent="0.35">
      <c r="A34" s="14"/>
      <c r="B34" s="14"/>
      <c r="C34" s="1"/>
      <c r="D34" s="1"/>
      <c r="E34" s="1"/>
      <c r="F34" s="1"/>
      <c r="G34" s="1"/>
      <c r="H34" s="1"/>
      <c r="I34" s="1"/>
      <c r="J34" s="1"/>
      <c r="K34" s="1"/>
      <c r="L34" s="3"/>
      <c r="M34" s="2"/>
      <c r="N34" s="4"/>
      <c r="O34" s="1"/>
      <c r="P34" s="3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22" t="s">
        <v>0</v>
      </c>
      <c r="AP34" s="7">
        <f>AN39*$B$8</f>
        <v>97.8256303184872</v>
      </c>
      <c r="AQ34" s="1"/>
      <c r="AR34" s="1"/>
      <c r="AS34" s="22" t="s">
        <v>0</v>
      </c>
      <c r="AT34" s="7">
        <f>AR29*$B$9</f>
        <v>97.669836532507915</v>
      </c>
      <c r="AU34" s="1"/>
      <c r="AV34" s="1"/>
      <c r="AW34" s="22" t="s">
        <v>0</v>
      </c>
      <c r="AX34" s="7">
        <f>AV29*$B$9</f>
        <v>97.514290858436226</v>
      </c>
      <c r="AY34" s="1"/>
      <c r="AZ34" s="1"/>
      <c r="BA34" s="1"/>
      <c r="BB34" s="1"/>
    </row>
    <row r="35" spans="1:54" x14ac:dyDescent="0.45">
      <c r="A35" s="14"/>
      <c r="B35" s="14"/>
      <c r="C35" s="1"/>
      <c r="D35" s="1"/>
      <c r="E35" s="1"/>
      <c r="F35" s="1"/>
      <c r="G35" s="1"/>
      <c r="H35" s="1"/>
      <c r="I35" s="1"/>
      <c r="J35" s="1"/>
      <c r="K35" s="1"/>
      <c r="L35" s="3"/>
      <c r="M35" s="2"/>
      <c r="N35" s="4"/>
      <c r="O35" s="1"/>
      <c r="P35" s="3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23" t="s">
        <v>9</v>
      </c>
      <c r="AP35" s="7">
        <f>EXP(-$B$4*$B$6)*(AR33-AR43)/(AP34*($B$8-$B$9))</f>
        <v>0</v>
      </c>
      <c r="AQ35" s="1"/>
      <c r="AR35" s="1"/>
      <c r="AS35" s="23" t="s">
        <v>9</v>
      </c>
      <c r="AT35" s="7">
        <f>EXP(-$B$4*$B$6)*(AV33-AV43)/(AT34*($B$8-$B$9))</f>
        <v>0</v>
      </c>
      <c r="AU35" s="1"/>
      <c r="AV35" s="1"/>
      <c r="AW35" s="23" t="s">
        <v>9</v>
      </c>
      <c r="AX35" s="6"/>
      <c r="AY35" s="1"/>
      <c r="AZ35" s="1"/>
      <c r="BA35" s="1"/>
      <c r="BB35" s="1"/>
    </row>
    <row r="36" spans="1:54" ht="14.55" x14ac:dyDescent="0.35">
      <c r="A36" s="14"/>
      <c r="B36" s="14"/>
      <c r="C36" s="1"/>
      <c r="D36" s="1"/>
      <c r="E36" s="1"/>
      <c r="F36" s="1"/>
      <c r="G36" s="1"/>
      <c r="H36" s="1"/>
      <c r="I36" s="1"/>
      <c r="J36" s="1"/>
      <c r="K36" s="1"/>
      <c r="L36" s="3"/>
      <c r="M36" s="2"/>
      <c r="N36" s="4"/>
      <c r="O36" s="1"/>
      <c r="P36" s="3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22" t="s">
        <v>10</v>
      </c>
      <c r="AP36" s="7">
        <f>EXP(-$B$3*B6)*(($B$8*AR43-$B$9*AR33)/($B$8-$B$9))</f>
        <v>0</v>
      </c>
      <c r="AQ36" s="1"/>
      <c r="AR36" s="1"/>
      <c r="AS36" s="22" t="s">
        <v>10</v>
      </c>
      <c r="AT36" s="7">
        <f>EXP(-$B$3*B6)*(($B$8*AV43-$B$9*AV33)/($B$8-$B$9))</f>
        <v>0</v>
      </c>
      <c r="AU36" s="1"/>
      <c r="AV36" s="1"/>
      <c r="AW36" s="22" t="s">
        <v>10</v>
      </c>
      <c r="AX36" s="6"/>
      <c r="AY36" s="1"/>
      <c r="AZ36" s="1"/>
      <c r="BA36" s="1"/>
      <c r="BB36" s="1"/>
    </row>
    <row r="37" spans="1:54" ht="14.55" x14ac:dyDescent="0.35">
      <c r="A37" s="14"/>
      <c r="B37" s="14"/>
      <c r="C37" s="1"/>
      <c r="D37" s="1"/>
      <c r="E37" s="1"/>
      <c r="F37" s="1"/>
      <c r="G37" s="1"/>
      <c r="H37" s="1"/>
      <c r="I37" s="1"/>
      <c r="J37" s="1"/>
      <c r="K37" s="1"/>
      <c r="L37" s="3"/>
      <c r="M37" s="2"/>
      <c r="N37" s="4"/>
      <c r="O37" s="1"/>
      <c r="P37" s="3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22" t="s">
        <v>21</v>
      </c>
      <c r="AP37" s="7">
        <f>EXP(-$B$3*$B$6)*($B$11*AR32+$B$12*AR42)</f>
        <v>0</v>
      </c>
      <c r="AQ37" s="1"/>
      <c r="AR37" s="1"/>
      <c r="AS37" s="22" t="s">
        <v>21</v>
      </c>
      <c r="AT37" s="7">
        <f>EXP(-$B$3*$B$6)*($B$11*AV32+$B$12*AV42)</f>
        <v>0</v>
      </c>
      <c r="AU37" s="1"/>
      <c r="AV37" s="1"/>
      <c r="AW37" s="22" t="s">
        <v>21</v>
      </c>
      <c r="AX37" s="8">
        <f>MAX(-AX34+$B$2,0)</f>
        <v>0</v>
      </c>
      <c r="AY37" s="1"/>
      <c r="AZ37" s="1"/>
      <c r="BA37" s="1"/>
      <c r="BB37" s="1"/>
    </row>
    <row r="38" spans="1:54" ht="14.55" x14ac:dyDescent="0.35">
      <c r="A38" s="14"/>
      <c r="B38" s="14"/>
      <c r="C38" s="1"/>
      <c r="D38" s="1"/>
      <c r="E38" s="1"/>
      <c r="F38" s="1"/>
      <c r="G38" s="1"/>
      <c r="H38" s="1"/>
      <c r="I38" s="1"/>
      <c r="J38" s="1"/>
      <c r="K38" s="1"/>
      <c r="L38" s="3"/>
      <c r="M38" s="2"/>
      <c r="N38" s="4"/>
      <c r="O38" s="1"/>
      <c r="P38" s="3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>
        <f>AK43+1</f>
        <v>19</v>
      </c>
      <c r="AN38" s="1"/>
      <c r="AO38" s="22" t="s">
        <v>20</v>
      </c>
      <c r="AP38" s="7">
        <f>MAX(EXP(-$B$3*$B$6)*($B$11*AR33+$B$12*AR43),-AP34+$B$2)</f>
        <v>0</v>
      </c>
      <c r="AQ38" s="1"/>
      <c r="AR38" s="1"/>
      <c r="AS38" s="22" t="s">
        <v>20</v>
      </c>
      <c r="AT38" s="7">
        <f>MAX(EXP(-$B$3*$B$6)*($B$11*AV33+$B$12*AV43),-AT34+$B$2)</f>
        <v>0</v>
      </c>
      <c r="AU38" s="1"/>
      <c r="AV38" s="1"/>
      <c r="AW38" s="22" t="s">
        <v>20</v>
      </c>
      <c r="AX38" s="8">
        <f>MAX(-AX34+$B$2,0)</f>
        <v>0</v>
      </c>
      <c r="AY38" s="1"/>
      <c r="AZ38" s="1"/>
      <c r="BA38" s="1"/>
      <c r="BB38" s="1"/>
    </row>
    <row r="39" spans="1:54" ht="14.55" x14ac:dyDescent="0.35">
      <c r="A39" s="14"/>
      <c r="B39" s="14"/>
      <c r="C39" s="1"/>
      <c r="D39" s="1"/>
      <c r="E39" s="1"/>
      <c r="F39" s="1"/>
      <c r="G39" s="1"/>
      <c r="H39" s="1"/>
      <c r="I39" s="1"/>
      <c r="J39" s="1"/>
      <c r="K39" s="1"/>
      <c r="L39" s="3"/>
      <c r="M39" s="2"/>
      <c r="N39" s="4"/>
      <c r="O39" s="1"/>
      <c r="P39" s="3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22" t="s">
        <v>0</v>
      </c>
      <c r="AN39" s="7">
        <f>AL44*$B$8</f>
        <v>93.253749194031755</v>
      </c>
      <c r="AO39" s="1"/>
      <c r="AP39" s="1"/>
      <c r="AQ39" s="22" t="s">
        <v>0</v>
      </c>
      <c r="AR39" s="7">
        <f>AP34*$B$9</f>
        <v>93.105236431104473</v>
      </c>
      <c r="AS39" s="1"/>
      <c r="AT39" s="1"/>
      <c r="AU39" s="22" t="s">
        <v>0</v>
      </c>
      <c r="AV39" s="7">
        <f>AT34*$B$9</f>
        <v>92.956960184574058</v>
      </c>
      <c r="AW39" s="1"/>
      <c r="AX39" s="1"/>
      <c r="AY39" s="1"/>
      <c r="AZ39" s="1"/>
      <c r="BA39" s="1"/>
      <c r="BB39" s="1"/>
    </row>
    <row r="40" spans="1:54" x14ac:dyDescent="0.45">
      <c r="A40" s="14"/>
      <c r="B40" s="14"/>
      <c r="C40" s="1"/>
      <c r="D40" s="1"/>
      <c r="E40" s="1"/>
      <c r="F40" s="1"/>
      <c r="G40" s="1"/>
      <c r="H40" s="1"/>
      <c r="I40" s="1"/>
      <c r="J40" s="1"/>
      <c r="K40" s="1"/>
      <c r="L40" s="3"/>
      <c r="M40" s="2"/>
      <c r="N40" s="4"/>
      <c r="O40" s="1"/>
      <c r="P40" s="3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23" t="s">
        <v>9</v>
      </c>
      <c r="AN40" s="7">
        <f>EXP(-$B$4*$B$6)*(AP38-AP48)/(AN39*($B$8-$B$9))</f>
        <v>0</v>
      </c>
      <c r="AO40" s="1"/>
      <c r="AP40" s="1"/>
      <c r="AQ40" s="23" t="s">
        <v>9</v>
      </c>
      <c r="AR40" s="7">
        <f>EXP(-$B$4*$B$6)*(AT38-AT48)/(AR39*($B$8-$B$9))</f>
        <v>0</v>
      </c>
      <c r="AS40" s="1"/>
      <c r="AT40" s="1"/>
      <c r="AU40" s="23" t="s">
        <v>9</v>
      </c>
      <c r="AV40" s="7">
        <f>EXP(-$B$4*$B$6)*(AX38-AX48)/(AV39*($B$8-$B$9))</f>
        <v>0</v>
      </c>
      <c r="AW40" s="1"/>
      <c r="AX40" s="1"/>
      <c r="AY40" s="1"/>
      <c r="AZ40" s="1"/>
      <c r="BA40" s="1"/>
      <c r="BB40" s="1"/>
    </row>
    <row r="41" spans="1:54" ht="14.55" x14ac:dyDescent="0.35">
      <c r="A41" s="14"/>
      <c r="B41" s="14"/>
      <c r="C41" s="1"/>
      <c r="D41" s="1"/>
      <c r="E41" s="1"/>
      <c r="F41" s="1"/>
      <c r="G41" s="1"/>
      <c r="H41" s="1"/>
      <c r="I41" s="1"/>
      <c r="J41" s="1"/>
      <c r="K41" s="1"/>
      <c r="L41" s="3"/>
      <c r="M41" s="2"/>
      <c r="N41" s="4"/>
      <c r="O41" s="1"/>
      <c r="P41" s="3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22" t="s">
        <v>10</v>
      </c>
      <c r="AN41" s="7">
        <f>EXP(-$B$3*B6)*(($B$8*AP48-$B$9*AP38)/($B$8-$B$9))</f>
        <v>0</v>
      </c>
      <c r="AO41" s="1"/>
      <c r="AP41" s="1"/>
      <c r="AQ41" s="22" t="s">
        <v>10</v>
      </c>
      <c r="AR41" s="7">
        <f>EXP(-$B$3*B6)*(($B$8*AT48-$B$9*AT38)/($B$8-$B$9))</f>
        <v>0</v>
      </c>
      <c r="AS41" s="1"/>
      <c r="AT41" s="1"/>
      <c r="AU41" s="22" t="s">
        <v>10</v>
      </c>
      <c r="AV41" s="7">
        <f>EXP(-$B$3*B6)*(($B$8*AX48-$B$9*AX38)/($B$8-$B$9))</f>
        <v>0</v>
      </c>
      <c r="AW41" s="1"/>
      <c r="AX41" s="1"/>
      <c r="AY41" s="1"/>
      <c r="AZ41" s="1"/>
      <c r="BA41" s="1"/>
      <c r="BB41" s="1"/>
    </row>
    <row r="42" spans="1:54" ht="14.55" x14ac:dyDescent="0.35">
      <c r="A42" s="14"/>
      <c r="B42" s="14"/>
      <c r="C42" s="1"/>
      <c r="D42" s="1"/>
      <c r="E42" s="1"/>
      <c r="F42" s="1"/>
      <c r="G42" s="1"/>
      <c r="H42" s="1"/>
      <c r="I42" s="1"/>
      <c r="J42" s="1"/>
      <c r="K42" s="1"/>
      <c r="L42" s="3"/>
      <c r="M42" s="2"/>
      <c r="N42" s="4"/>
      <c r="O42" s="1"/>
      <c r="P42" s="3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22" t="s">
        <v>21</v>
      </c>
      <c r="AN42" s="7">
        <f>EXP(-$B$3*$B$6)*($B$11*AP37+$B$12*AP47)</f>
        <v>0</v>
      </c>
      <c r="AO42" s="1"/>
      <c r="AP42" s="1"/>
      <c r="AQ42" s="22" t="s">
        <v>21</v>
      </c>
      <c r="AR42" s="7">
        <f>EXP(-$B$3*$B$6)*($B$11*AT37+$B$12*AT47)</f>
        <v>0</v>
      </c>
      <c r="AS42" s="1"/>
      <c r="AT42" s="1"/>
      <c r="AU42" s="22" t="s">
        <v>21</v>
      </c>
      <c r="AV42" s="7">
        <f>EXP(-$B$3*$B$6)*($B$11*AX37+$B$12*AX47)</f>
        <v>0</v>
      </c>
      <c r="AW42" s="1"/>
      <c r="AX42" s="1"/>
      <c r="AY42" s="1"/>
      <c r="AZ42" s="1"/>
      <c r="BA42" s="1"/>
      <c r="BB42" s="1"/>
    </row>
    <row r="43" spans="1:54" ht="14.55" x14ac:dyDescent="0.35">
      <c r="A43" s="14"/>
      <c r="B43" s="14"/>
      <c r="C43" s="1"/>
      <c r="D43" s="1"/>
      <c r="E43" s="1"/>
      <c r="F43" s="1"/>
      <c r="G43" s="1"/>
      <c r="H43" s="1"/>
      <c r="I43" s="1"/>
      <c r="J43" s="1"/>
      <c r="K43" s="1"/>
      <c r="L43" s="3"/>
      <c r="M43" s="2"/>
      <c r="N43" s="4"/>
      <c r="O43" s="1"/>
      <c r="P43" s="3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>
        <f>AI48+1</f>
        <v>18</v>
      </c>
      <c r="AL43" s="1"/>
      <c r="AM43" s="22" t="s">
        <v>20</v>
      </c>
      <c r="AN43" s="7">
        <f>MAX(EXP(-$B$3*$B$6)*($B$11*AP38+$B$12*AP48),-AN39+$B$2)</f>
        <v>0</v>
      </c>
      <c r="AO43" s="1"/>
      <c r="AP43" s="1"/>
      <c r="AQ43" s="22" t="s">
        <v>20</v>
      </c>
      <c r="AR43" s="7">
        <f>MAX(EXP(-$B$3*$B$6)*($B$11*AT38+$B$12*AT48),-AR39+$B$2)</f>
        <v>0</v>
      </c>
      <c r="AS43" s="1"/>
      <c r="AT43" s="1"/>
      <c r="AU43" s="22" t="s">
        <v>20</v>
      </c>
      <c r="AV43" s="7">
        <f>MAX(EXP(-$B$3*$B$6)*($B$11*AX38+$B$12*AX48),-AV39+$B$2)</f>
        <v>0</v>
      </c>
      <c r="AW43" s="1"/>
      <c r="AX43" s="1"/>
      <c r="AY43" s="1"/>
      <c r="AZ43" s="1"/>
      <c r="BA43" s="1"/>
      <c r="BB43" s="1"/>
    </row>
    <row r="44" spans="1:54" ht="14.55" x14ac:dyDescent="0.35">
      <c r="A44" s="14"/>
      <c r="B44" s="14"/>
      <c r="C44" s="1"/>
      <c r="D44" s="1"/>
      <c r="E44" s="1"/>
      <c r="F44" s="1"/>
      <c r="G44" s="1"/>
      <c r="H44" s="1"/>
      <c r="I44" s="1"/>
      <c r="J44" s="1"/>
      <c r="K44" s="1"/>
      <c r="L44" s="3"/>
      <c r="M44" s="2"/>
      <c r="N44" s="4"/>
      <c r="O44" s="1"/>
      <c r="P44" s="3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22" t="s">
        <v>0</v>
      </c>
      <c r="AL44" s="7">
        <f>AJ49*$B$8</f>
        <v>88.895534947551965</v>
      </c>
      <c r="AM44" s="1"/>
      <c r="AN44" s="1"/>
      <c r="AO44" s="22" t="s">
        <v>0</v>
      </c>
      <c r="AP44" s="7">
        <f>AN39*$B$9</f>
        <v>88.753962929042672</v>
      </c>
      <c r="AQ44" s="1"/>
      <c r="AR44" s="1"/>
      <c r="AS44" s="22" t="s">
        <v>0</v>
      </c>
      <c r="AT44" s="7">
        <f>AR39*$B$9</f>
        <v>88.612616373335698</v>
      </c>
      <c r="AU44" s="1"/>
      <c r="AV44" s="1"/>
      <c r="AW44" s="22" t="s">
        <v>0</v>
      </c>
      <c r="AX44" s="7">
        <f>AV39*$B$9</f>
        <v>88.47149492136667</v>
      </c>
      <c r="AY44" s="14"/>
      <c r="AZ44" s="1"/>
      <c r="BA44" s="1"/>
      <c r="BB44" s="1"/>
    </row>
    <row r="45" spans="1:54" x14ac:dyDescent="0.45">
      <c r="A45" s="14"/>
      <c r="B45" s="14"/>
      <c r="C45" s="1"/>
      <c r="D45" s="1"/>
      <c r="E45" s="1"/>
      <c r="F45" s="1"/>
      <c r="G45" s="1"/>
      <c r="H45" s="1"/>
      <c r="I45" s="1"/>
      <c r="J45" s="1"/>
      <c r="K45" s="1"/>
      <c r="L45" s="3"/>
      <c r="M45" s="2"/>
      <c r="N45" s="4"/>
      <c r="O45" s="1"/>
      <c r="P45" s="3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23" t="s">
        <v>9</v>
      </c>
      <c r="AL45" s="7">
        <f>EXP(-$B$4*$B$6)*(AN43-AN53)/(AL44*($B$8-$B$9))</f>
        <v>0</v>
      </c>
      <c r="AM45" s="1"/>
      <c r="AN45" s="1"/>
      <c r="AO45" s="23" t="s">
        <v>9</v>
      </c>
      <c r="AP45" s="7">
        <f>EXP(-$B$4*$B$6)*(AR43-AR53)/(AP44*($B$8-$B$9))</f>
        <v>0</v>
      </c>
      <c r="AQ45" s="1"/>
      <c r="AR45" s="1"/>
      <c r="AS45" s="23" t="s">
        <v>9</v>
      </c>
      <c r="AT45" s="7">
        <f>EXP(-$B$4*$B$6)*(AV43-AV53)/(AT44*($B$8-$B$9))</f>
        <v>0</v>
      </c>
      <c r="AU45" s="1"/>
      <c r="AV45" s="1"/>
      <c r="AW45" s="23" t="s">
        <v>9</v>
      </c>
      <c r="AX45" s="6"/>
      <c r="AY45" s="1"/>
      <c r="AZ45" s="1"/>
      <c r="BA45" s="1"/>
      <c r="BB45" s="1"/>
    </row>
    <row r="46" spans="1:54" ht="14.55" x14ac:dyDescent="0.35">
      <c r="A46" s="14"/>
      <c r="B46" s="14"/>
      <c r="C46" s="1"/>
      <c r="D46" s="1"/>
      <c r="E46" s="1"/>
      <c r="F46" s="1"/>
      <c r="G46" s="1"/>
      <c r="H46" s="1"/>
      <c r="I46" s="1"/>
      <c r="J46" s="1"/>
      <c r="K46" s="1"/>
      <c r="L46" s="3"/>
      <c r="M46" s="2"/>
      <c r="N46" s="4"/>
      <c r="O46" s="1"/>
      <c r="P46" s="3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22" t="s">
        <v>10</v>
      </c>
      <c r="AL46" s="7">
        <f>EXP(-$B$3*B6)*(($B$8*AN53-$B$9*AN43)/($B$8-$B$9))</f>
        <v>0</v>
      </c>
      <c r="AM46" s="1"/>
      <c r="AN46" s="1"/>
      <c r="AO46" s="22" t="s">
        <v>10</v>
      </c>
      <c r="AP46" s="7">
        <f>EXP(-$B$3*B6)*(($B$8*AR53-$B$9*AR43)/($B$8-$B$9))</f>
        <v>0</v>
      </c>
      <c r="AQ46" s="1"/>
      <c r="AR46" s="1"/>
      <c r="AS46" s="22" t="s">
        <v>10</v>
      </c>
      <c r="AT46" s="7">
        <f>EXP(-$B$3*B6)*(($B$8*AV53-$B$9*AV43)/($B$8-$B$9))</f>
        <v>0</v>
      </c>
      <c r="AU46" s="1"/>
      <c r="AV46" s="1"/>
      <c r="AW46" s="22" t="s">
        <v>10</v>
      </c>
      <c r="AX46" s="6"/>
      <c r="AY46" s="1"/>
      <c r="AZ46" s="1"/>
      <c r="BA46" s="1"/>
      <c r="BB46" s="1"/>
    </row>
    <row r="47" spans="1:54" ht="14.55" x14ac:dyDescent="0.35">
      <c r="A47" s="14"/>
      <c r="B47" s="14"/>
      <c r="C47" s="1"/>
      <c r="D47" s="1"/>
      <c r="E47" s="1"/>
      <c r="F47" s="1"/>
      <c r="G47" s="1"/>
      <c r="H47" s="1"/>
      <c r="I47" s="1"/>
      <c r="J47" s="1"/>
      <c r="K47" s="1"/>
      <c r="L47" s="3"/>
      <c r="M47" s="2"/>
      <c r="N47" s="4"/>
      <c r="O47" s="1"/>
      <c r="P47" s="3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22" t="s">
        <v>21</v>
      </c>
      <c r="AL47" s="7">
        <f>EXP(-$B$3*$B$6)*($B$11*AP47+$B$12*AN52)</f>
        <v>0</v>
      </c>
      <c r="AM47" s="1"/>
      <c r="AN47" s="1"/>
      <c r="AO47" s="22" t="s">
        <v>21</v>
      </c>
      <c r="AP47" s="7">
        <f>EXP(-$B$3*$B$6)*($B$11*AR42+$B$12*AR52)</f>
        <v>0</v>
      </c>
      <c r="AQ47" s="1"/>
      <c r="AR47" s="1"/>
      <c r="AS47" s="22" t="s">
        <v>21</v>
      </c>
      <c r="AT47" s="7">
        <f>EXP(-$B$3*$B$6)*($B$11*AV42+$B$12*AV52)</f>
        <v>0</v>
      </c>
      <c r="AU47" s="1"/>
      <c r="AV47" s="1"/>
      <c r="AW47" s="22" t="s">
        <v>21</v>
      </c>
      <c r="AX47" s="8">
        <f>MAX(-AX44+$B$2,0)</f>
        <v>0</v>
      </c>
      <c r="AY47" s="1"/>
      <c r="AZ47" s="1"/>
      <c r="BA47" s="1"/>
      <c r="BB47" s="1"/>
    </row>
    <row r="48" spans="1:54" ht="14.55" x14ac:dyDescent="0.35">
      <c r="A48" s="14"/>
      <c r="B48" s="14"/>
      <c r="C48" s="1"/>
      <c r="D48" s="1"/>
      <c r="E48" s="1"/>
      <c r="F48" s="1"/>
      <c r="G48" s="1"/>
      <c r="H48" s="1"/>
      <c r="I48" s="1"/>
      <c r="J48" s="1"/>
      <c r="K48" s="1"/>
      <c r="L48" s="3"/>
      <c r="M48" s="2"/>
      <c r="N48" s="4"/>
      <c r="O48" s="1"/>
      <c r="P48" s="3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>
        <f>AG53+1</f>
        <v>17</v>
      </c>
      <c r="AJ48" s="1"/>
      <c r="AK48" s="22" t="s">
        <v>20</v>
      </c>
      <c r="AL48" s="7">
        <f>MAX(EXP(-$B$3*$B$6)*($B$11*AN43+$B$12*AN53),-AL44+$B$2)</f>
        <v>0</v>
      </c>
      <c r="AM48" s="1"/>
      <c r="AN48" s="1"/>
      <c r="AO48" s="22" t="s">
        <v>20</v>
      </c>
      <c r="AP48" s="7">
        <f>MAX(EXP(-$B$3*$B$6)*($B$11*AR43+$B$12*AR53),-AP44+$B$2)</f>
        <v>0</v>
      </c>
      <c r="AQ48" s="1"/>
      <c r="AR48" s="1"/>
      <c r="AS48" s="22" t="s">
        <v>20</v>
      </c>
      <c r="AT48" s="7">
        <f>MAX(EXP(-$B$3*$B$6)*($B$11*AV43+$B$12*AV53),-AT44+$B$2)</f>
        <v>0</v>
      </c>
      <c r="AU48" s="1"/>
      <c r="AV48" s="1"/>
      <c r="AW48" s="22" t="s">
        <v>20</v>
      </c>
      <c r="AX48" s="8">
        <f>MAX(-AX44+$B$2,0)</f>
        <v>0</v>
      </c>
      <c r="AY48" s="1"/>
      <c r="AZ48" s="1"/>
      <c r="BA48" s="1"/>
      <c r="BB48" s="1"/>
    </row>
    <row r="49" spans="1:54" ht="14.55" x14ac:dyDescent="0.35">
      <c r="A49" s="14"/>
      <c r="B49" s="14"/>
      <c r="C49" s="1"/>
      <c r="D49" s="1"/>
      <c r="E49" s="1"/>
      <c r="F49" s="1"/>
      <c r="G49" s="1"/>
      <c r="H49" s="1"/>
      <c r="I49" s="1"/>
      <c r="J49" s="1"/>
      <c r="K49" s="1"/>
      <c r="L49" s="3"/>
      <c r="M49" s="2"/>
      <c r="N49" s="4"/>
      <c r="O49" s="1"/>
      <c r="P49" s="3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22" t="s">
        <v>0</v>
      </c>
      <c r="AJ49" s="7">
        <f>AH54*$B$8</f>
        <v>84.74100185686892</v>
      </c>
      <c r="AK49" s="1"/>
      <c r="AL49" s="1"/>
      <c r="AM49" s="22" t="s">
        <v>0</v>
      </c>
      <c r="AN49" s="7">
        <f>AL44*$B$9</f>
        <v>84.606046207066527</v>
      </c>
      <c r="AO49" s="1"/>
      <c r="AP49" s="1"/>
      <c r="AQ49" s="22" t="s">
        <v>0</v>
      </c>
      <c r="AR49" s="7">
        <f>AP44*$B$9</f>
        <v>84.471305483061755</v>
      </c>
      <c r="AS49" s="1"/>
      <c r="AT49" s="1"/>
      <c r="AU49" s="22" t="s">
        <v>0</v>
      </c>
      <c r="AV49" s="7">
        <f>AT44*$B$9</f>
        <v>84.336779342571006</v>
      </c>
      <c r="AW49" s="1"/>
      <c r="AX49" s="1"/>
      <c r="AY49" s="1"/>
      <c r="AZ49" s="1"/>
      <c r="BA49" s="1"/>
      <c r="BB49" s="1"/>
    </row>
    <row r="50" spans="1:54" x14ac:dyDescent="0.45">
      <c r="A50" s="14"/>
      <c r="B50" s="14"/>
      <c r="C50" s="1"/>
      <c r="D50" s="1"/>
      <c r="E50" s="1"/>
      <c r="F50" s="1"/>
      <c r="G50" s="1"/>
      <c r="H50" s="1"/>
      <c r="I50" s="1"/>
      <c r="J50" s="1"/>
      <c r="K50" s="1"/>
      <c r="L50" s="3"/>
      <c r="M50" s="2"/>
      <c r="N50" s="4"/>
      <c r="O50" s="1"/>
      <c r="P50" s="3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23" t="s">
        <v>9</v>
      </c>
      <c r="AJ50" s="7">
        <f>EXP(-$B$4*$B$6)*(AL48-AL58)/(AJ49*($B$8-$B$9))</f>
        <v>0</v>
      </c>
      <c r="AK50" s="1"/>
      <c r="AL50" s="1"/>
      <c r="AM50" s="23" t="s">
        <v>9</v>
      </c>
      <c r="AN50" s="7">
        <f>EXP(-$B$4*$B$6)*(AP48-AP58)/(AN49*($B$8-$B$9))</f>
        <v>0</v>
      </c>
      <c r="AO50" s="1"/>
      <c r="AP50" s="1"/>
      <c r="AQ50" s="23" t="s">
        <v>9</v>
      </c>
      <c r="AR50" s="7">
        <f>EXP(-$B$4*$B$6)*(AT48-AT58)/(AR49*($B$8-$B$9))</f>
        <v>0</v>
      </c>
      <c r="AS50" s="1"/>
      <c r="AT50" s="1"/>
      <c r="AU50" s="23" t="s">
        <v>9</v>
      </c>
      <c r="AV50" s="7">
        <f>EXP(-$B$4*$B$6)*(AX48-AX58)/(AV49*($B$8-$B$9))</f>
        <v>0</v>
      </c>
      <c r="AW50" s="1"/>
      <c r="AX50" s="1"/>
      <c r="AY50" s="1"/>
      <c r="AZ50" s="1"/>
      <c r="BA50" s="1"/>
      <c r="BB50" s="1"/>
    </row>
    <row r="51" spans="1:54" ht="14.55" x14ac:dyDescent="0.35">
      <c r="A51" s="14"/>
      <c r="B51" s="14"/>
      <c r="C51" s="1"/>
      <c r="D51" s="1"/>
      <c r="E51" s="1"/>
      <c r="F51" s="1"/>
      <c r="G51" s="1"/>
      <c r="H51" s="1"/>
      <c r="I51" s="1"/>
      <c r="J51" s="1"/>
      <c r="K51" s="1"/>
      <c r="L51" s="3"/>
      <c r="M51" s="2"/>
      <c r="N51" s="4"/>
      <c r="O51" s="1"/>
      <c r="P51" s="3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22" t="s">
        <v>10</v>
      </c>
      <c r="AJ51" s="7">
        <f>EXP(-$B$3*B6)*(($B$8*AL58-$B$9*AL48)/($B$8-$B$9))</f>
        <v>0</v>
      </c>
      <c r="AK51" s="1"/>
      <c r="AL51" s="1"/>
      <c r="AM51" s="22" t="s">
        <v>10</v>
      </c>
      <c r="AN51" s="7">
        <f>EXP(-$B$3*B6)*(($B$8*AP58-$B$9*AP48)/($B$8-$B$9))</f>
        <v>0</v>
      </c>
      <c r="AO51" s="1"/>
      <c r="AP51" s="1"/>
      <c r="AQ51" s="22" t="s">
        <v>10</v>
      </c>
      <c r="AR51" s="7">
        <f>EXP(-$B$3*B6)*(($B$8*AT58-$B$9*AT48)/($B$8-$B$9))</f>
        <v>0</v>
      </c>
      <c r="AS51" s="1"/>
      <c r="AT51" s="1"/>
      <c r="AU51" s="22" t="s">
        <v>10</v>
      </c>
      <c r="AV51" s="7">
        <f>EXP(-$B$3*B6)*(($B$8*AX58-$B$9*AX48)/($B$8-$B$9))</f>
        <v>0</v>
      </c>
      <c r="AW51" s="1"/>
      <c r="AX51" s="1"/>
      <c r="AY51" s="1"/>
      <c r="AZ51" s="1"/>
      <c r="BA51" s="1"/>
      <c r="BB51" s="1"/>
    </row>
    <row r="52" spans="1:54" ht="14.55" x14ac:dyDescent="0.35">
      <c r="A52" s="14"/>
      <c r="B52" s="14"/>
      <c r="C52" s="1"/>
      <c r="D52" s="1"/>
      <c r="E52" s="1"/>
      <c r="F52" s="1"/>
      <c r="G52" s="1"/>
      <c r="H52" s="1"/>
      <c r="I52" s="1"/>
      <c r="J52" s="1"/>
      <c r="K52" s="1"/>
      <c r="L52" s="3"/>
      <c r="M52" s="2"/>
      <c r="N52" s="4"/>
      <c r="O52" s="1"/>
      <c r="P52" s="3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22" t="s">
        <v>21</v>
      </c>
      <c r="AJ52" s="7">
        <f>EXP(-$B$3*$B$6)*($B$11*AL47+$B$12*AL57)</f>
        <v>0</v>
      </c>
      <c r="AK52" s="1"/>
      <c r="AL52" s="1"/>
      <c r="AM52" s="22" t="s">
        <v>21</v>
      </c>
      <c r="AN52" s="7">
        <f>EXP(-$B$3*$B$6)*($B$11*AP47+$B$12*AP57)</f>
        <v>0</v>
      </c>
      <c r="AO52" s="1"/>
      <c r="AP52" s="1"/>
      <c r="AQ52" s="22" t="s">
        <v>21</v>
      </c>
      <c r="AR52" s="7">
        <f>EXP(-$B$3*$B$6)*($B$11*AT47+$B$12*AT57)</f>
        <v>0</v>
      </c>
      <c r="AS52" s="1"/>
      <c r="AT52" s="1"/>
      <c r="AU52" s="22" t="s">
        <v>21</v>
      </c>
      <c r="AV52" s="7">
        <f>EXP(-$B$3*$B$6)*($B$11*AX47+$B$12*AX57)</f>
        <v>0</v>
      </c>
      <c r="AW52" s="1"/>
      <c r="AX52" s="1"/>
      <c r="AY52" s="1"/>
      <c r="AZ52" s="1"/>
      <c r="BA52" s="1"/>
      <c r="BB52" s="1"/>
    </row>
    <row r="53" spans="1:54" ht="14.55" x14ac:dyDescent="0.35">
      <c r="A53" s="14"/>
      <c r="B53" s="14"/>
      <c r="C53" s="1"/>
      <c r="D53" s="1"/>
      <c r="E53" s="1"/>
      <c r="F53" s="1"/>
      <c r="G53" s="1"/>
      <c r="H53" s="1"/>
      <c r="I53" s="1"/>
      <c r="J53" s="1"/>
      <c r="K53" s="1"/>
      <c r="L53" s="3"/>
      <c r="M53" s="2"/>
      <c r="N53" s="4"/>
      <c r="O53" s="1"/>
      <c r="P53" s="3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>
        <f>AE58+1</f>
        <v>16</v>
      </c>
      <c r="AH53" s="1"/>
      <c r="AI53" s="22" t="s">
        <v>20</v>
      </c>
      <c r="AJ53" s="7">
        <f>MAX(EXP(-$B$3*$B$6)*($B$11*AL48+$B$12*AL58),-AJ49+$B$2)</f>
        <v>0</v>
      </c>
      <c r="AK53" s="1"/>
      <c r="AL53" s="1"/>
      <c r="AM53" s="22" t="s">
        <v>20</v>
      </c>
      <c r="AN53" s="7">
        <f>MAX(EXP(-$B$3*$B$6)*($B$11*AP48+$B$12*AP58),-AN49+$B$2)</f>
        <v>0</v>
      </c>
      <c r="AO53" s="1"/>
      <c r="AP53" s="1"/>
      <c r="AQ53" s="22" t="s">
        <v>20</v>
      </c>
      <c r="AR53" s="7">
        <f>MAX(EXP(-$B$3*$B$6)*($B$11*AT48+$B$12*AT58),-AR49+$B$2)</f>
        <v>0</v>
      </c>
      <c r="AS53" s="1"/>
      <c r="AT53" s="1"/>
      <c r="AU53" s="22" t="s">
        <v>20</v>
      </c>
      <c r="AV53" s="7">
        <f>MAX(EXP(-$B$3*$B$6)*($B$11*AX48+$B$12*AX58),-AV49+$B$2)</f>
        <v>0</v>
      </c>
      <c r="AW53" s="1"/>
      <c r="AX53" s="1"/>
      <c r="AY53" s="1"/>
      <c r="AZ53" s="1"/>
      <c r="BA53" s="1"/>
      <c r="BB53" s="1"/>
    </row>
    <row r="54" spans="1:54" ht="14.55" x14ac:dyDescent="0.35">
      <c r="A54" s="14"/>
      <c r="B54" s="14"/>
      <c r="C54" s="1"/>
      <c r="D54" s="1"/>
      <c r="E54" s="1"/>
      <c r="F54" s="1"/>
      <c r="G54" s="1"/>
      <c r="H54" s="1"/>
      <c r="I54" s="1"/>
      <c r="J54" s="1"/>
      <c r="K54" s="1"/>
      <c r="L54" s="3"/>
      <c r="M54" s="2"/>
      <c r="N54" s="4"/>
      <c r="O54" s="1"/>
      <c r="P54" s="3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22" t="s">
        <v>0</v>
      </c>
      <c r="AH54" s="7">
        <f>AF59*$B$8</f>
        <v>80.780630882559478</v>
      </c>
      <c r="AI54" s="1"/>
      <c r="AJ54" s="1"/>
      <c r="AK54" s="22" t="s">
        <v>0</v>
      </c>
      <c r="AL54" s="7">
        <f>AJ49*$B$9</f>
        <v>80.651982385452769</v>
      </c>
      <c r="AM54" s="1"/>
      <c r="AN54" s="1"/>
      <c r="AO54" s="22" t="s">
        <v>0</v>
      </c>
      <c r="AP54" s="7">
        <f>AN49*$B$9</f>
        <v>80.523538769585869</v>
      </c>
      <c r="AQ54" s="1"/>
      <c r="AR54" s="1"/>
      <c r="AS54" s="22" t="s">
        <v>0</v>
      </c>
      <c r="AT54" s="7">
        <f>AR49*$B$9</f>
        <v>80.395299708671871</v>
      </c>
      <c r="AU54" s="1"/>
      <c r="AV54" s="1"/>
      <c r="AW54" s="22" t="s">
        <v>0</v>
      </c>
      <c r="AX54" s="7">
        <f>AV49*$B$9</f>
        <v>80.267264876943443</v>
      </c>
      <c r="AY54" s="1"/>
      <c r="AZ54" s="1"/>
      <c r="BA54" s="1"/>
      <c r="BB54" s="1"/>
    </row>
    <row r="55" spans="1:54" x14ac:dyDescent="0.45">
      <c r="A55" s="14"/>
      <c r="B55" s="14"/>
      <c r="C55" s="1"/>
      <c r="D55" s="1"/>
      <c r="E55" s="1"/>
      <c r="F55" s="1"/>
      <c r="G55" s="1"/>
      <c r="H55" s="1"/>
      <c r="I55" s="1"/>
      <c r="J55" s="1"/>
      <c r="K55" s="1"/>
      <c r="L55" s="3"/>
      <c r="M55" s="2"/>
      <c r="N55" s="4"/>
      <c r="O55" s="1"/>
      <c r="P55" s="3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23" t="s">
        <v>9</v>
      </c>
      <c r="AH55" s="7">
        <f>EXP(-$B$4*$B$6)*(AJ53-AJ63)/(AH54*($B$8-$B$9))</f>
        <v>0</v>
      </c>
      <c r="AI55" s="1"/>
      <c r="AJ55" s="1"/>
      <c r="AK55" s="23" t="s">
        <v>9</v>
      </c>
      <c r="AL55" s="7">
        <f>EXP(-$B$4*$B$6)*(AN53-AN63)/(AL54*($B$8-$B$9))</f>
        <v>0</v>
      </c>
      <c r="AM55" s="1"/>
      <c r="AN55" s="1"/>
      <c r="AO55" s="23" t="s">
        <v>9</v>
      </c>
      <c r="AP55" s="7">
        <f>EXP(-$B$4*$B$6)*(AR53-AR63)/(AP54*($B$8-$B$9))</f>
        <v>0</v>
      </c>
      <c r="AQ55" s="1"/>
      <c r="AR55" s="1"/>
      <c r="AS55" s="23" t="s">
        <v>9</v>
      </c>
      <c r="AT55" s="7">
        <f>EXP(-$B$4*$B$6)*(AV53-AV63)/(AT54*($B$8-$B$9))</f>
        <v>0</v>
      </c>
      <c r="AU55" s="1"/>
      <c r="AV55" s="1"/>
      <c r="AW55" s="23" t="s">
        <v>9</v>
      </c>
      <c r="AX55" s="6"/>
      <c r="AY55" s="1"/>
      <c r="AZ55" s="1"/>
      <c r="BA55" s="1"/>
      <c r="BB55" s="1"/>
    </row>
    <row r="56" spans="1:54" ht="14.55" x14ac:dyDescent="0.35">
      <c r="A56" s="14"/>
      <c r="B56" s="14"/>
      <c r="C56" s="1"/>
      <c r="D56" s="1"/>
      <c r="E56" s="1"/>
      <c r="F56" s="1"/>
      <c r="G56" s="1"/>
      <c r="H56" s="1"/>
      <c r="I56" s="1"/>
      <c r="J56" s="1"/>
      <c r="K56" s="1"/>
      <c r="L56" s="3"/>
      <c r="M56" s="2"/>
      <c r="N56" s="4"/>
      <c r="O56" s="1"/>
      <c r="P56" s="3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22" t="s">
        <v>10</v>
      </c>
      <c r="AH56" s="7">
        <f>EXP(-$B$3*B6)*(($B$8*AJ63-$B$9*AJ53)/($B$8-$B$9))</f>
        <v>0</v>
      </c>
      <c r="AI56" s="1"/>
      <c r="AJ56" s="1"/>
      <c r="AK56" s="22" t="s">
        <v>10</v>
      </c>
      <c r="AL56" s="7">
        <f>EXP(-$B$3*B6)*(($B$8*AN63-$B$9*AN53)/($B$8-$B$9))</f>
        <v>0</v>
      </c>
      <c r="AM56" s="1"/>
      <c r="AN56" s="1"/>
      <c r="AO56" s="22" t="s">
        <v>10</v>
      </c>
      <c r="AP56" s="7">
        <f>EXP(-$B$3*B6)*(($B$8*AR63-$B$9*AR53)/($B$8-$B$9))</f>
        <v>0</v>
      </c>
      <c r="AQ56" s="1"/>
      <c r="AR56" s="1"/>
      <c r="AS56" s="22" t="s">
        <v>10</v>
      </c>
      <c r="AT56" s="7">
        <f>EXP(-$B$3*B6)*(($B$8*AV63-$B$9*AV53)/($B$8-$B$9))</f>
        <v>0</v>
      </c>
      <c r="AU56" s="1"/>
      <c r="AV56" s="1"/>
      <c r="AW56" s="22" t="s">
        <v>10</v>
      </c>
      <c r="AX56" s="6"/>
      <c r="AY56" s="1"/>
      <c r="AZ56" s="1"/>
      <c r="BA56" s="1"/>
      <c r="BB56" s="1"/>
    </row>
    <row r="57" spans="1:54" ht="14.55" x14ac:dyDescent="0.35">
      <c r="A57" s="14"/>
      <c r="B57" s="14"/>
      <c r="C57" s="1"/>
      <c r="D57" s="1"/>
      <c r="E57" s="1"/>
      <c r="F57" s="1"/>
      <c r="G57" s="1"/>
      <c r="H57" s="1"/>
      <c r="I57" s="1"/>
      <c r="J57" s="1"/>
      <c r="K57" s="1"/>
      <c r="L57" s="3"/>
      <c r="M57" s="2"/>
      <c r="N57" s="4"/>
      <c r="O57" s="1"/>
      <c r="P57" s="3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22" t="s">
        <v>21</v>
      </c>
      <c r="AH57" s="7">
        <f>EXP(-$B$3*$B$6)*($B$11*AJ52+$B$12*AJ62)</f>
        <v>0</v>
      </c>
      <c r="AI57" s="1"/>
      <c r="AJ57" s="1"/>
      <c r="AK57" s="22" t="s">
        <v>21</v>
      </c>
      <c r="AL57" s="7">
        <f>EXP(-$B$3*$B$6)*($B$11*AN52+$B$12*AN62)</f>
        <v>0</v>
      </c>
      <c r="AM57" s="1"/>
      <c r="AN57" s="1"/>
      <c r="AO57" s="22" t="s">
        <v>21</v>
      </c>
      <c r="AP57" s="7">
        <f>EXP(-$B$3*$B$6)*($B$11*AR52+$B$12*AR62)</f>
        <v>0</v>
      </c>
      <c r="AQ57" s="1"/>
      <c r="AR57" s="1"/>
      <c r="AS57" s="22" t="s">
        <v>21</v>
      </c>
      <c r="AT57" s="7">
        <f>EXP(-$B$3*$B$6)*($B$11*AV52+$B$12*AV62)</f>
        <v>0</v>
      </c>
      <c r="AU57" s="1"/>
      <c r="AV57" s="1"/>
      <c r="AW57" s="22" t="s">
        <v>21</v>
      </c>
      <c r="AX57" s="8">
        <f>MAX(-AX54+$B$2,0)</f>
        <v>0</v>
      </c>
      <c r="AY57" s="1"/>
      <c r="AZ57" s="1"/>
      <c r="BA57" s="1"/>
      <c r="BB57" s="1"/>
    </row>
    <row r="58" spans="1:54" ht="14.55" x14ac:dyDescent="0.35">
      <c r="A58" s="14"/>
      <c r="B58" s="14"/>
      <c r="C58" s="1"/>
      <c r="D58" s="1"/>
      <c r="E58" s="1"/>
      <c r="F58" s="1"/>
      <c r="G58" s="1"/>
      <c r="H58" s="1"/>
      <c r="I58" s="1"/>
      <c r="J58" s="1"/>
      <c r="K58" s="1"/>
      <c r="L58" s="3"/>
      <c r="M58" s="2"/>
      <c r="N58" s="4"/>
      <c r="O58" s="1"/>
      <c r="P58" s="3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>
        <f>AC63+1</f>
        <v>15</v>
      </c>
      <c r="AF58" s="1"/>
      <c r="AG58" s="22" t="s">
        <v>20</v>
      </c>
      <c r="AH58" s="7">
        <f>MAX(EXP(-$B$3*$B$6)*($B$11*AJ53+$B$12*AJ63),-AH54+$B$2)</f>
        <v>0</v>
      </c>
      <c r="AI58" s="1"/>
      <c r="AJ58" s="1"/>
      <c r="AK58" s="22" t="s">
        <v>20</v>
      </c>
      <c r="AL58" s="7">
        <f>MAX(EXP(-$B$3*$B$6)*($B$11*AN53+$B$12*AN63),-AL54+$B$2)</f>
        <v>0</v>
      </c>
      <c r="AM58" s="1"/>
      <c r="AN58" s="1"/>
      <c r="AO58" s="22" t="s">
        <v>20</v>
      </c>
      <c r="AP58" s="7">
        <f>MAX(EXP(-$B$3*$B$6)*($B$11*AR53+$B$12*AR63),-AP54+$B$2)</f>
        <v>0</v>
      </c>
      <c r="AQ58" s="1"/>
      <c r="AR58" s="1"/>
      <c r="AS58" s="22" t="s">
        <v>20</v>
      </c>
      <c r="AT58" s="7">
        <f>MAX(EXP(-$B$3*$B$6)*($B$11*AV53+$B$12*AV63),H19-$B$2)</f>
        <v>0</v>
      </c>
      <c r="AU58" s="1"/>
      <c r="AV58" s="1"/>
      <c r="AW58" s="22" t="s">
        <v>20</v>
      </c>
      <c r="AX58" s="8">
        <f>MAX(-AX54+$B$2,0)</f>
        <v>0</v>
      </c>
      <c r="AY58" s="1"/>
      <c r="AZ58" s="1"/>
      <c r="BA58" s="1"/>
      <c r="BB58" s="1"/>
    </row>
    <row r="59" spans="1:54" ht="14.55" x14ac:dyDescent="0.35">
      <c r="A59" s="14"/>
      <c r="B59" s="14"/>
      <c r="C59" s="1"/>
      <c r="D59" s="1"/>
      <c r="E59" s="1"/>
      <c r="F59" s="1"/>
      <c r="G59" s="1"/>
      <c r="H59" s="1"/>
      <c r="I59" s="1"/>
      <c r="J59" s="1"/>
      <c r="K59" s="1"/>
      <c r="L59" s="3"/>
      <c r="M59" s="2"/>
      <c r="N59" s="4"/>
      <c r="O59" s="1"/>
      <c r="P59" s="3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22" t="s">
        <v>0</v>
      </c>
      <c r="AF59" s="7">
        <f>AD64*$B$8</f>
        <v>77.005347857536307</v>
      </c>
      <c r="AG59" s="1"/>
      <c r="AH59" s="1"/>
      <c r="AI59" s="22" t="s">
        <v>0</v>
      </c>
      <c r="AJ59" s="7">
        <f>AH54*$B$9</f>
        <v>76.882711748325264</v>
      </c>
      <c r="AK59" s="1"/>
      <c r="AL59" s="1"/>
      <c r="AM59" s="22" t="s">
        <v>0</v>
      </c>
      <c r="AN59" s="7">
        <f>AL54*$B$9</f>
        <v>76.760270945228669</v>
      </c>
      <c r="AO59" s="1"/>
      <c r="AP59" s="1"/>
      <c r="AQ59" s="22" t="s">
        <v>0</v>
      </c>
      <c r="AR59" s="7">
        <f>AP54*$B$9</f>
        <v>76.638025137208629</v>
      </c>
      <c r="AS59" s="1"/>
      <c r="AT59" s="1"/>
      <c r="AU59" s="22" t="s">
        <v>0</v>
      </c>
      <c r="AV59" s="7">
        <f>AT54*$B$9</f>
        <v>76.515974013722598</v>
      </c>
      <c r="AW59" s="1"/>
      <c r="AX59" s="1"/>
      <c r="AY59" s="1"/>
      <c r="AZ59" s="1"/>
      <c r="BA59" s="1"/>
      <c r="BB59" s="1"/>
    </row>
    <row r="60" spans="1:54" x14ac:dyDescent="0.45">
      <c r="A60" s="14"/>
      <c r="B60" s="14"/>
      <c r="C60" s="1"/>
      <c r="D60" s="1"/>
      <c r="E60" s="1"/>
      <c r="F60" s="1"/>
      <c r="G60" s="1"/>
      <c r="H60" s="1"/>
      <c r="I60" s="1"/>
      <c r="J60" s="1"/>
      <c r="K60" s="1"/>
      <c r="L60" s="3"/>
      <c r="M60" s="2"/>
      <c r="N60" s="4"/>
      <c r="O60" s="1"/>
      <c r="P60" s="3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23" t="s">
        <v>9</v>
      </c>
      <c r="AF60" s="7">
        <f>EXP(-$B$4*$B$6)*(AH58-AH68)/(AF59*($B$8-$B$9))</f>
        <v>0</v>
      </c>
      <c r="AG60" s="1"/>
      <c r="AH60" s="1"/>
      <c r="AI60" s="23" t="s">
        <v>9</v>
      </c>
      <c r="AJ60" s="7">
        <f>EXP(-$B$4*$B$6)*(AL58-AL68)/(AJ59*($B$8-$B$9))</f>
        <v>0</v>
      </c>
      <c r="AK60" s="1"/>
      <c r="AL60" s="1"/>
      <c r="AM60" s="23" t="s">
        <v>9</v>
      </c>
      <c r="AN60" s="7">
        <f>EXP(-$B$4*$B$6)*(AP58-AP68)/(AN59*($B$8-$B$9))</f>
        <v>0</v>
      </c>
      <c r="AO60" s="1"/>
      <c r="AP60" s="1"/>
      <c r="AQ60" s="23" t="s">
        <v>9</v>
      </c>
      <c r="AR60" s="7">
        <f>EXP(-$B$4*$B$6)*(AT58-AT68)/(AR59*($B$8-$B$9))</f>
        <v>0</v>
      </c>
      <c r="AS60" s="1"/>
      <c r="AT60" s="1"/>
      <c r="AU60" s="23" t="s">
        <v>9</v>
      </c>
      <c r="AV60" s="7">
        <f>EXP(-$B$4*$B$6)*(AX58-AX68)/(AV59*($B$8-$B$9))</f>
        <v>0</v>
      </c>
      <c r="AW60" s="1"/>
      <c r="AX60" s="1"/>
      <c r="AY60" s="1"/>
      <c r="AZ60" s="1"/>
      <c r="BA60" s="1"/>
      <c r="BB60" s="1"/>
    </row>
    <row r="61" spans="1:54" ht="14.55" x14ac:dyDescent="0.35">
      <c r="A61" s="14"/>
      <c r="B61" s="14"/>
      <c r="C61" s="1"/>
      <c r="D61" s="1"/>
      <c r="E61" s="1"/>
      <c r="F61" s="1"/>
      <c r="G61" s="1"/>
      <c r="H61" s="1"/>
      <c r="I61" s="1"/>
      <c r="J61" s="1"/>
      <c r="K61" s="1"/>
      <c r="L61" s="3"/>
      <c r="M61" s="2"/>
      <c r="N61" s="4"/>
      <c r="O61" s="1"/>
      <c r="P61" s="3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22" t="s">
        <v>10</v>
      </c>
      <c r="AF61" s="7">
        <f>EXP(-$B$3*B6)*(($B$8*AH68-$B$9*AH58)/($B$8-$B$9))</f>
        <v>0</v>
      </c>
      <c r="AG61" s="1"/>
      <c r="AH61" s="1"/>
      <c r="AI61" s="22" t="s">
        <v>10</v>
      </c>
      <c r="AJ61" s="7">
        <f>EXP(-$B$3*B6)*(($B$8*AL68-$B$9*AL58)/($B$8-$B$9))</f>
        <v>0</v>
      </c>
      <c r="AK61" s="1"/>
      <c r="AL61" s="1"/>
      <c r="AM61" s="22" t="s">
        <v>10</v>
      </c>
      <c r="AN61" s="7">
        <f>EXP(-$B$3*B6)*(($B$8*AP68-$B$9*AP58)/($B$8-$B$9))</f>
        <v>0</v>
      </c>
      <c r="AO61" s="1"/>
      <c r="AP61" s="1"/>
      <c r="AQ61" s="22" t="s">
        <v>10</v>
      </c>
      <c r="AR61" s="7">
        <f>EXP(-$B$3*B6)*(($B$8*AT68-$B$9*AT58)/($B$8-$B$9))</f>
        <v>0</v>
      </c>
      <c r="AS61" s="1"/>
      <c r="AT61" s="1"/>
      <c r="AU61" s="22" t="s">
        <v>10</v>
      </c>
      <c r="AV61" s="7">
        <f>EXP(-$B$3*B6)*(($B$8*AX68-$B$9*AX58)/($B$8-$B$9))</f>
        <v>0</v>
      </c>
      <c r="AW61" s="1"/>
      <c r="AX61" s="1"/>
      <c r="AY61" s="1"/>
      <c r="AZ61" s="1"/>
      <c r="BA61" s="1"/>
      <c r="BB61" s="1"/>
    </row>
    <row r="62" spans="1:54" ht="14.55" x14ac:dyDescent="0.35">
      <c r="A62" s="14"/>
      <c r="B62" s="14"/>
      <c r="C62" s="1"/>
      <c r="D62" s="1"/>
      <c r="E62" s="1"/>
      <c r="F62" s="1"/>
      <c r="G62" s="1"/>
      <c r="H62" s="1"/>
      <c r="I62" s="1"/>
      <c r="J62" s="1"/>
      <c r="K62" s="1"/>
      <c r="L62" s="3"/>
      <c r="M62" s="2"/>
      <c r="N62" s="4"/>
      <c r="O62" s="1"/>
      <c r="P62" s="3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22" t="s">
        <v>21</v>
      </c>
      <c r="AF62" s="7">
        <f>EXP(-$B$3*$B$6)*($B$11*AH57+$B$12*AH67)</f>
        <v>0</v>
      </c>
      <c r="AG62" s="1"/>
      <c r="AH62" s="1"/>
      <c r="AI62" s="22" t="s">
        <v>21</v>
      </c>
      <c r="AJ62" s="7">
        <f>EXP(-$B$3*$B$6)*($B$11*AL57+$B$12*AL67)</f>
        <v>0</v>
      </c>
      <c r="AK62" s="1"/>
      <c r="AL62" s="1"/>
      <c r="AM62" s="22" t="s">
        <v>21</v>
      </c>
      <c r="AN62" s="7">
        <f>EXP(-$B$3*$B$6)*($B$11*AP57+$B$12*AP67)</f>
        <v>0</v>
      </c>
      <c r="AO62" s="1"/>
      <c r="AP62" s="1"/>
      <c r="AQ62" s="22" t="s">
        <v>21</v>
      </c>
      <c r="AR62" s="7">
        <f>EXP(-$B$3*$B$6)*($B$11*AT57+$B$12*AT67)</f>
        <v>0</v>
      </c>
      <c r="AS62" s="1"/>
      <c r="AT62" s="1"/>
      <c r="AU62" s="22" t="s">
        <v>21</v>
      </c>
      <c r="AV62" s="7">
        <f>EXP(-$B$3*$B$6)*($B$11*AX57+$B$12*AX67)</f>
        <v>0</v>
      </c>
      <c r="AW62" s="1"/>
      <c r="AX62" s="1"/>
      <c r="AY62" s="1"/>
      <c r="AZ62" s="1"/>
      <c r="BA62" s="1"/>
      <c r="BB62" s="1"/>
    </row>
    <row r="63" spans="1:54" ht="14.55" x14ac:dyDescent="0.35">
      <c r="A63" s="14"/>
      <c r="B63" s="14"/>
      <c r="C63" s="1"/>
      <c r="D63" s="1"/>
      <c r="E63" s="1"/>
      <c r="F63" s="1"/>
      <c r="G63" s="1"/>
      <c r="H63" s="1"/>
      <c r="I63" s="1"/>
      <c r="J63" s="1"/>
      <c r="K63" s="1"/>
      <c r="L63" s="3"/>
      <c r="M63" s="2"/>
      <c r="N63" s="4"/>
      <c r="O63" s="1"/>
      <c r="P63" s="3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>
        <f>AA68+1</f>
        <v>14</v>
      </c>
      <c r="AD63" s="1"/>
      <c r="AE63" s="22" t="s">
        <v>20</v>
      </c>
      <c r="AF63" s="7">
        <f>MAX(EXP(-$B$3*$B$6)*($B$11*AH58+$B$12*AH68),-AF59+$B$2)</f>
        <v>0</v>
      </c>
      <c r="AG63" s="1"/>
      <c r="AH63" s="1"/>
      <c r="AI63" s="22" t="s">
        <v>20</v>
      </c>
      <c r="AJ63" s="7">
        <f>MAX(EXP(-$B$3*$B$6)*($B$11*AL58+$B$12*AL68),-AJ59+$B$2)</f>
        <v>0</v>
      </c>
      <c r="AK63" s="1"/>
      <c r="AL63" s="1"/>
      <c r="AM63" s="22" t="s">
        <v>20</v>
      </c>
      <c r="AN63" s="7">
        <f>MAX(EXP(-$B$3*$B$6)*($B$11*AP58+$B$12*AP68),-AN59+$B$2)</f>
        <v>0</v>
      </c>
      <c r="AO63" s="1"/>
      <c r="AP63" s="1"/>
      <c r="AQ63" s="22" t="s">
        <v>20</v>
      </c>
      <c r="AR63" s="7">
        <f>MAX(EXP(-$B$3*$B$6)*($B$11*AT58+$B$12*AT68),-AR59+$B$2)</f>
        <v>0</v>
      </c>
      <c r="AS63" s="1"/>
      <c r="AT63" s="1"/>
      <c r="AU63" s="22" t="s">
        <v>20</v>
      </c>
      <c r="AV63" s="7">
        <f>MAX(EXP(-$B$3*$B$6)*($B$11*AX58+$B$12*AX68),-AV59=$B$2)</f>
        <v>0</v>
      </c>
      <c r="AW63" s="1"/>
      <c r="AX63" s="1"/>
      <c r="AY63" s="1"/>
      <c r="AZ63" s="1"/>
      <c r="BA63" s="1"/>
      <c r="BB63" s="1"/>
    </row>
    <row r="64" spans="1:54" ht="14.55" x14ac:dyDescent="0.35">
      <c r="A64" s="14"/>
      <c r="B64" s="14"/>
      <c r="C64" s="1"/>
      <c r="D64" s="1"/>
      <c r="E64" s="1"/>
      <c r="F64" s="1"/>
      <c r="G64" s="1"/>
      <c r="H64" s="1"/>
      <c r="I64" s="1"/>
      <c r="J64" s="1"/>
      <c r="K64" s="1"/>
      <c r="L64" s="3"/>
      <c r="M64" s="2"/>
      <c r="N64" s="4"/>
      <c r="O64" s="1"/>
      <c r="P64" s="3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22" t="s">
        <v>0</v>
      </c>
      <c r="AD64" s="7">
        <f>AB69*$B$8</f>
        <v>73.406502695937959</v>
      </c>
      <c r="AE64" s="1"/>
      <c r="AF64" s="1"/>
      <c r="AG64" s="22" t="s">
        <v>0</v>
      </c>
      <c r="AH64" s="7">
        <f>AF59*$B$9</f>
        <v>73.289597985656357</v>
      </c>
      <c r="AI64" s="1"/>
      <c r="AJ64" s="1"/>
      <c r="AK64" s="22" t="s">
        <v>0</v>
      </c>
      <c r="AL64" s="7">
        <f>AJ59*$B$9</f>
        <v>73.172879453857362</v>
      </c>
      <c r="AM64" s="1"/>
      <c r="AN64" s="1"/>
      <c r="AO64" s="22" t="s">
        <v>0</v>
      </c>
      <c r="AP64" s="7">
        <f>AN59*$B$9</f>
        <v>73.056346804039421</v>
      </c>
      <c r="AQ64" s="1"/>
      <c r="AR64" s="1"/>
      <c r="AS64" s="22" t="s">
        <v>0</v>
      </c>
      <c r="AT64" s="7">
        <f>AR59*$B$9</f>
        <v>72.939999740173221</v>
      </c>
      <c r="AU64" s="1"/>
      <c r="AV64" s="1"/>
      <c r="AW64" s="22" t="s">
        <v>0</v>
      </c>
      <c r="AX64" s="7">
        <f>AV59*$B$9</f>
        <v>72.823837966700836</v>
      </c>
      <c r="AY64" s="1"/>
      <c r="AZ64" s="1"/>
      <c r="BA64" s="1"/>
      <c r="BB64" s="1"/>
    </row>
    <row r="65" spans="1:54" x14ac:dyDescent="0.45">
      <c r="A65" s="14"/>
      <c r="B65" s="14"/>
      <c r="C65" s="1"/>
      <c r="D65" s="1"/>
      <c r="E65" s="1"/>
      <c r="F65" s="1"/>
      <c r="G65" s="1"/>
      <c r="H65" s="1"/>
      <c r="I65" s="1"/>
      <c r="J65" s="1"/>
      <c r="K65" s="1"/>
      <c r="L65" s="3"/>
      <c r="M65" s="2"/>
      <c r="N65" s="4"/>
      <c r="O65" s="1"/>
      <c r="P65" s="3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23" t="s">
        <v>9</v>
      </c>
      <c r="AD65" s="7">
        <f>EXP(-$B$4*$B$6)*(AF63-AF73)/(AD64*($B$8-$B$9))</f>
        <v>0</v>
      </c>
      <c r="AE65" s="1"/>
      <c r="AF65" s="1"/>
      <c r="AG65" s="23" t="s">
        <v>9</v>
      </c>
      <c r="AH65" s="7">
        <f>EXP(-$B$4*$B$6)*(AJ63-AJ73)/(AH64*($B$8-$B$9))</f>
        <v>0</v>
      </c>
      <c r="AI65" s="1"/>
      <c r="AJ65" s="1"/>
      <c r="AK65" s="23" t="s">
        <v>9</v>
      </c>
      <c r="AL65" s="7">
        <f>EXP(-$B$4*$B$6)*(AN63-AN73)/(AL64*($B$8-$B$9))</f>
        <v>0</v>
      </c>
      <c r="AM65" s="1"/>
      <c r="AN65" s="1"/>
      <c r="AO65" s="23" t="s">
        <v>9</v>
      </c>
      <c r="AP65" s="7">
        <f>EXP(-$B$4*$B$6)*(AR63-AR73)/(AP64*($B$8-$B$9))</f>
        <v>0</v>
      </c>
      <c r="AQ65" s="1"/>
      <c r="AR65" s="1"/>
      <c r="AS65" s="23" t="s">
        <v>9</v>
      </c>
      <c r="AT65" s="7">
        <f>EXP(-$B$4*$B$6)*(AV63-AV73)/(AT64*($B$8-$B$9))</f>
        <v>0</v>
      </c>
      <c r="AU65" s="1"/>
      <c r="AV65" s="1"/>
      <c r="AW65" s="23" t="s">
        <v>9</v>
      </c>
      <c r="AX65" s="6"/>
      <c r="AY65" s="1"/>
      <c r="AZ65" s="1"/>
      <c r="BA65" s="1"/>
      <c r="BB65" s="1"/>
    </row>
    <row r="66" spans="1:54" ht="14.55" x14ac:dyDescent="0.35">
      <c r="A66" s="14"/>
      <c r="B66" s="14"/>
      <c r="C66" s="1"/>
      <c r="D66" s="1"/>
      <c r="E66" s="1"/>
      <c r="F66" s="1"/>
      <c r="G66" s="1"/>
      <c r="H66" s="1"/>
      <c r="I66" s="1"/>
      <c r="J66" s="1"/>
      <c r="K66" s="1"/>
      <c r="L66" s="3"/>
      <c r="M66" s="2"/>
      <c r="N66" s="4"/>
      <c r="O66" s="1"/>
      <c r="P66" s="3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22" t="s">
        <v>10</v>
      </c>
      <c r="AD66" s="7">
        <f>EXP(-$B$3*B6)*(($B$8*AF73-$B$9*AF63)/($B$8-$B$9))</f>
        <v>0</v>
      </c>
      <c r="AE66" s="1"/>
      <c r="AF66" s="1"/>
      <c r="AG66" s="22" t="s">
        <v>10</v>
      </c>
      <c r="AH66" s="7">
        <f>EXP(-$B$3*B6)*(($B$8*AJ73-$B$9*AJ63)/($B$8-$B$9))</f>
        <v>0</v>
      </c>
      <c r="AI66" s="1"/>
      <c r="AJ66" s="1"/>
      <c r="AK66" s="22" t="s">
        <v>10</v>
      </c>
      <c r="AL66" s="7">
        <f>EXP(-$B$3*B6)*(($B$8*AN73-$B$9*AN63)/($B$8-$B$9))</f>
        <v>0</v>
      </c>
      <c r="AM66" s="1"/>
      <c r="AN66" s="1"/>
      <c r="AO66" s="22" t="s">
        <v>10</v>
      </c>
      <c r="AP66" s="7">
        <f>EXP(-$B$3*B6)*(($B$8*AR73-$B$9*AR63)/($B$8-$B$9))</f>
        <v>0</v>
      </c>
      <c r="AQ66" s="1"/>
      <c r="AR66" s="1"/>
      <c r="AS66" s="22" t="s">
        <v>10</v>
      </c>
      <c r="AT66" s="7">
        <f>EXP(-$B$3*B6)*(($B$8*AV73-$B$9*AV63)/($B$8-$B$9))</f>
        <v>0</v>
      </c>
      <c r="AU66" s="1"/>
      <c r="AV66" s="1"/>
      <c r="AW66" s="22" t="s">
        <v>10</v>
      </c>
      <c r="AX66" s="6"/>
      <c r="AY66" s="1"/>
      <c r="AZ66" s="1"/>
      <c r="BA66" s="1"/>
      <c r="BB66" s="1"/>
    </row>
    <row r="67" spans="1:54" ht="14.55" x14ac:dyDescent="0.35">
      <c r="A67" s="14"/>
      <c r="B67" s="14"/>
      <c r="C67" s="1"/>
      <c r="D67" s="1"/>
      <c r="E67" s="1"/>
      <c r="F67" s="1"/>
      <c r="G67" s="1"/>
      <c r="H67" s="1"/>
      <c r="I67" s="1"/>
      <c r="J67" s="1"/>
      <c r="K67" s="1"/>
      <c r="L67" s="3"/>
      <c r="M67" s="2"/>
      <c r="N67" s="4"/>
      <c r="O67" s="1"/>
      <c r="P67" s="3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22" t="s">
        <v>21</v>
      </c>
      <c r="AD67" s="7">
        <f>EXP(-$B$3*$B$6)*($B$11*AF62+$B$12*AF72)</f>
        <v>0</v>
      </c>
      <c r="AE67" s="1"/>
      <c r="AF67" s="1"/>
      <c r="AG67" s="22" t="s">
        <v>21</v>
      </c>
      <c r="AH67" s="7">
        <f>EXP(-$B$3*$B$6)*($B$11*AJ62+$B$12*AJ72)</f>
        <v>0</v>
      </c>
      <c r="AI67" s="1"/>
      <c r="AJ67" s="1"/>
      <c r="AK67" s="22" t="s">
        <v>21</v>
      </c>
      <c r="AL67" s="7">
        <f>EXP(-$B$3*$B$6)*($B$11*AN62+$B$12*AN72)</f>
        <v>0</v>
      </c>
      <c r="AM67" s="1"/>
      <c r="AN67" s="1"/>
      <c r="AO67" s="22" t="s">
        <v>21</v>
      </c>
      <c r="AP67" s="7">
        <f>EXP(-$B$3*$B$6)*($B$11*AR62+$B$12*AR72)</f>
        <v>0</v>
      </c>
      <c r="AQ67" s="1"/>
      <c r="AR67" s="1"/>
      <c r="AS67" s="22" t="s">
        <v>21</v>
      </c>
      <c r="AT67" s="7">
        <f>EXP(-$B$3*$B$6)*($B$11*AV62+$B$12*AV72)</f>
        <v>0</v>
      </c>
      <c r="AU67" s="1"/>
      <c r="AV67" s="1"/>
      <c r="AW67" s="22" t="s">
        <v>21</v>
      </c>
      <c r="AX67" s="8">
        <f>MAX(-AX64+$B$2,0)</f>
        <v>0</v>
      </c>
      <c r="AY67" s="1"/>
      <c r="AZ67" s="1"/>
      <c r="BA67" s="1"/>
      <c r="BB67" s="1"/>
    </row>
    <row r="68" spans="1:54" ht="14.55" x14ac:dyDescent="0.35">
      <c r="A68" s="14"/>
      <c r="B68" s="14"/>
      <c r="C68" s="1"/>
      <c r="D68" s="1"/>
      <c r="E68" s="1"/>
      <c r="F68" s="1"/>
      <c r="G68" s="1"/>
      <c r="H68" s="1"/>
      <c r="I68" s="1"/>
      <c r="J68" s="1"/>
      <c r="K68" s="1"/>
      <c r="L68" s="3"/>
      <c r="M68" s="2"/>
      <c r="N68" s="4"/>
      <c r="O68" s="1"/>
      <c r="P68" s="3"/>
      <c r="Q68" s="1"/>
      <c r="R68" s="1"/>
      <c r="S68" s="1"/>
      <c r="T68" s="1"/>
      <c r="U68" s="1"/>
      <c r="V68" s="1"/>
      <c r="W68" s="1"/>
      <c r="X68" s="1"/>
      <c r="Y68" s="1"/>
      <c r="Z68" s="1"/>
      <c r="AA68" s="1">
        <f>Y73+1</f>
        <v>13</v>
      </c>
      <c r="AB68" s="1"/>
      <c r="AC68" s="22" t="s">
        <v>20</v>
      </c>
      <c r="AD68" s="7">
        <f>MAX(EXP(-$B$3*$B$6)*($B$11*AF63+$B$12*AF73),-AD64+$B$2)</f>
        <v>0</v>
      </c>
      <c r="AE68" s="1"/>
      <c r="AF68" s="1"/>
      <c r="AG68" s="22" t="s">
        <v>20</v>
      </c>
      <c r="AH68" s="7">
        <f>MAX(EXP(-$B$3*$B$6)*($B$11*AJ63+$B$12*AJ73),-AH64+$B$2)</f>
        <v>0</v>
      </c>
      <c r="AI68" s="1"/>
      <c r="AJ68" s="1"/>
      <c r="AK68" s="22" t="s">
        <v>20</v>
      </c>
      <c r="AL68" s="7">
        <f>MAX(EXP(-$B$3*$B$6)*($B$11*AN63+$B$12*AN73),-AL64+$B$2)</f>
        <v>0</v>
      </c>
      <c r="AM68" s="1"/>
      <c r="AN68" s="1"/>
      <c r="AO68" s="22" t="s">
        <v>20</v>
      </c>
      <c r="AP68" s="7">
        <f>MAX(EXP(-$B$3*$B$6)*($B$11*AR63+$B$12*AR73),-AP64+$B$2)</f>
        <v>0</v>
      </c>
      <c r="AQ68" s="1"/>
      <c r="AR68" s="1"/>
      <c r="AS68" s="22" t="s">
        <v>20</v>
      </c>
      <c r="AT68" s="7">
        <f>MAX(EXP(-$B$3*$B$6)*($B$11*AV63+$B$12*AV73),-AT64+$B$2)</f>
        <v>0</v>
      </c>
      <c r="AU68" s="1"/>
      <c r="AV68" s="1"/>
      <c r="AW68" s="22" t="s">
        <v>20</v>
      </c>
      <c r="AX68" s="8">
        <f>MAX(-AX64+$B$2,0)</f>
        <v>0</v>
      </c>
      <c r="AY68" s="1"/>
      <c r="AZ68" s="1"/>
      <c r="BA68" s="1"/>
      <c r="BB68" s="1"/>
    </row>
    <row r="69" spans="1:54" ht="14.55" x14ac:dyDescent="0.35">
      <c r="A69" s="14"/>
      <c r="B69" s="14"/>
      <c r="C69" s="1"/>
      <c r="D69" s="1"/>
      <c r="E69" s="1"/>
      <c r="F69" s="1"/>
      <c r="G69" s="1"/>
      <c r="H69" s="1"/>
      <c r="I69" s="1"/>
      <c r="J69" s="1"/>
      <c r="K69" s="1"/>
      <c r="L69" s="3"/>
      <c r="M69" s="2"/>
      <c r="N69" s="4"/>
      <c r="O69" s="1"/>
      <c r="P69" s="3"/>
      <c r="Q69" s="1"/>
      <c r="R69" s="1"/>
      <c r="S69" s="1"/>
      <c r="T69" s="1"/>
      <c r="U69" s="1"/>
      <c r="V69" s="1"/>
      <c r="W69" s="1"/>
      <c r="X69" s="1"/>
      <c r="Y69" s="1"/>
      <c r="Z69" s="1"/>
      <c r="AA69" s="22" t="s">
        <v>0</v>
      </c>
      <c r="AB69" s="7">
        <f>Z74*$B$8</f>
        <v>69.975849573691491</v>
      </c>
      <c r="AC69" s="1"/>
      <c r="AD69" s="1"/>
      <c r="AE69" s="22" t="s">
        <v>0</v>
      </c>
      <c r="AF69" s="7">
        <f>AD64*$B$9</f>
        <v>69.864408405393277</v>
      </c>
      <c r="AG69" s="1"/>
      <c r="AH69" s="1"/>
      <c r="AI69" s="22" t="s">
        <v>0</v>
      </c>
      <c r="AJ69" s="7">
        <f>AH64*$B$9</f>
        <v>69.753144714525732</v>
      </c>
      <c r="AK69" s="1"/>
      <c r="AL69" s="1"/>
      <c r="AM69" s="22" t="s">
        <v>0</v>
      </c>
      <c r="AN69" s="7">
        <f>AL64*$B$9</f>
        <v>69.642058218444319</v>
      </c>
      <c r="AO69" s="1"/>
      <c r="AP69" s="1"/>
      <c r="AQ69" s="22" t="s">
        <v>0</v>
      </c>
      <c r="AR69" s="7">
        <f>AP64*$B$9</f>
        <v>69.53114863495459</v>
      </c>
      <c r="AS69" s="1"/>
      <c r="AT69" s="1"/>
      <c r="AU69" s="22" t="s">
        <v>0</v>
      </c>
      <c r="AV69" s="7">
        <f>AT64*$B$9</f>
        <v>69.420415682311614</v>
      </c>
      <c r="AW69" s="1"/>
      <c r="AX69" s="3"/>
      <c r="AY69" s="1"/>
      <c r="AZ69" s="1"/>
      <c r="BA69" s="1"/>
      <c r="BB69" s="1"/>
    </row>
    <row r="70" spans="1:54" x14ac:dyDescent="0.45">
      <c r="A70" s="14"/>
      <c r="B70" s="14"/>
      <c r="C70" s="1"/>
      <c r="D70" s="1"/>
      <c r="E70" s="1"/>
      <c r="F70" s="1"/>
      <c r="G70" s="1"/>
      <c r="H70" s="1"/>
      <c r="I70" s="1"/>
      <c r="J70" s="1"/>
      <c r="K70" s="1"/>
      <c r="L70" s="3"/>
      <c r="M70" s="2"/>
      <c r="N70" s="4"/>
      <c r="O70" s="1"/>
      <c r="P70" s="3"/>
      <c r="Q70" s="1"/>
      <c r="R70" s="1"/>
      <c r="S70" s="1"/>
      <c r="T70" s="1"/>
      <c r="U70" s="1"/>
      <c r="V70" s="1"/>
      <c r="W70" s="1"/>
      <c r="X70" s="1"/>
      <c r="Y70" s="1"/>
      <c r="Z70" s="1"/>
      <c r="AA70" s="23" t="s">
        <v>9</v>
      </c>
      <c r="AB70" s="7">
        <f>EXP(-$B$4*$B$6)*(AD68-AD78)/(AB69*($B$8-$B$9))</f>
        <v>0</v>
      </c>
      <c r="AC70" s="1"/>
      <c r="AD70" s="1"/>
      <c r="AE70" s="23" t="s">
        <v>9</v>
      </c>
      <c r="AF70" s="7">
        <f>EXP(-$B$4*$B$6)*(AH68-AH78)/(AF69*($B$8-$B$9))</f>
        <v>0</v>
      </c>
      <c r="AG70" s="1"/>
      <c r="AH70" s="1"/>
      <c r="AI70" s="23" t="s">
        <v>9</v>
      </c>
      <c r="AJ70" s="7">
        <f>EXP(-$B$4*$B$6)*(AL68-AL78)/(AJ69*($B$8-$B$9))</f>
        <v>0</v>
      </c>
      <c r="AK70" s="1"/>
      <c r="AL70" s="1"/>
      <c r="AM70" s="23" t="s">
        <v>9</v>
      </c>
      <c r="AN70" s="7">
        <f>EXP(-$B$4*$B$6)*(AP68-AP78)/(AN69*($B$8-$B$9))</f>
        <v>0</v>
      </c>
      <c r="AO70" s="1"/>
      <c r="AP70" s="1"/>
      <c r="AQ70" s="23" t="s">
        <v>9</v>
      </c>
      <c r="AR70" s="7">
        <f>EXP(-$B$4*$B$6)*(AT68-AT78)/(AR69*($B$8-$B$9))</f>
        <v>0</v>
      </c>
      <c r="AS70" s="1"/>
      <c r="AT70" s="1"/>
      <c r="AU70" s="23" t="s">
        <v>9</v>
      </c>
      <c r="AV70" s="7">
        <f>EXP(-$B$4*$B$6)*(AX68-AX78)/(AV69*($B$8-$B$9))</f>
        <v>0</v>
      </c>
      <c r="AW70" s="1"/>
      <c r="AX70" s="3"/>
      <c r="AY70" s="1"/>
      <c r="AZ70" s="1"/>
      <c r="BA70" s="1"/>
      <c r="BB70" s="1"/>
    </row>
    <row r="71" spans="1:54" ht="14.55" x14ac:dyDescent="0.35">
      <c r="A71" s="14"/>
      <c r="B71" s="14"/>
      <c r="C71" s="1"/>
      <c r="D71" s="1"/>
      <c r="E71" s="1"/>
      <c r="F71" s="1"/>
      <c r="G71" s="1"/>
      <c r="H71" s="1"/>
      <c r="I71" s="1"/>
      <c r="J71" s="1"/>
      <c r="K71" s="1"/>
      <c r="L71" s="3"/>
      <c r="M71" s="2"/>
      <c r="N71" s="4"/>
      <c r="O71" s="1"/>
      <c r="P71" s="3"/>
      <c r="Q71" s="1"/>
      <c r="R71" s="1"/>
      <c r="S71" s="1"/>
      <c r="T71" s="1"/>
      <c r="U71" s="1"/>
      <c r="V71" s="1"/>
      <c r="W71" s="1"/>
      <c r="X71" s="1"/>
      <c r="Y71" s="1"/>
      <c r="Z71" s="1"/>
      <c r="AA71" s="22" t="s">
        <v>10</v>
      </c>
      <c r="AB71" s="7">
        <f>EXP(-$B$3*B6)*(($B$8*AD78-$B$9*AD68)/($B$8-$B$9))</f>
        <v>0</v>
      </c>
      <c r="AC71" s="1"/>
      <c r="AD71" s="1"/>
      <c r="AE71" s="22" t="s">
        <v>10</v>
      </c>
      <c r="AF71" s="7">
        <f>EXP(-$B$3*B6)*(($B$8*AH78-$B$9*AH68)/($B$8-$B$9))</f>
        <v>0</v>
      </c>
      <c r="AG71" s="1"/>
      <c r="AH71" s="1"/>
      <c r="AI71" s="22" t="s">
        <v>10</v>
      </c>
      <c r="AJ71" s="7">
        <f>EXP(-$B$3*B6)*(($B$8*AL78-$B$9*AL68)/($B$8-$B$9))</f>
        <v>0</v>
      </c>
      <c r="AK71" s="1"/>
      <c r="AL71" s="1"/>
      <c r="AM71" s="22" t="s">
        <v>10</v>
      </c>
      <c r="AN71" s="7">
        <f>EXP(-$B$3*B6)*(($B$8*AP78-$B$9*AP68)/($B$8-$B$9))</f>
        <v>0</v>
      </c>
      <c r="AO71" s="1"/>
      <c r="AP71" s="1"/>
      <c r="AQ71" s="22" t="s">
        <v>10</v>
      </c>
      <c r="AR71" s="7">
        <f>EXP(-$B$3*B6)*(($B$8*AT78-$B$9*AT68)/($B$8-$B$9))</f>
        <v>0</v>
      </c>
      <c r="AS71" s="1"/>
      <c r="AT71" s="1"/>
      <c r="AU71" s="22" t="s">
        <v>10</v>
      </c>
      <c r="AV71" s="7">
        <f>EXP(-$B$3*B6)*(($B$8*AX78-$B$9*AX68)/($B$8-$B$9))</f>
        <v>0</v>
      </c>
      <c r="AW71" s="1"/>
      <c r="AX71" s="3"/>
      <c r="AY71" s="1"/>
      <c r="AZ71" s="1"/>
      <c r="BA71" s="1"/>
      <c r="BB71" s="1"/>
    </row>
    <row r="72" spans="1:54" ht="14.55" x14ac:dyDescent="0.35">
      <c r="A72" s="14"/>
      <c r="B72" s="14"/>
      <c r="C72" s="1"/>
      <c r="D72" s="1"/>
      <c r="E72" s="1"/>
      <c r="F72" s="1"/>
      <c r="G72" s="1"/>
      <c r="H72" s="1"/>
      <c r="I72" s="1"/>
      <c r="J72" s="1"/>
      <c r="K72" s="1"/>
      <c r="L72" s="3"/>
      <c r="M72" s="2"/>
      <c r="N72" s="4"/>
      <c r="O72" s="1"/>
      <c r="P72" s="3"/>
      <c r="Q72" s="1"/>
      <c r="R72" s="1"/>
      <c r="S72" s="1"/>
      <c r="T72" s="1"/>
      <c r="U72" s="1"/>
      <c r="V72" s="1"/>
      <c r="W72" s="1"/>
      <c r="X72" s="1"/>
      <c r="Y72" s="1"/>
      <c r="Z72" s="1"/>
      <c r="AA72" s="22" t="s">
        <v>21</v>
      </c>
      <c r="AB72" s="7">
        <f>EXP(-$B$3*$B$6)*($B$11*AD67+$B$12*AD77)</f>
        <v>0</v>
      </c>
      <c r="AC72" s="1"/>
      <c r="AD72" s="1"/>
      <c r="AE72" s="22" t="s">
        <v>21</v>
      </c>
      <c r="AF72" s="7">
        <f>EXP(-$B$3*$B$6)*($B$11*AH67+$B$12*AH77)</f>
        <v>0</v>
      </c>
      <c r="AG72" s="1"/>
      <c r="AH72" s="1"/>
      <c r="AI72" s="22" t="s">
        <v>21</v>
      </c>
      <c r="AJ72" s="7">
        <f>EXP(-$B$3*$B$6)*($B$11*AL67+$B$12*AL77)</f>
        <v>0</v>
      </c>
      <c r="AK72" s="1"/>
      <c r="AL72" s="1"/>
      <c r="AM72" s="22" t="s">
        <v>21</v>
      </c>
      <c r="AN72" s="7">
        <f>EXP(-$B$3*$B$6)*($B$11*AP67+$B$12*AP77)</f>
        <v>0</v>
      </c>
      <c r="AO72" s="1"/>
      <c r="AP72" s="1"/>
      <c r="AQ72" s="22" t="s">
        <v>21</v>
      </c>
      <c r="AR72" s="7">
        <f>EXP(-$B$3*$B$6)*($B$11*AT67+$B$12*AT77)</f>
        <v>0</v>
      </c>
      <c r="AS72" s="1"/>
      <c r="AT72" s="1"/>
      <c r="AU72" s="22" t="s">
        <v>21</v>
      </c>
      <c r="AV72" s="7">
        <f>EXP(-$B$3*$B$6)*($B$11*AX67+$B$12*AX78)</f>
        <v>0</v>
      </c>
      <c r="AW72" s="1"/>
      <c r="AX72" s="3"/>
      <c r="AY72" s="1"/>
      <c r="AZ72" s="1"/>
      <c r="BA72" s="1"/>
      <c r="BB72" s="1"/>
    </row>
    <row r="73" spans="1:54" ht="14.55" x14ac:dyDescent="0.35">
      <c r="A73" s="14"/>
      <c r="B73" s="14"/>
      <c r="C73" s="1"/>
      <c r="D73" s="1"/>
      <c r="E73" s="1"/>
      <c r="F73" s="1"/>
      <c r="G73" s="1"/>
      <c r="H73" s="1"/>
      <c r="I73" s="1"/>
      <c r="J73" s="1"/>
      <c r="K73" s="1"/>
      <c r="L73" s="3"/>
      <c r="M73" s="2"/>
      <c r="N73" s="4"/>
      <c r="O73" s="1"/>
      <c r="P73" s="3"/>
      <c r="Q73" s="1"/>
      <c r="R73" s="1"/>
      <c r="S73" s="1"/>
      <c r="T73" s="1"/>
      <c r="U73" s="1"/>
      <c r="V73" s="1"/>
      <c r="W73" s="1"/>
      <c r="X73" s="1"/>
      <c r="Y73" s="1">
        <f>W78+1</f>
        <v>12</v>
      </c>
      <c r="Z73" s="1"/>
      <c r="AA73" s="22" t="s">
        <v>20</v>
      </c>
      <c r="AB73" s="7">
        <f>MAX(EXP(-$B$3*$B$6)*($B$11*AD68+$B$12*AD78),-AB69+$B$2)</f>
        <v>0</v>
      </c>
      <c r="AC73" s="1"/>
      <c r="AD73" s="1"/>
      <c r="AE73" s="22" t="s">
        <v>20</v>
      </c>
      <c r="AF73" s="7">
        <f>MAX(EXP(-$B$3*$B$6)*($B$11*AH68+$B$12*AH78),-AF69+$B$2)</f>
        <v>0</v>
      </c>
      <c r="AG73" s="1"/>
      <c r="AH73" s="1"/>
      <c r="AI73" s="22" t="s">
        <v>20</v>
      </c>
      <c r="AJ73" s="7">
        <f>MAX(EXP(-$B$3*$B$6)*($B$11*AL68+$B$12*AL78),-AJ69+$B$2)</f>
        <v>0</v>
      </c>
      <c r="AK73" s="1"/>
      <c r="AL73" s="1"/>
      <c r="AM73" s="22" t="s">
        <v>20</v>
      </c>
      <c r="AN73" s="7">
        <f>MAX(EXP(-$B$3*$B$6)*($B$11*AP68+$B$12*AP78),-AN69+$B$2)</f>
        <v>0</v>
      </c>
      <c r="AO73" s="1"/>
      <c r="AP73" s="1"/>
      <c r="AQ73" s="22" t="s">
        <v>20</v>
      </c>
      <c r="AR73" s="7">
        <f>MAX(EXP(-$B$3*$B$6)*($B$11*AT68+$B$12*AT78),-AR69+$B$2)</f>
        <v>0</v>
      </c>
      <c r="AS73" s="1"/>
      <c r="AT73" s="1"/>
      <c r="AU73" s="22" t="s">
        <v>20</v>
      </c>
      <c r="AV73" s="7">
        <f>MAX(EXP(-$B$3*$B$6)*($B$11*AX68+$B$12*AX78),-AV69+$B$2)</f>
        <v>0</v>
      </c>
      <c r="AW73" s="1"/>
      <c r="AX73" s="3"/>
      <c r="AY73" s="1"/>
      <c r="AZ73" s="1"/>
      <c r="BA73" s="1"/>
      <c r="BB73" s="1"/>
    </row>
    <row r="74" spans="1:54" ht="14.55" x14ac:dyDescent="0.35">
      <c r="A74" s="14"/>
      <c r="B74" s="14"/>
      <c r="C74" s="1"/>
      <c r="D74" s="1"/>
      <c r="E74" s="1"/>
      <c r="F74" s="1"/>
      <c r="G74" s="1"/>
      <c r="H74" s="1"/>
      <c r="I74" s="1"/>
      <c r="J74" s="1"/>
      <c r="K74" s="1"/>
      <c r="L74" s="3"/>
      <c r="M74" s="2"/>
      <c r="N74" s="4"/>
      <c r="O74" s="1"/>
      <c r="P74" s="3"/>
      <c r="Q74" s="1"/>
      <c r="R74" s="1"/>
      <c r="S74" s="1"/>
      <c r="T74" s="1"/>
      <c r="U74" s="1"/>
      <c r="V74" s="1"/>
      <c r="W74" s="1"/>
      <c r="X74" s="1"/>
      <c r="Y74" s="22" t="s">
        <v>0</v>
      </c>
      <c r="Z74" s="7">
        <f>X79*$B$8</f>
        <v>66.705528035336584</v>
      </c>
      <c r="AA74" s="1"/>
      <c r="AB74" s="1"/>
      <c r="AC74" s="22" t="s">
        <v>0</v>
      </c>
      <c r="AD74" s="7">
        <f>AB69*$B$9</f>
        <v>66.599295070370871</v>
      </c>
      <c r="AE74" s="1"/>
      <c r="AF74" s="1"/>
      <c r="AG74" s="22" t="s">
        <v>0</v>
      </c>
      <c r="AH74" s="7">
        <f>AF69*$B$9</f>
        <v>66.493231288427594</v>
      </c>
      <c r="AI74" s="1"/>
      <c r="AJ74" s="1"/>
      <c r="AK74" s="22" t="s">
        <v>0</v>
      </c>
      <c r="AL74" s="7">
        <f>AJ69*$B$9</f>
        <v>66.387336420071577</v>
      </c>
      <c r="AM74" s="1"/>
      <c r="AN74" s="1"/>
      <c r="AO74" s="22" t="s">
        <v>0</v>
      </c>
      <c r="AP74" s="7">
        <f>AN69*$B$9</f>
        <v>66.281610196296782</v>
      </c>
      <c r="AQ74" s="1"/>
      <c r="AR74" s="1"/>
      <c r="AS74" s="22" t="s">
        <v>0</v>
      </c>
      <c r="AT74" s="7">
        <f>AR69*$B$9</f>
        <v>66.176052348525516</v>
      </c>
      <c r="AU74" s="1"/>
      <c r="AV74" s="3"/>
      <c r="AW74" s="22" t="s">
        <v>0</v>
      </c>
      <c r="AX74" s="7">
        <f>AV69*$B$9</f>
        <v>66.070662608607947</v>
      </c>
      <c r="AY74" s="1"/>
      <c r="AZ74" s="1"/>
      <c r="BA74" s="1"/>
      <c r="BB74" s="1"/>
    </row>
    <row r="75" spans="1:54" x14ac:dyDescent="0.45">
      <c r="A75" s="14"/>
      <c r="B75" s="14"/>
      <c r="C75" s="1"/>
      <c r="D75" s="1"/>
      <c r="E75" s="1"/>
      <c r="F75" s="1"/>
      <c r="G75" s="1"/>
      <c r="H75" s="1"/>
      <c r="I75" s="1"/>
      <c r="J75" s="1"/>
      <c r="K75" s="1"/>
      <c r="L75" s="3"/>
      <c r="M75" s="2"/>
      <c r="N75" s="4"/>
      <c r="O75" s="1"/>
      <c r="P75" s="3"/>
      <c r="Q75" s="1"/>
      <c r="R75" s="1"/>
      <c r="S75" s="1"/>
      <c r="T75" s="1"/>
      <c r="U75" s="1"/>
      <c r="V75" s="1"/>
      <c r="W75" s="1"/>
      <c r="X75" s="1"/>
      <c r="Y75" s="23" t="s">
        <v>9</v>
      </c>
      <c r="Z75" s="7">
        <f>EXP(-$B$4*$B$6)*(AB73-AB83)/(Z74*($B$8-$B$9))</f>
        <v>-1.4782842404816549E-5</v>
      </c>
      <c r="AA75" s="1"/>
      <c r="AB75" s="1"/>
      <c r="AC75" s="23" t="s">
        <v>9</v>
      </c>
      <c r="AD75" s="7">
        <f>EXP(-$B$4*$B$6)*(AF73-AF83)/(AD74*($B$8-$B$9))</f>
        <v>0</v>
      </c>
      <c r="AE75" s="1"/>
      <c r="AF75" s="1"/>
      <c r="AG75" s="23" t="s">
        <v>9</v>
      </c>
      <c r="AH75" s="7">
        <f>EXP(-$B$4*$B$6)*(AJ73-AJ83)/(AH74*($B$8-$B$9))</f>
        <v>0</v>
      </c>
      <c r="AI75" s="1"/>
      <c r="AJ75" s="1"/>
      <c r="AK75" s="23" t="s">
        <v>9</v>
      </c>
      <c r="AL75" s="7">
        <f>EXP(-$B$4*$B$6)*(AN73-AN83)/(AL74*($B$8-$B$9))</f>
        <v>0</v>
      </c>
      <c r="AM75" s="1"/>
      <c r="AN75" s="1"/>
      <c r="AO75" s="23" t="s">
        <v>9</v>
      </c>
      <c r="AP75" s="7">
        <f>EXP(-$B$4*$B$6)*(AR73-AR83)/(AP74*($B$8-$B$9))</f>
        <v>0</v>
      </c>
      <c r="AQ75" s="1"/>
      <c r="AR75" s="1"/>
      <c r="AS75" s="23" t="s">
        <v>9</v>
      </c>
      <c r="AT75" s="7">
        <f>EXP(-$B$4*$B$6)*(AV73-AV83)/(AT74*($B$8-$B$9))</f>
        <v>0</v>
      </c>
      <c r="AU75" s="1"/>
      <c r="AV75" s="3"/>
      <c r="AW75" s="23" t="s">
        <v>9</v>
      </c>
      <c r="AX75" s="6"/>
      <c r="AY75" s="1"/>
      <c r="AZ75" s="1"/>
      <c r="BA75" s="1"/>
      <c r="BB75" s="1"/>
    </row>
    <row r="76" spans="1:54" ht="14.55" x14ac:dyDescent="0.35">
      <c r="A76" s="14"/>
      <c r="B76" s="14"/>
      <c r="C76" s="1"/>
      <c r="D76" s="1"/>
      <c r="E76" s="1"/>
      <c r="F76" s="1"/>
      <c r="G76" s="1"/>
      <c r="H76" s="1"/>
      <c r="I76" s="1"/>
      <c r="J76" s="1"/>
      <c r="K76" s="1"/>
      <c r="L76" s="3"/>
      <c r="M76" s="2"/>
      <c r="N76" s="4"/>
      <c r="O76" s="1"/>
      <c r="P76" s="3"/>
      <c r="Q76" s="1"/>
      <c r="R76" s="1"/>
      <c r="S76" s="1"/>
      <c r="T76" s="1"/>
      <c r="U76" s="1"/>
      <c r="V76" s="1"/>
      <c r="W76" s="1"/>
      <c r="X76" s="1"/>
      <c r="Y76" s="22" t="s">
        <v>10</v>
      </c>
      <c r="Z76" s="7">
        <f>EXP(-$B$3*B6)*(($B$8*AB83-$B$9*AB73)/($B$8-$B$9))</f>
        <v>1.0352666501705821E-3</v>
      </c>
      <c r="AA76" s="1"/>
      <c r="AB76" s="1"/>
      <c r="AC76" s="22" t="s">
        <v>10</v>
      </c>
      <c r="AD76" s="7">
        <f>EXP(-$B$3*B6)*(($B$8*AF83-$B$9*AF73)/($B$8-$B$9))</f>
        <v>0</v>
      </c>
      <c r="AE76" s="1"/>
      <c r="AF76" s="1"/>
      <c r="AG76" s="22" t="s">
        <v>10</v>
      </c>
      <c r="AH76" s="7">
        <f>EXP(-$B$3*B6)*(($B$8*AJ83-$B$9*AJ73)/($B$8-$B$9))</f>
        <v>0</v>
      </c>
      <c r="AI76" s="1"/>
      <c r="AJ76" s="1"/>
      <c r="AK76" s="22" t="s">
        <v>10</v>
      </c>
      <c r="AL76" s="7">
        <f>EXP(-$B$3*B6)*(($B$8*AN83-$B$9*AN73)/($B$8-$B$9))</f>
        <v>0</v>
      </c>
      <c r="AM76" s="1"/>
      <c r="AN76" s="1"/>
      <c r="AO76" s="22" t="s">
        <v>10</v>
      </c>
      <c r="AP76" s="7">
        <f>EXP(-$B$3*B6)*(($B$8*AR83-$B$9*AR73)/($B$8-$B$9))</f>
        <v>0</v>
      </c>
      <c r="AQ76" s="1"/>
      <c r="AR76" s="1"/>
      <c r="AS76" s="22" t="s">
        <v>10</v>
      </c>
      <c r="AT76" s="7">
        <f>EXP(-$B$3*B6)*(($B$8*AV83-$B$9*AV73)/($B$8-$B$9))</f>
        <v>0</v>
      </c>
      <c r="AU76" s="1"/>
      <c r="AV76" s="3"/>
      <c r="AW76" s="22" t="s">
        <v>10</v>
      </c>
      <c r="AX76" s="6"/>
      <c r="AY76" s="1"/>
      <c r="AZ76" s="1"/>
      <c r="BA76" s="1"/>
      <c r="BB76" s="1"/>
    </row>
    <row r="77" spans="1:54" ht="14.55" x14ac:dyDescent="0.35">
      <c r="A77" s="14"/>
      <c r="B77" s="14"/>
      <c r="C77" s="1"/>
      <c r="D77" s="1"/>
      <c r="E77" s="1"/>
      <c r="F77" s="1"/>
      <c r="G77" s="1"/>
      <c r="H77" s="1"/>
      <c r="I77" s="1"/>
      <c r="J77" s="1"/>
      <c r="K77" s="1"/>
      <c r="L77" s="3"/>
      <c r="M77" s="2"/>
      <c r="N77" s="4"/>
      <c r="O77" s="1"/>
      <c r="P77" s="3"/>
      <c r="Q77" s="1"/>
      <c r="R77" s="1"/>
      <c r="S77" s="1"/>
      <c r="T77" s="1"/>
      <c r="U77" s="1"/>
      <c r="V77" s="1"/>
      <c r="W77" s="1"/>
      <c r="X77" s="1"/>
      <c r="Y77" s="22" t="s">
        <v>21</v>
      </c>
      <c r="Z77" s="7">
        <f>EXP(-$B$3*$B$6)*($B$11*AB72+$B$12*AB82)</f>
        <v>4.9169341694129178E-5</v>
      </c>
      <c r="AA77" s="1"/>
      <c r="AB77" s="1"/>
      <c r="AC77" s="22" t="s">
        <v>21</v>
      </c>
      <c r="AD77" s="7">
        <f>EXP(-$B$3*$B$6)*($B$11*AF72+$B$12*AF82)</f>
        <v>0</v>
      </c>
      <c r="AE77" s="1"/>
      <c r="AF77" s="1"/>
      <c r="AG77" s="22" t="s">
        <v>21</v>
      </c>
      <c r="AH77" s="7">
        <f>EXP(-$B$3*$B$6)*($B$11*AJ72+$B$12*AJ82)</f>
        <v>0</v>
      </c>
      <c r="AI77" s="1"/>
      <c r="AJ77" s="1"/>
      <c r="AK77" s="22" t="s">
        <v>21</v>
      </c>
      <c r="AL77" s="7">
        <f>EXP(-$B$3*$B$6)*($B$11*AN72+$B$12*AN82)</f>
        <v>0</v>
      </c>
      <c r="AM77" s="1"/>
      <c r="AN77" s="1"/>
      <c r="AO77" s="22" t="s">
        <v>21</v>
      </c>
      <c r="AP77" s="7">
        <f>EXP(-$B$3*$B$6)*($B$11*AR72+$B$12*AR82)</f>
        <v>0</v>
      </c>
      <c r="AQ77" s="1"/>
      <c r="AR77" s="1"/>
      <c r="AS77" s="22" t="s">
        <v>21</v>
      </c>
      <c r="AT77" s="7">
        <f>EXP(-$B$3*$B$6)*($B$11*AV72+$B$12*AV82)</f>
        <v>0</v>
      </c>
      <c r="AU77" s="1"/>
      <c r="AV77" s="3"/>
      <c r="AW77" s="22" t="s">
        <v>21</v>
      </c>
      <c r="AX77" s="8">
        <f>MAX(-AX74+$B$2,0)</f>
        <v>0</v>
      </c>
      <c r="AY77" s="1"/>
      <c r="AZ77" s="1"/>
      <c r="BA77" s="1"/>
      <c r="BB77" s="1"/>
    </row>
    <row r="78" spans="1:54" ht="14.55" x14ac:dyDescent="0.35">
      <c r="A78" s="14"/>
      <c r="B78" s="14"/>
      <c r="C78" s="1"/>
      <c r="D78" s="1"/>
      <c r="E78" s="1"/>
      <c r="F78" s="1"/>
      <c r="G78" s="1"/>
      <c r="H78" s="1"/>
      <c r="I78" s="1"/>
      <c r="J78" s="1"/>
      <c r="K78" s="1"/>
      <c r="L78" s="3"/>
      <c r="M78" s="2"/>
      <c r="N78" s="4"/>
      <c r="O78" s="1"/>
      <c r="P78" s="3"/>
      <c r="Q78" s="1"/>
      <c r="R78" s="1"/>
      <c r="S78" s="1"/>
      <c r="T78" s="1"/>
      <c r="U78" s="1"/>
      <c r="V78" s="1"/>
      <c r="W78" s="1">
        <f>U83+1</f>
        <v>11</v>
      </c>
      <c r="X78" s="1"/>
      <c r="Y78" s="22" t="s">
        <v>20</v>
      </c>
      <c r="Z78" s="7">
        <f>MAX(EXP(-$B$3*$B$6)*($B$11*AB73+$B$12*AB83),-Z74+$B$2)</f>
        <v>4.9169341694129178E-5</v>
      </c>
      <c r="AA78" s="1"/>
      <c r="AB78" s="1"/>
      <c r="AC78" s="22" t="s">
        <v>20</v>
      </c>
      <c r="AD78" s="7">
        <f>MAX(EXP(-$B$3*$B$6)*($B$11*AF73+$B$12*AF83),-AD74+$B$2)</f>
        <v>0</v>
      </c>
      <c r="AE78" s="1"/>
      <c r="AF78" s="1"/>
      <c r="AG78" s="22" t="s">
        <v>20</v>
      </c>
      <c r="AH78" s="7">
        <f>MAX(EXP(-$B$3*$B$6)*($B$11*AJ73+$B$12*AJ83),-AH74+$B$2)</f>
        <v>0</v>
      </c>
      <c r="AI78" s="1"/>
      <c r="AJ78" s="1"/>
      <c r="AK78" s="22" t="s">
        <v>20</v>
      </c>
      <c r="AL78" s="7">
        <f>MAX(EXP(-$B$3*$B$6)*($B$11*AN73+$B$12*AN83),-AL74+$B$2)</f>
        <v>0</v>
      </c>
      <c r="AM78" s="1"/>
      <c r="AN78" s="1"/>
      <c r="AO78" s="22" t="s">
        <v>20</v>
      </c>
      <c r="AP78" s="7">
        <f>MAX(EXP(-$B$3*$B$6)*($B$11*AR73+$B$12*AR83),-AP74+$B$2)</f>
        <v>0</v>
      </c>
      <c r="AQ78" s="1"/>
      <c r="AR78" s="1"/>
      <c r="AS78" s="22" t="s">
        <v>20</v>
      </c>
      <c r="AT78" s="7">
        <f>MAX(EXP(-$B$3*$B$6)*($B$11*AV73+$B$12*AV83),-AT74+$B$2)</f>
        <v>0</v>
      </c>
      <c r="AU78" s="1"/>
      <c r="AV78" s="3"/>
      <c r="AW78" s="22" t="s">
        <v>20</v>
      </c>
      <c r="AX78" s="8">
        <f>MAX(-AX74+$B$2,0)</f>
        <v>0</v>
      </c>
      <c r="AY78" s="1"/>
      <c r="AZ78" s="1"/>
      <c r="BA78" s="1"/>
      <c r="BB78" s="1"/>
    </row>
    <row r="79" spans="1:54" ht="14.55" x14ac:dyDescent="0.35">
      <c r="A79" s="14"/>
      <c r="B79" s="14"/>
      <c r="C79" s="1"/>
      <c r="D79" s="1"/>
      <c r="E79" s="1"/>
      <c r="F79" s="1"/>
      <c r="G79" s="1"/>
      <c r="H79" s="1"/>
      <c r="I79" s="1"/>
      <c r="J79" s="1"/>
      <c r="K79" s="1"/>
      <c r="L79" s="3"/>
      <c r="M79" s="2"/>
      <c r="N79" s="4"/>
      <c r="O79" s="1"/>
      <c r="P79" s="3"/>
      <c r="Q79" s="1"/>
      <c r="R79" s="1"/>
      <c r="S79" s="1"/>
      <c r="T79" s="1"/>
      <c r="U79" s="1"/>
      <c r="V79" s="1"/>
      <c r="W79" s="22" t="s">
        <v>0</v>
      </c>
      <c r="X79" s="7">
        <f>V84*$B$8</f>
        <v>63.588044983822272</v>
      </c>
      <c r="Y79" s="1"/>
      <c r="Z79" s="1"/>
      <c r="AA79" s="22" t="s">
        <v>0</v>
      </c>
      <c r="AB79" s="7">
        <f>Z74*$B$9</f>
        <v>63.486776816790808</v>
      </c>
      <c r="AC79" s="1"/>
      <c r="AD79" s="1"/>
      <c r="AE79" s="22" t="s">
        <v>0</v>
      </c>
      <c r="AF79" s="7">
        <f>AD74*$B$9</f>
        <v>63.385669926012703</v>
      </c>
      <c r="AG79" s="1"/>
      <c r="AH79" s="1"/>
      <c r="AI79" s="22" t="s">
        <v>0</v>
      </c>
      <c r="AJ79" s="7">
        <f>AH74*$B$9</f>
        <v>63.284724054644883</v>
      </c>
      <c r="AK79" s="1"/>
      <c r="AL79" s="1"/>
      <c r="AM79" s="22" t="s">
        <v>0</v>
      </c>
      <c r="AN79" s="7">
        <f>AL74*$B$9</f>
        <v>63.183938946253264</v>
      </c>
      <c r="AO79" s="1"/>
      <c r="AP79" s="1"/>
      <c r="AQ79" s="22" t="s">
        <v>0</v>
      </c>
      <c r="AR79" s="7">
        <f>AP74*$B$9</f>
        <v>63.08331434481218</v>
      </c>
      <c r="AS79" s="1"/>
      <c r="AT79" s="3"/>
      <c r="AU79" s="22" t="s">
        <v>0</v>
      </c>
      <c r="AV79" s="7">
        <f>AT74*$B$9</f>
        <v>62.98284999470367</v>
      </c>
      <c r="AW79" s="1"/>
      <c r="AX79" s="1"/>
      <c r="AY79" s="1"/>
      <c r="AZ79" s="1"/>
      <c r="BA79" s="1"/>
      <c r="BB79" s="1"/>
    </row>
    <row r="80" spans="1:54" x14ac:dyDescent="0.45">
      <c r="A80" s="14"/>
      <c r="B80" s="14"/>
      <c r="C80" s="1"/>
      <c r="D80" s="1"/>
      <c r="E80" s="1"/>
      <c r="F80" s="1"/>
      <c r="G80" s="1"/>
      <c r="H80" s="1"/>
      <c r="I80" s="1"/>
      <c r="J80" s="1"/>
      <c r="K80" s="1"/>
      <c r="L80" s="3"/>
      <c r="M80" s="2"/>
      <c r="N80" s="4"/>
      <c r="O80" s="1"/>
      <c r="P80" s="3"/>
      <c r="Q80" s="1"/>
      <c r="R80" s="1"/>
      <c r="S80" s="1"/>
      <c r="T80" s="1"/>
      <c r="U80" s="1"/>
      <c r="V80" s="1"/>
      <c r="W80" s="23" t="s">
        <v>9</v>
      </c>
      <c r="X80" s="7">
        <f>EXP(-$B$4*$B$6)*(Z78-Z88)/(X79*($B$8-$B$9))</f>
        <v>-2.6977603090061361E-4</v>
      </c>
      <c r="Y80" s="1"/>
      <c r="Z80" s="1"/>
      <c r="AA80" s="23" t="s">
        <v>9</v>
      </c>
      <c r="AB80" s="7">
        <f>EXP(-$B$4*$B$6)*(AD77-AD88)/(AB79*($B$8-$B$9))</f>
        <v>-3.033711841483624E-5</v>
      </c>
      <c r="AC80" s="1"/>
      <c r="AD80" s="1"/>
      <c r="AE80" s="23" t="s">
        <v>9</v>
      </c>
      <c r="AF80" s="7">
        <f>EXP(-$B$4*$B$6)*(AH78-AH88)/(AF79*($B$8-$B$9))</f>
        <v>0</v>
      </c>
      <c r="AG80" s="1"/>
      <c r="AH80" s="1"/>
      <c r="AI80" s="23" t="s">
        <v>9</v>
      </c>
      <c r="AJ80" s="7">
        <f>EXP(-$B$4*$B$6)*(AL78-AL88)/(AJ79*($B$8-$B$9))</f>
        <v>0</v>
      </c>
      <c r="AK80" s="1"/>
      <c r="AL80" s="1"/>
      <c r="AM80" s="23" t="s">
        <v>9</v>
      </c>
      <c r="AN80" s="7">
        <f>EXP(-$B$4*$B$6)*(AP78-AP88)/(AN79*($B$8-$B$9))</f>
        <v>0</v>
      </c>
      <c r="AO80" s="1"/>
      <c r="AP80" s="1"/>
      <c r="AQ80" s="23" t="s">
        <v>9</v>
      </c>
      <c r="AR80" s="7">
        <f>EXP(-$B$4*$B$6)*(AT78-AT88)/(AR79*($B$8-$B$9))</f>
        <v>0</v>
      </c>
      <c r="AS80" s="1"/>
      <c r="AT80" s="3"/>
      <c r="AU80" s="23" t="s">
        <v>9</v>
      </c>
      <c r="AV80" s="7">
        <f>EXP(-$B$4*$B$6)*(AX78-AX88)/(AV79*($B$8-$B$9))</f>
        <v>0</v>
      </c>
      <c r="AW80" s="1"/>
      <c r="AX80" s="1"/>
      <c r="AY80" s="1"/>
      <c r="AZ80" s="1"/>
      <c r="BA80" s="1"/>
      <c r="BB80" s="1"/>
    </row>
    <row r="81" spans="1:54" ht="14.55" x14ac:dyDescent="0.35">
      <c r="A81" s="14"/>
      <c r="B81" s="14"/>
      <c r="C81" s="1"/>
      <c r="D81" s="1"/>
      <c r="E81" s="1"/>
      <c r="F81" s="1"/>
      <c r="G81" s="1"/>
      <c r="H81" s="1"/>
      <c r="I81" s="1"/>
      <c r="J81" s="1"/>
      <c r="K81" s="1"/>
      <c r="L81" s="3"/>
      <c r="M81" s="2"/>
      <c r="N81" s="4"/>
      <c r="O81" s="1"/>
      <c r="P81" s="3"/>
      <c r="Q81" s="1"/>
      <c r="R81" s="1"/>
      <c r="S81" s="1"/>
      <c r="T81" s="1"/>
      <c r="U81" s="1"/>
      <c r="V81" s="1"/>
      <c r="W81" s="22" t="s">
        <v>10</v>
      </c>
      <c r="X81" s="7">
        <f>EXP(-$B$3*B6)*(($B$8*Z88-$B$9*Z78)/($B$8-$B$9))</f>
        <v>1.8059052151752686E-2</v>
      </c>
      <c r="Y81" s="1"/>
      <c r="Z81" s="1"/>
      <c r="AA81" s="22" t="s">
        <v>10</v>
      </c>
      <c r="AB81" s="7">
        <f>EXP(-$B$3*B6)*(($B$8*AD88-$B$9*AD78)/($B$8-$B$9))</f>
        <v>2.0220414598362728E-3</v>
      </c>
      <c r="AC81" s="1"/>
      <c r="AD81" s="1"/>
      <c r="AE81" s="22" t="s">
        <v>10</v>
      </c>
      <c r="AF81" s="7">
        <f>EXP(-$B$3*B6)*(($B$8*AH88-$B$9*AH78)/($B$8-$B$9))</f>
        <v>0</v>
      </c>
      <c r="AG81" s="1"/>
      <c r="AH81" s="1"/>
      <c r="AI81" s="22" t="s">
        <v>10</v>
      </c>
      <c r="AJ81" s="7">
        <f>EXP(-$B$3*B6)*(($B$8*AL88-$B$9*AL78)/($B$8-$B$9))</f>
        <v>0</v>
      </c>
      <c r="AK81" s="1"/>
      <c r="AL81" s="1"/>
      <c r="AM81" s="22" t="s">
        <v>10</v>
      </c>
      <c r="AN81" s="7">
        <f>EXP(-$B$3*B6)*(($B$8*AP88-$B$9*AP78)/($B$8-$B$9))</f>
        <v>0</v>
      </c>
      <c r="AO81" s="1"/>
      <c r="AP81" s="1"/>
      <c r="AQ81" s="22" t="s">
        <v>10</v>
      </c>
      <c r="AR81" s="7">
        <f>EXP(-$B$3*B6)*(($B$8*AT88-$B$9*AT78)/($B$8-$B$9))</f>
        <v>0</v>
      </c>
      <c r="AS81" s="1"/>
      <c r="AT81" s="3"/>
      <c r="AU81" s="22" t="s">
        <v>10</v>
      </c>
      <c r="AV81" s="7">
        <f>EXP(-$B$3*B6)*(($B$8*AX88-$B$9*AX78)/($B$8-$B$9))</f>
        <v>0</v>
      </c>
      <c r="AW81" s="1"/>
      <c r="AX81" s="1"/>
      <c r="AY81" s="1"/>
      <c r="AZ81" s="1"/>
      <c r="BA81" s="1"/>
      <c r="BB81" s="1"/>
    </row>
    <row r="82" spans="1:54" ht="14.55" x14ac:dyDescent="0.35">
      <c r="A82" s="14"/>
      <c r="B82" s="14"/>
      <c r="C82" s="1"/>
      <c r="D82" s="1"/>
      <c r="E82" s="1"/>
      <c r="F82" s="1"/>
      <c r="G82" s="1"/>
      <c r="H82" s="1"/>
      <c r="I82" s="1"/>
      <c r="J82" s="1"/>
      <c r="K82" s="1"/>
      <c r="L82" s="3"/>
      <c r="M82" s="2"/>
      <c r="N82" s="4"/>
      <c r="O82" s="1"/>
      <c r="P82" s="3"/>
      <c r="Q82" s="1"/>
      <c r="R82" s="1"/>
      <c r="S82" s="1"/>
      <c r="T82" s="1"/>
      <c r="U82" s="1"/>
      <c r="V82" s="1"/>
      <c r="W82" s="22" t="s">
        <v>21</v>
      </c>
      <c r="X82" s="7">
        <f>EXP(-$B$3*$B$6)*($B$11*Z77+$B$12*Z87)</f>
        <v>9.0452176328743991E-4</v>
      </c>
      <c r="Y82" s="1"/>
      <c r="Z82" s="1"/>
      <c r="AA82" s="22" t="s">
        <v>21</v>
      </c>
      <c r="AB82" s="7">
        <f>EXP(-$B$3*$B$6)*($B$11*AD77+$B$12*AD87)</f>
        <v>9.6035593769009666E-5</v>
      </c>
      <c r="AC82" s="1"/>
      <c r="AD82" s="1"/>
      <c r="AE82" s="22" t="s">
        <v>21</v>
      </c>
      <c r="AF82" s="7">
        <f>EXP(-$B$3*$B$6)*($B$11*AH77+$B$12*AH87)</f>
        <v>0</v>
      </c>
      <c r="AG82" s="1"/>
      <c r="AH82" s="1"/>
      <c r="AI82" s="22" t="s">
        <v>21</v>
      </c>
      <c r="AJ82" s="7">
        <f>EXP(-$B$3*$B$6)*($B$11*AL77+$B$12*AL87)</f>
        <v>0</v>
      </c>
      <c r="AK82" s="1"/>
      <c r="AL82" s="1"/>
      <c r="AM82" s="22" t="s">
        <v>21</v>
      </c>
      <c r="AN82" s="7">
        <f>EXP(-$B$3*$B$6)*($B$11*AP77+$B$12*AP87)</f>
        <v>0</v>
      </c>
      <c r="AO82" s="1"/>
      <c r="AP82" s="1"/>
      <c r="AQ82" s="22" t="s">
        <v>21</v>
      </c>
      <c r="AR82" s="7">
        <f>EXP(-$B$3*$B$6)*($B$11*AT77+$B$12*AT87)</f>
        <v>0</v>
      </c>
      <c r="AS82" s="1"/>
      <c r="AT82" s="3"/>
      <c r="AU82" s="22" t="s">
        <v>21</v>
      </c>
      <c r="AV82" s="7">
        <f>EXP(-$B$3*$B$6)*($B$11*AX77+$B$12*AX87)</f>
        <v>0</v>
      </c>
      <c r="AW82" s="1"/>
      <c r="AX82" s="1"/>
      <c r="AY82" s="1"/>
      <c r="AZ82" s="1"/>
      <c r="BA82" s="1"/>
      <c r="BB82" s="1"/>
    </row>
    <row r="83" spans="1:54" ht="14.55" x14ac:dyDescent="0.35">
      <c r="A83" s="14"/>
      <c r="B83" s="14"/>
      <c r="C83" s="1"/>
      <c r="D83" s="1"/>
      <c r="E83" s="1"/>
      <c r="F83" s="1"/>
      <c r="G83" s="1"/>
      <c r="H83" s="1"/>
      <c r="I83" s="1"/>
      <c r="J83" s="1"/>
      <c r="K83" s="1"/>
      <c r="L83" s="3"/>
      <c r="M83" s="2"/>
      <c r="N83" s="4"/>
      <c r="O83" s="1"/>
      <c r="P83" s="3"/>
      <c r="Q83" s="1"/>
      <c r="R83" s="1"/>
      <c r="S83" s="1"/>
      <c r="T83" s="1"/>
      <c r="U83" s="1">
        <f>S88+1</f>
        <v>10</v>
      </c>
      <c r="V83" s="1"/>
      <c r="W83" s="22" t="s">
        <v>20</v>
      </c>
      <c r="X83" s="7">
        <f>MAX(EXP(-$B$3*$B$6)*($B$11*Z78+$B$12*Z88),-X79+$B$2)</f>
        <v>9.0452176328743991E-4</v>
      </c>
      <c r="Y83" s="1"/>
      <c r="Z83" s="1"/>
      <c r="AA83" s="22" t="s">
        <v>20</v>
      </c>
      <c r="AB83" s="7">
        <f>MAX(EXP(-$B$3*$B$6)*($B$11*AD78+$B$12*AD88),-AB79-+$B$2)</f>
        <v>9.6035593769009666E-5</v>
      </c>
      <c r="AC83" s="1"/>
      <c r="AD83" s="1"/>
      <c r="AE83" s="22" t="s">
        <v>20</v>
      </c>
      <c r="AF83" s="7">
        <f>MAX(EXP(-$B$3*$B$6)*($B$11*AH77+$B$12*AH87),-AF79+$B$2)</f>
        <v>0</v>
      </c>
      <c r="AG83" s="1"/>
      <c r="AH83" s="1"/>
      <c r="AI83" s="22" t="s">
        <v>20</v>
      </c>
      <c r="AJ83" s="7">
        <f>MAX(EXP(-$B$3*$B$6)*($B$11*AL78+$B$12*AL88),-AJ79+$B$2)</f>
        <v>0</v>
      </c>
      <c r="AK83" s="1"/>
      <c r="AL83" s="1"/>
      <c r="AM83" s="22" t="s">
        <v>20</v>
      </c>
      <c r="AN83" s="7">
        <f>MAX(EXP(-$B$3*$B$6)*($B$11*AP78+$B$12*AP88),-AN79+$B$2)</f>
        <v>0</v>
      </c>
      <c r="AO83" s="1"/>
      <c r="AP83" s="1"/>
      <c r="AQ83" s="22" t="s">
        <v>20</v>
      </c>
      <c r="AR83" s="7">
        <f>MAX(EXP(-$B$3*$B$6)*($B$11*AT78+$B$12*AT88),-AR79+$B$2)</f>
        <v>0</v>
      </c>
      <c r="AS83" s="1"/>
      <c r="AT83" s="3"/>
      <c r="AU83" s="22" t="s">
        <v>20</v>
      </c>
      <c r="AV83" s="7">
        <f>MAX(EXP(-$B$3*$B$6)*($B$11*AX78+$B$12*AX88),-AV79+$B$2)</f>
        <v>0</v>
      </c>
      <c r="AW83" s="1"/>
      <c r="AX83" s="1"/>
      <c r="AY83" s="1"/>
      <c r="AZ83" s="1"/>
      <c r="BA83" s="1"/>
      <c r="BB83" s="1"/>
    </row>
    <row r="84" spans="1:54" ht="14.55" x14ac:dyDescent="0.35">
      <c r="A84" s="14"/>
      <c r="B84" s="14"/>
      <c r="C84" s="1"/>
      <c r="D84" s="1"/>
      <c r="E84" s="1"/>
      <c r="F84" s="1"/>
      <c r="G84" s="1"/>
      <c r="H84" s="1"/>
      <c r="I84" s="1"/>
      <c r="J84" s="1"/>
      <c r="K84" s="1"/>
      <c r="L84" s="3"/>
      <c r="M84" s="2"/>
      <c r="N84" s="4"/>
      <c r="O84" s="1"/>
      <c r="P84" s="3"/>
      <c r="Q84" s="1"/>
      <c r="R84" s="1"/>
      <c r="S84" s="1"/>
      <c r="T84" s="1"/>
      <c r="U84" s="22" t="s">
        <v>0</v>
      </c>
      <c r="V84" s="7">
        <f>T89*$B$8</f>
        <v>60.616257512010591</v>
      </c>
      <c r="W84" s="1"/>
      <c r="X84" s="1"/>
      <c r="Y84" s="22" t="s">
        <v>0</v>
      </c>
      <c r="Z84" s="7">
        <f>X79*$B$9</f>
        <v>60.519722113067125</v>
      </c>
      <c r="AA84" s="1"/>
      <c r="AB84" s="1"/>
      <c r="AC84" s="22" t="s">
        <v>0</v>
      </c>
      <c r="AD84" s="7">
        <f>AB79*$B$9</f>
        <v>60.423340453130841</v>
      </c>
      <c r="AE84" s="1"/>
      <c r="AF84" s="1"/>
      <c r="AG84" s="22" t="s">
        <v>0</v>
      </c>
      <c r="AH84" s="7">
        <f>AF79*$B$9</f>
        <v>60.327112287362198</v>
      </c>
      <c r="AI84" s="1"/>
      <c r="AJ84" s="1"/>
      <c r="AK84" s="22" t="s">
        <v>0</v>
      </c>
      <c r="AL84" s="7">
        <f>AJ79*$B$9</f>
        <v>60.231037371311608</v>
      </c>
      <c r="AM84" s="1"/>
      <c r="AN84" s="1"/>
      <c r="AO84" s="22" t="s">
        <v>0</v>
      </c>
      <c r="AP84" s="7">
        <f>AN79*$B$9</f>
        <v>60.13511546091874</v>
      </c>
      <c r="AQ84" s="1"/>
      <c r="AR84" s="3"/>
      <c r="AS84" s="22" t="s">
        <v>0</v>
      </c>
      <c r="AT84" s="7">
        <f>AR79*$B$9</f>
        <v>60.03934631251196</v>
      </c>
      <c r="AU84" s="1"/>
      <c r="AV84" s="1"/>
      <c r="AW84" s="22" t="s">
        <v>0</v>
      </c>
      <c r="AX84" s="7">
        <f>AV79*$B$9</f>
        <v>59.943729682807685</v>
      </c>
      <c r="AY84" s="1"/>
      <c r="AZ84" s="1"/>
      <c r="BA84" s="1"/>
      <c r="BB84" s="1"/>
    </row>
    <row r="85" spans="1:54" x14ac:dyDescent="0.45">
      <c r="A85" s="14"/>
      <c r="B85" s="14"/>
      <c r="C85" s="1"/>
      <c r="D85" s="1"/>
      <c r="E85" s="1"/>
      <c r="F85" s="1"/>
      <c r="G85" s="1"/>
      <c r="H85" s="1"/>
      <c r="I85" s="1"/>
      <c r="J85" s="1"/>
      <c r="K85" s="1"/>
      <c r="L85" s="3"/>
      <c r="M85" s="2"/>
      <c r="N85" s="4"/>
      <c r="O85" s="1"/>
      <c r="P85" s="3"/>
      <c r="Q85" s="1"/>
      <c r="R85" s="1"/>
      <c r="S85" s="1"/>
      <c r="T85" s="1"/>
      <c r="U85" s="23" t="s">
        <v>9</v>
      </c>
      <c r="V85" s="7">
        <f>EXP(-$B$4*$B$6)*(X83-X93)/(V84*($B$8-$B$9))</f>
        <v>-1.5796266085171657E-3</v>
      </c>
      <c r="W85" s="1"/>
      <c r="X85" s="1"/>
      <c r="Y85" s="23" t="s">
        <v>9</v>
      </c>
      <c r="Z85" s="7">
        <f>EXP(-$B$4*$B$6)*(AB83-AB93)/(Z84*($B$8-$B$9))</f>
        <v>-5.3811020640809803E-4</v>
      </c>
      <c r="AA85" s="1"/>
      <c r="AB85" s="1"/>
      <c r="AC85" s="23" t="s">
        <v>9</v>
      </c>
      <c r="AD85" s="7">
        <f>EXP(-$B$4*$B$6)*(AF83-AF93)/(AD84*($B$8-$B$9))</f>
        <v>-6.2257360831766048E-5</v>
      </c>
      <c r="AE85" s="1"/>
      <c r="AF85" s="1"/>
      <c r="AG85" s="23" t="s">
        <v>9</v>
      </c>
      <c r="AH85" s="7">
        <f>EXP(-$B$4*$B$6)*(AJ83-AJ93)/(AH84*($B$8-$B$9))</f>
        <v>0</v>
      </c>
      <c r="AI85" s="1"/>
      <c r="AJ85" s="1"/>
      <c r="AK85" s="23" t="s">
        <v>9</v>
      </c>
      <c r="AL85" s="7">
        <f>EXP(-$B$4*$B$6)*(AN83-AN93)/(AL84*($B$8-$B$9))</f>
        <v>0</v>
      </c>
      <c r="AM85" s="1"/>
      <c r="AN85" s="1"/>
      <c r="AO85" s="23" t="s">
        <v>9</v>
      </c>
      <c r="AP85" s="7">
        <f>EXP(-$B$4*$B$6)*(AR83-AR93)/(AP84*($B$8-$B$9))</f>
        <v>0</v>
      </c>
      <c r="AQ85" s="1"/>
      <c r="AR85" s="3"/>
      <c r="AS85" s="23" t="s">
        <v>9</v>
      </c>
      <c r="AT85" s="7">
        <f>EXP(-$B$4*$B$6)*(AV83-AV93)/(AT84*($B$8-$B$9))</f>
        <v>0</v>
      </c>
      <c r="AU85" s="1"/>
      <c r="AV85" s="1"/>
      <c r="AW85" s="23" t="s">
        <v>9</v>
      </c>
      <c r="AX85" s="6"/>
      <c r="AY85" s="1"/>
      <c r="AZ85" s="1"/>
      <c r="BA85" s="1"/>
      <c r="BB85" s="1"/>
    </row>
    <row r="86" spans="1:54" ht="14.55" x14ac:dyDescent="0.35">
      <c r="A86" s="14"/>
      <c r="B86" s="14"/>
      <c r="C86" s="1"/>
      <c r="D86" s="1"/>
      <c r="E86" s="1"/>
      <c r="F86" s="1"/>
      <c r="G86" s="1"/>
      <c r="H86" s="1"/>
      <c r="I86" s="1"/>
      <c r="J86" s="1"/>
      <c r="K86" s="1"/>
      <c r="L86" s="3"/>
      <c r="M86" s="2"/>
      <c r="N86" s="4"/>
      <c r="O86" s="1"/>
      <c r="P86" s="3"/>
      <c r="Q86" s="1"/>
      <c r="R86" s="1"/>
      <c r="S86" s="1"/>
      <c r="T86" s="1"/>
      <c r="U86" s="22" t="s">
        <v>10</v>
      </c>
      <c r="V86" s="7">
        <f>EXP(-$B$3*B6)*(($B$8*X93-$B$9*X83)/($B$8-$B$9))</f>
        <v>0.10142966514223738</v>
      </c>
      <c r="W86" s="1"/>
      <c r="X86" s="1"/>
      <c r="Y86" s="22" t="s">
        <v>10</v>
      </c>
      <c r="Z86" s="7">
        <f>EXP(-$B$3*B6)*(($B$8*AB93-$B$9*AB83)/($B$8-$B$9))</f>
        <v>3.4286121853777614E-2</v>
      </c>
      <c r="AA86" s="1"/>
      <c r="AB86" s="1"/>
      <c r="AC86" s="22" t="s">
        <v>10</v>
      </c>
      <c r="AD86" s="7">
        <f>EXP(-$B$3*B6)*(($B$8*AF93-$B$9*AF83)/($B$8-$B$9))</f>
        <v>3.9493705941586283E-3</v>
      </c>
      <c r="AE86" s="1"/>
      <c r="AF86" s="1"/>
      <c r="AG86" s="22" t="s">
        <v>10</v>
      </c>
      <c r="AH86" s="7">
        <f>EXP(-$B$3*B6)*(($B$8*AJ93-$B$9*AJ83)/($B$8-$B$9))</f>
        <v>0</v>
      </c>
      <c r="AI86" s="1"/>
      <c r="AJ86" s="1"/>
      <c r="AK86" s="22" t="s">
        <v>10</v>
      </c>
      <c r="AL86" s="7">
        <f>EXP(-$B$3*B6)*(($B$8*AN93-$B$9*AN83)/($B$8-$B$9))</f>
        <v>0</v>
      </c>
      <c r="AM86" s="1"/>
      <c r="AN86" s="1"/>
      <c r="AO86" s="22" t="s">
        <v>10</v>
      </c>
      <c r="AP86" s="7">
        <f>EXP(-$B$3*B6)*(($B$8*AR93-$B$9*AR83)/($B$8-$B$9))</f>
        <v>0</v>
      </c>
      <c r="AQ86" s="1"/>
      <c r="AR86" s="3"/>
      <c r="AS86" s="22" t="s">
        <v>10</v>
      </c>
      <c r="AT86" s="7">
        <f>EXP(-$B$3*B6)*(($B$8*AV93-$B$9*AV83)/($B$8-$B$9))</f>
        <v>0</v>
      </c>
      <c r="AU86" s="1"/>
      <c r="AV86" s="1"/>
      <c r="AW86" s="22" t="s">
        <v>10</v>
      </c>
      <c r="AX86" s="6"/>
      <c r="AY86" s="1"/>
      <c r="AZ86" s="1"/>
      <c r="BA86" s="1"/>
      <c r="BB86" s="1"/>
    </row>
    <row r="87" spans="1:54" ht="14.55" x14ac:dyDescent="0.35">
      <c r="A87" s="14"/>
      <c r="B87" s="14"/>
      <c r="C87" s="1"/>
      <c r="D87" s="1"/>
      <c r="E87" s="1"/>
      <c r="F87" s="1"/>
      <c r="G87" s="1"/>
      <c r="H87" s="1"/>
      <c r="I87" s="1"/>
      <c r="J87" s="1"/>
      <c r="K87" s="1"/>
      <c r="L87" s="3"/>
      <c r="M87" s="2"/>
      <c r="N87" s="4"/>
      <c r="O87" s="1"/>
      <c r="P87" s="3"/>
      <c r="Q87" s="1"/>
      <c r="R87" s="1"/>
      <c r="S87" s="1"/>
      <c r="T87" s="1"/>
      <c r="U87" s="22" t="s">
        <v>21</v>
      </c>
      <c r="V87" s="7">
        <f>EXP(-$B$3*$B$6)*($B$11*X82+$B$12*X92)</f>
        <v>5.6786118675369078E-3</v>
      </c>
      <c r="W87" s="1"/>
      <c r="X87" s="1"/>
      <c r="Y87" s="22" t="s">
        <v>21</v>
      </c>
      <c r="Z87" s="7">
        <f>EXP(-$B$3*$B$6)*($B$11*AB82+$B$12*AB92)</f>
        <v>1.7198416957543263E-3</v>
      </c>
      <c r="AA87" s="1"/>
      <c r="AB87" s="1"/>
      <c r="AC87" s="22" t="s">
        <v>21</v>
      </c>
      <c r="AD87" s="7">
        <f>EXP(-$B$3*$B$6)*($B$11*AF82+$B$12*AF92)</f>
        <v>1.8757288490741489E-4</v>
      </c>
      <c r="AE87" s="1"/>
      <c r="AF87" s="1"/>
      <c r="AG87" s="22" t="s">
        <v>21</v>
      </c>
      <c r="AH87" s="7">
        <f>EXP(-$B$3*$B$6)*($B$11*AJ82+$B$12*AJ92)</f>
        <v>0</v>
      </c>
      <c r="AI87" s="1"/>
      <c r="AJ87" s="1"/>
      <c r="AK87" s="22" t="s">
        <v>21</v>
      </c>
      <c r="AL87" s="7">
        <f>EXP(-$B$3*$B$6)*($B$11*AN82+$B$12*AN92)</f>
        <v>0</v>
      </c>
      <c r="AM87" s="1"/>
      <c r="AN87" s="1"/>
      <c r="AO87" s="22" t="s">
        <v>21</v>
      </c>
      <c r="AP87" s="7">
        <f>EXP(-$B$3*$B$6)*($B$11*AR82+$B$12*AR92)</f>
        <v>0</v>
      </c>
      <c r="AQ87" s="1"/>
      <c r="AR87" s="3"/>
      <c r="AS87" s="22" t="s">
        <v>21</v>
      </c>
      <c r="AT87" s="7">
        <f>EXP(-$B$3*$B$6)*($B$11*AV82+$B$12*AV92)</f>
        <v>0</v>
      </c>
      <c r="AU87" s="1"/>
      <c r="AV87" s="1"/>
      <c r="AW87" s="22" t="s">
        <v>21</v>
      </c>
      <c r="AX87" s="8">
        <f>MAX(-AX84+$B$2,0)</f>
        <v>0</v>
      </c>
      <c r="AY87" s="1"/>
      <c r="AZ87" s="1"/>
      <c r="BA87" s="1"/>
      <c r="BB87" s="1"/>
    </row>
    <row r="88" spans="1:54" ht="14.55" x14ac:dyDescent="0.35">
      <c r="A88" s="14"/>
      <c r="B88" s="14"/>
      <c r="C88" s="1"/>
      <c r="D88" s="1"/>
      <c r="E88" s="1"/>
      <c r="F88" s="1"/>
      <c r="G88" s="1"/>
      <c r="H88" s="1"/>
      <c r="I88" s="1"/>
      <c r="J88" s="1"/>
      <c r="K88" s="1"/>
      <c r="L88" s="3"/>
      <c r="M88" s="2"/>
      <c r="N88" s="4"/>
      <c r="O88" s="1"/>
      <c r="P88" s="3"/>
      <c r="Q88" s="1"/>
      <c r="R88" s="1"/>
      <c r="S88" s="1">
        <f>Q93+1</f>
        <v>9</v>
      </c>
      <c r="T88" s="1"/>
      <c r="U88" s="22" t="s">
        <v>20</v>
      </c>
      <c r="V88" s="7">
        <f>MAX(EXP(-$B$3*$B$6)*($B$11*X83+$B$12*X93),-V84+$B$2)</f>
        <v>5.6786118675369078E-3</v>
      </c>
      <c r="W88" s="1"/>
      <c r="X88" s="1"/>
      <c r="Y88" s="22" t="s">
        <v>20</v>
      </c>
      <c r="Z88" s="7">
        <f>MAX(EXP(-$B$3*$B$6)*($B$11*AB83+$B$12*AB93),-Z84+$B$2)</f>
        <v>1.7198416957543263E-3</v>
      </c>
      <c r="AA88" s="1"/>
      <c r="AB88" s="1"/>
      <c r="AC88" s="22" t="s">
        <v>20</v>
      </c>
      <c r="AD88" s="7">
        <f>MAX(EXP(-$B$3*$B$6)*($B$11*AF83+$B$12*AF93),-AD84+$B$2)</f>
        <v>1.8757288490741489E-4</v>
      </c>
      <c r="AE88" s="1"/>
      <c r="AF88" s="1"/>
      <c r="AG88" s="22" t="s">
        <v>20</v>
      </c>
      <c r="AH88" s="7">
        <f>MAX(EXP(-$B$3*$B$6)*($B$11*AJ83+$B$12*AJ93),-AH84+$B$2)</f>
        <v>0</v>
      </c>
      <c r="AI88" s="1"/>
      <c r="AJ88" s="1"/>
      <c r="AK88" s="22" t="s">
        <v>20</v>
      </c>
      <c r="AL88" s="7">
        <f>MAX(EXP(-$B$3*$B$6)*($B$11*AN83+$B$12*AN93),-AL84+$B$2)</f>
        <v>0</v>
      </c>
      <c r="AM88" s="1"/>
      <c r="AN88" s="1"/>
      <c r="AO88" s="22" t="s">
        <v>20</v>
      </c>
      <c r="AP88" s="7">
        <f>MAX(EXP(-$B$3*$B$6)*($B$11*AR83+$B$12*AR93),-AP84+$B$2)</f>
        <v>0</v>
      </c>
      <c r="AQ88" s="1"/>
      <c r="AR88" s="3"/>
      <c r="AS88" s="22" t="s">
        <v>20</v>
      </c>
      <c r="AT88" s="7">
        <f>MAX(EXP(-$B$3*$B$6)*($B$11*AV83+$B$12*AV93),-AT84+$B$2)</f>
        <v>0</v>
      </c>
      <c r="AU88" s="1"/>
      <c r="AV88" s="1"/>
      <c r="AW88" s="22" t="s">
        <v>20</v>
      </c>
      <c r="AX88" s="8">
        <f>MAX(-AX84+$B$2,0)</f>
        <v>0</v>
      </c>
      <c r="AY88" s="1"/>
      <c r="AZ88" s="1"/>
      <c r="BA88" s="1"/>
      <c r="BB88" s="1"/>
    </row>
    <row r="89" spans="1:54" ht="14.55" x14ac:dyDescent="0.35">
      <c r="A89" s="14"/>
      <c r="B89" s="14"/>
      <c r="C89" s="1"/>
      <c r="D89" s="1"/>
      <c r="E89" s="1"/>
      <c r="F89" s="1"/>
      <c r="G89" s="1"/>
      <c r="H89" s="1"/>
      <c r="I89" s="1"/>
      <c r="J89" s="1"/>
      <c r="K89" s="1"/>
      <c r="L89" s="3"/>
      <c r="M89" s="2"/>
      <c r="N89" s="4"/>
      <c r="O89" s="1"/>
      <c r="P89" s="3"/>
      <c r="Q89" s="1"/>
      <c r="R89" s="1"/>
      <c r="S89" s="22" t="s">
        <v>0</v>
      </c>
      <c r="T89" s="7">
        <f>R94*$B$8</f>
        <v>57.783356536549974</v>
      </c>
      <c r="U89" s="1"/>
      <c r="V89" s="1"/>
      <c r="W89" s="22" t="s">
        <v>0</v>
      </c>
      <c r="X89" s="7">
        <f>V84*$B$9</f>
        <v>57.691332719763807</v>
      </c>
      <c r="Y89" s="1"/>
      <c r="Z89" s="1"/>
      <c r="AA89" s="22" t="s">
        <v>0</v>
      </c>
      <c r="AB89" s="7">
        <f>Z84*$B$9</f>
        <v>57.599455456991869</v>
      </c>
      <c r="AC89" s="1"/>
      <c r="AD89" s="1"/>
      <c r="AE89" s="22" t="s">
        <v>0</v>
      </c>
      <c r="AF89" s="7">
        <f>AD84*$B$9</f>
        <v>57.507724514837186</v>
      </c>
      <c r="AG89" s="1"/>
      <c r="AH89" s="1"/>
      <c r="AI89" s="22" t="s">
        <v>0</v>
      </c>
      <c r="AJ89" s="7">
        <f>AH84*$B$9</f>
        <v>57.41613966027451</v>
      </c>
      <c r="AK89" s="1"/>
      <c r="AL89" s="1"/>
      <c r="AM89" s="22" t="s">
        <v>0</v>
      </c>
      <c r="AN89" s="7">
        <f>AL84*$B$9</f>
        <v>57.324700660649704</v>
      </c>
      <c r="AO89" s="1"/>
      <c r="AP89" s="3"/>
      <c r="AQ89" s="22" t="s">
        <v>0</v>
      </c>
      <c r="AR89" s="7">
        <f>AP84*$B$9</f>
        <v>57.233407283679114</v>
      </c>
      <c r="AS89" s="1"/>
      <c r="AT89" s="1"/>
      <c r="AU89" s="22" t="s">
        <v>0</v>
      </c>
      <c r="AV89" s="7">
        <f>AT84*$B$9</f>
        <v>57.14225929744903</v>
      </c>
      <c r="AW89" s="1"/>
      <c r="AX89" s="1"/>
      <c r="AY89" s="1"/>
      <c r="AZ89" s="1"/>
      <c r="BA89" s="1"/>
      <c r="BB89" s="1"/>
    </row>
    <row r="90" spans="1:54" x14ac:dyDescent="0.45">
      <c r="A90" s="14"/>
      <c r="B90" s="14"/>
      <c r="C90" s="1"/>
      <c r="D90" s="1"/>
      <c r="E90" s="1"/>
      <c r="F90" s="1"/>
      <c r="G90" s="1"/>
      <c r="H90" s="1"/>
      <c r="I90" s="1"/>
      <c r="J90" s="1"/>
      <c r="K90" s="1"/>
      <c r="L90" s="3"/>
      <c r="M90" s="2"/>
      <c r="N90" s="4"/>
      <c r="O90" s="1"/>
      <c r="P90" s="3"/>
      <c r="Q90" s="1"/>
      <c r="R90" s="1"/>
      <c r="S90" s="23" t="s">
        <v>9</v>
      </c>
      <c r="T90" s="7">
        <f>EXP(-$B$4*$B$6)*(V88-V98)/(T89*($B$8-$B$9))</f>
        <v>-5.6514500830190939E-3</v>
      </c>
      <c r="U90" s="1"/>
      <c r="V90" s="1"/>
      <c r="W90" s="23" t="s">
        <v>9</v>
      </c>
      <c r="X90" s="7">
        <f>EXP(-$B$4*$B$6)*(Z88-Z98)/(X89*($B$8-$B$9))</f>
        <v>-2.9584573112274321E-3</v>
      </c>
      <c r="Y90" s="1"/>
      <c r="Z90" s="1"/>
      <c r="AA90" s="23" t="s">
        <v>9</v>
      </c>
      <c r="AB90" s="7">
        <f>EXP(-$B$4*$B$6)*(AD88-AD98)/(AB89*($B$8-$B$9))</f>
        <v>-1.0724515604226554E-3</v>
      </c>
      <c r="AC90" s="1"/>
      <c r="AD90" s="1"/>
      <c r="AE90" s="23" t="s">
        <v>9</v>
      </c>
      <c r="AF90" s="7">
        <f>EXP(-$B$4*$B$6)*(AH88-AH98)/(AF89*($B$8-$B$9))</f>
        <v>-1.2776358402718916E-4</v>
      </c>
      <c r="AG90" s="1"/>
      <c r="AH90" s="1"/>
      <c r="AI90" s="23" t="s">
        <v>9</v>
      </c>
      <c r="AJ90" s="7">
        <f>EXP(-$B$4*$B$6)*(AL88-AL98)/(AJ89*($B$8-$B$9))</f>
        <v>0</v>
      </c>
      <c r="AK90" s="1"/>
      <c r="AL90" s="1"/>
      <c r="AM90" s="23" t="s">
        <v>9</v>
      </c>
      <c r="AN90" s="7">
        <f>EXP(-$B$4*$B$6)*(AP88-AP98)/(AN89*($B$8-$B$9))</f>
        <v>0</v>
      </c>
      <c r="AO90" s="1"/>
      <c r="AP90" s="3"/>
      <c r="AQ90" s="23" t="s">
        <v>9</v>
      </c>
      <c r="AR90" s="7">
        <f>EXP(-$B$4*$B$6)*(AT88-AT98)/(AR89*($B$8-$B$9))</f>
        <v>0</v>
      </c>
      <c r="AS90" s="1"/>
      <c r="AT90" s="1"/>
      <c r="AU90" s="23" t="s">
        <v>9</v>
      </c>
      <c r="AV90" s="7">
        <f>EXP(-$B$4*$B$6)*(AX88-AX98)/(AV89*($B$8-$B$9))</f>
        <v>0</v>
      </c>
      <c r="AW90" s="1"/>
      <c r="AX90" s="1"/>
      <c r="AY90" s="1"/>
      <c r="AZ90" s="1"/>
      <c r="BA90" s="1"/>
      <c r="BB90" s="1"/>
    </row>
    <row r="91" spans="1:54" ht="14.55" x14ac:dyDescent="0.35">
      <c r="A91" s="14"/>
      <c r="B91" s="14"/>
      <c r="C91" s="1"/>
      <c r="D91" s="1"/>
      <c r="E91" s="1"/>
      <c r="F91" s="1"/>
      <c r="G91" s="1"/>
      <c r="H91" s="1"/>
      <c r="I91" s="1"/>
      <c r="J91" s="1"/>
      <c r="K91" s="1"/>
      <c r="L91" s="3"/>
      <c r="M91" s="2"/>
      <c r="N91" s="4"/>
      <c r="O91" s="1"/>
      <c r="P91" s="3"/>
      <c r="Q91" s="1"/>
      <c r="R91" s="1"/>
      <c r="S91" s="22" t="s">
        <v>10</v>
      </c>
      <c r="T91" s="7">
        <f>EXP(-$B$3*B6)*(($B$8*V98-$B$9*V88)/($B$8-$B$9))</f>
        <v>0.34851957149701723</v>
      </c>
      <c r="U91" s="1"/>
      <c r="V91" s="1"/>
      <c r="W91" s="22" t="s">
        <v>10</v>
      </c>
      <c r="X91" s="7">
        <f>EXP(-$B$3*B6)*(($B$8*Z98-$B$9*Z88)/($B$8-$B$9))</f>
        <v>0.18090702083716806</v>
      </c>
      <c r="Y91" s="1"/>
      <c r="Z91" s="1"/>
      <c r="AA91" s="22" t="s">
        <v>10</v>
      </c>
      <c r="AB91" s="7">
        <f>EXP(-$B$3*B6)*(($B$8*AD98-$B$9*AD88)/($B$8-$B$9))</f>
        <v>6.5040277529532856E-2</v>
      </c>
      <c r="AC91" s="1"/>
      <c r="AD91" s="1"/>
      <c r="AE91" s="22" t="s">
        <v>10</v>
      </c>
      <c r="AF91" s="7">
        <f>EXP(-$B$3*B6)*(($B$8*AH98-$B$9*AH88)/($B$8-$B$9))</f>
        <v>7.7137528580980864E-3</v>
      </c>
      <c r="AG91" s="1"/>
      <c r="AH91" s="1"/>
      <c r="AI91" s="22" t="s">
        <v>10</v>
      </c>
      <c r="AJ91" s="7">
        <f>EXP(-$B$3*B6)*(($B$8*AL98-$B$9*AL88)/($B$8-$B$9))</f>
        <v>0</v>
      </c>
      <c r="AK91" s="1"/>
      <c r="AL91" s="1"/>
      <c r="AM91" s="22" t="s">
        <v>10</v>
      </c>
      <c r="AN91" s="7">
        <f>EXP(-$B$3*B6)*(($B$8*AP98-$B$9*AP88)/($B$8-$B$9))</f>
        <v>0</v>
      </c>
      <c r="AO91" s="1"/>
      <c r="AP91" s="3"/>
      <c r="AQ91" s="22" t="s">
        <v>10</v>
      </c>
      <c r="AR91" s="7">
        <f>EXP(-$B$3*B6)*(($B$8*AT98-$B$9*AT88)/($B$8-$B$9))</f>
        <v>0</v>
      </c>
      <c r="AS91" s="1"/>
      <c r="AT91" s="1"/>
      <c r="AU91" s="22" t="s">
        <v>10</v>
      </c>
      <c r="AV91" s="7">
        <f>EXP(-$B$3*B6)*(($B$8*AX98-$B$9*AX88)/($B$8-$B$9))</f>
        <v>0</v>
      </c>
      <c r="AW91" s="1"/>
      <c r="AX91" s="1"/>
      <c r="AY91" s="1"/>
      <c r="AZ91" s="1"/>
      <c r="BA91" s="1"/>
      <c r="BB91" s="1"/>
    </row>
    <row r="92" spans="1:54" ht="14.55" x14ac:dyDescent="0.35">
      <c r="A92" s="14"/>
      <c r="B92" s="14"/>
      <c r="C92" s="1"/>
      <c r="D92" s="1"/>
      <c r="E92" s="1"/>
      <c r="F92" s="1"/>
      <c r="G92" s="1"/>
      <c r="H92" s="1"/>
      <c r="I92" s="1"/>
      <c r="J92" s="1"/>
      <c r="K92" s="1"/>
      <c r="L92" s="3"/>
      <c r="M92" s="2"/>
      <c r="N92" s="4"/>
      <c r="O92" s="1"/>
      <c r="P92" s="3"/>
      <c r="Q92" s="1"/>
      <c r="R92" s="1"/>
      <c r="S92" s="22" t="s">
        <v>21</v>
      </c>
      <c r="T92" s="7">
        <f>EXP(-$B$3*$B$6)*($B$11*V87+$B$12*V97)</f>
        <v>2.1959816401410055E-2</v>
      </c>
      <c r="U92" s="1"/>
      <c r="V92" s="1"/>
      <c r="W92" s="22" t="s">
        <v>21</v>
      </c>
      <c r="X92" s="7">
        <f>EXP(-$B$3*$B$6)*($B$11*Z87+$B$12*Z97)</f>
        <v>1.0229675757928443E-2</v>
      </c>
      <c r="Y92" s="1"/>
      <c r="Z92" s="1"/>
      <c r="AA92" s="22" t="s">
        <v>21</v>
      </c>
      <c r="AB92" s="7">
        <f>EXP(-$B$3*$B$6)*($B$11*AD87+$B$12*AD97)</f>
        <v>3.2676516451866839E-3</v>
      </c>
      <c r="AC92" s="1"/>
      <c r="AD92" s="1"/>
      <c r="AE92" s="22" t="s">
        <v>21</v>
      </c>
      <c r="AF92" s="7">
        <f>EXP(-$B$3*$B$6)*($B$11*AH87+$B$12*AH97)</f>
        <v>3.6635986483423945E-4</v>
      </c>
      <c r="AG92" s="1"/>
      <c r="AH92" s="1"/>
      <c r="AI92" s="22" t="s">
        <v>21</v>
      </c>
      <c r="AJ92" s="7">
        <f>EXP(-$B$3*$B$6)*($B$11*AL87+$B$12*AL97)</f>
        <v>0</v>
      </c>
      <c r="AK92" s="1"/>
      <c r="AL92" s="1"/>
      <c r="AM92" s="22" t="s">
        <v>21</v>
      </c>
      <c r="AN92" s="7">
        <f>EXP(-$B$3*$B$6)*($B$11*AP87+$B$12*AP97)</f>
        <v>0</v>
      </c>
      <c r="AO92" s="1"/>
      <c r="AP92" s="3"/>
      <c r="AQ92" s="22" t="s">
        <v>21</v>
      </c>
      <c r="AR92" s="7">
        <f>EXP(-$B$3*$B$6)*($B$11*AT87+$B$12*AT97)</f>
        <v>0</v>
      </c>
      <c r="AS92" s="1"/>
      <c r="AT92" s="1"/>
      <c r="AU92" s="22" t="s">
        <v>21</v>
      </c>
      <c r="AV92" s="7">
        <f>EXP(-$B$3*$B$6)*($B$11*AX87+$B$12*AX97)</f>
        <v>0</v>
      </c>
      <c r="AW92" s="1"/>
      <c r="AX92" s="1"/>
      <c r="AY92" s="1"/>
      <c r="AZ92" s="1"/>
      <c r="BA92" s="1"/>
      <c r="BB92" s="1"/>
    </row>
    <row r="93" spans="1:54" ht="14.55" x14ac:dyDescent="0.35">
      <c r="A93" s="14"/>
      <c r="B93" s="14"/>
      <c r="C93" s="1"/>
      <c r="D93" s="1"/>
      <c r="E93" s="1"/>
      <c r="F93" s="1"/>
      <c r="G93" s="1"/>
      <c r="H93" s="1"/>
      <c r="I93" s="1"/>
      <c r="J93" s="1"/>
      <c r="K93" s="1"/>
      <c r="L93" s="3"/>
      <c r="M93" s="2"/>
      <c r="N93" s="4"/>
      <c r="O93" s="1"/>
      <c r="P93" s="3"/>
      <c r="Q93" s="1">
        <f>O98+1</f>
        <v>8</v>
      </c>
      <c r="R93" s="1"/>
      <c r="S93" s="22" t="s">
        <v>20</v>
      </c>
      <c r="T93" s="7">
        <f>MAX(EXP(-$B$3*$B$6)*($B$11*V88+$B$12*V98),-T89+$B$2)</f>
        <v>2.1959816401410055E-2</v>
      </c>
      <c r="U93" s="1"/>
      <c r="V93" s="1"/>
      <c r="W93" s="22" t="s">
        <v>20</v>
      </c>
      <c r="X93" s="7">
        <f>MAX(EXP(-$B$3*$B$6)*($B$11*Z88+$B$12*Z98),-X89+$B$2)</f>
        <v>1.0229675757928443E-2</v>
      </c>
      <c r="Y93" s="1"/>
      <c r="Z93" s="1"/>
      <c r="AA93" s="22" t="s">
        <v>20</v>
      </c>
      <c r="AB93" s="7">
        <f>MAX(EXP(-$B$3*$B$6)*($B$11*AD88+$B$12*AD98),-AB89+$B$2)</f>
        <v>3.2676516451866839E-3</v>
      </c>
      <c r="AC93" s="1"/>
      <c r="AD93" s="1"/>
      <c r="AE93" s="22" t="s">
        <v>20</v>
      </c>
      <c r="AF93" s="7">
        <f>MAX(EXP(-$B$3*$B$6)*($B$11*AH88+$B$12*AH98),-AF89+$B$2)</f>
        <v>3.6635986483423945E-4</v>
      </c>
      <c r="AG93" s="1"/>
      <c r="AH93" s="1"/>
      <c r="AI93" s="22" t="s">
        <v>20</v>
      </c>
      <c r="AJ93" s="7">
        <f>MAX(EXP(-$B$3*$B$6)*($B$11*AL88+$B$12*AL98),-AJ89+$B$2)</f>
        <v>0</v>
      </c>
      <c r="AK93" s="1"/>
      <c r="AL93" s="1"/>
      <c r="AM93" s="22" t="s">
        <v>20</v>
      </c>
      <c r="AN93" s="7">
        <f>MAX(EXP(-$B$3*$B$6)*($B$11*AP88+$B$12*AP98),-AN89+$B$2)</f>
        <v>0</v>
      </c>
      <c r="AO93" s="1"/>
      <c r="AP93" s="3"/>
      <c r="AQ93" s="22" t="s">
        <v>20</v>
      </c>
      <c r="AR93" s="7">
        <f>MAX(EXP(-$B$3*$B$6)*($B$11*AT88+$B$12*AT98),-AR89+$B$2)</f>
        <v>0</v>
      </c>
      <c r="AS93" s="1"/>
      <c r="AT93" s="1"/>
      <c r="AU93" s="22" t="s">
        <v>20</v>
      </c>
      <c r="AV93" s="7">
        <f>MAX(EXP(-$B$3*$B$6)*($B$11*AX88+$B$12*AX98),-AV89+$B$2)</f>
        <v>0</v>
      </c>
      <c r="AW93" s="1"/>
      <c r="AX93" s="1"/>
      <c r="AY93" s="1"/>
      <c r="AZ93" s="1"/>
      <c r="BA93" s="1"/>
      <c r="BB93" s="1"/>
    </row>
    <row r="94" spans="1:54" ht="14.55" x14ac:dyDescent="0.35">
      <c r="A94" s="14"/>
      <c r="B94" s="14"/>
      <c r="C94" s="1"/>
      <c r="D94" s="1"/>
      <c r="E94" s="1"/>
      <c r="F94" s="1"/>
      <c r="G94" s="1"/>
      <c r="H94" s="1"/>
      <c r="I94" s="1"/>
      <c r="J94" s="1"/>
      <c r="K94" s="1"/>
      <c r="L94" s="3"/>
      <c r="M94" s="2"/>
      <c r="N94" s="4"/>
      <c r="O94" s="1"/>
      <c r="P94" s="3"/>
      <c r="Q94" s="22" t="s">
        <v>0</v>
      </c>
      <c r="R94" s="7">
        <f>P99*$B$8</f>
        <v>55.082851196619572</v>
      </c>
      <c r="S94" s="1"/>
      <c r="T94" s="1"/>
      <c r="U94" s="22" t="s">
        <v>0</v>
      </c>
      <c r="V94" s="7">
        <f>T89*$B$9</f>
        <v>54.995128113185139</v>
      </c>
      <c r="W94" s="1"/>
      <c r="X94" s="1"/>
      <c r="Y94" s="22" t="s">
        <v>0</v>
      </c>
      <c r="Z94" s="7">
        <f>X89*$B$9</f>
        <v>54.907544734562634</v>
      </c>
      <c r="AA94" s="1"/>
      <c r="AB94" s="1"/>
      <c r="AC94" s="22" t="s">
        <v>0</v>
      </c>
      <c r="AD94" s="7">
        <f>AB89*$B$9</f>
        <v>54.820100838262924</v>
      </c>
      <c r="AE94" s="1"/>
      <c r="AF94" s="1"/>
      <c r="AG94" s="22" t="s">
        <v>0</v>
      </c>
      <c r="AH94" s="7">
        <f>AF89*$B$9</f>
        <v>54.732796202151157</v>
      </c>
      <c r="AI94" s="1"/>
      <c r="AJ94" s="1"/>
      <c r="AK94" s="22" t="s">
        <v>0</v>
      </c>
      <c r="AL94" s="7">
        <f>AJ89*$B$9</f>
        <v>54.645630604446289</v>
      </c>
      <c r="AM94" s="1"/>
      <c r="AN94" s="3"/>
      <c r="AO94" s="22" t="s">
        <v>0</v>
      </c>
      <c r="AP94" s="7">
        <f>AN89*$B$9</f>
        <v>54.558603823720482</v>
      </c>
      <c r="AQ94" s="1"/>
      <c r="AR94" s="1"/>
      <c r="AS94" s="22" t="s">
        <v>0</v>
      </c>
      <c r="AT94" s="7">
        <f>AR89*$B$9</f>
        <v>54.471715638898488</v>
      </c>
      <c r="AU94" s="1"/>
      <c r="AV94" s="1"/>
      <c r="AW94" s="22" t="s">
        <v>0</v>
      </c>
      <c r="AX94" s="7">
        <f>AV89*$B$9</f>
        <v>54.384965829257162</v>
      </c>
      <c r="AY94" s="1"/>
      <c r="AZ94" s="1"/>
      <c r="BA94" s="1"/>
      <c r="BB94" s="1"/>
    </row>
    <row r="95" spans="1:54" x14ac:dyDescent="0.45">
      <c r="A95" s="14"/>
      <c r="B95" s="14"/>
      <c r="C95" s="1"/>
      <c r="D95" s="1"/>
      <c r="E95" s="1"/>
      <c r="F95" s="1"/>
      <c r="G95" s="1"/>
      <c r="H95" s="1"/>
      <c r="I95" s="1"/>
      <c r="J95" s="1"/>
      <c r="K95" s="1"/>
      <c r="L95" s="3"/>
      <c r="M95" s="2"/>
      <c r="N95" s="4"/>
      <c r="O95" s="1"/>
      <c r="P95" s="3"/>
      <c r="Q95" s="23" t="s">
        <v>9</v>
      </c>
      <c r="R95" s="7">
        <f>EXP(-$B$4*$B$6)*(T93-T103)/(R94*($B$8-$B$9))</f>
        <v>-1.5032483140416917E-2</v>
      </c>
      <c r="S95" s="1"/>
      <c r="T95" s="1"/>
      <c r="U95" s="23" t="s">
        <v>9</v>
      </c>
      <c r="V95" s="7">
        <f>EXP(-$B$4*$B$6)*(X93-X103)/(V94*($B$8-$B$9))</f>
        <v>-9.9394267942696981E-3</v>
      </c>
      <c r="W95" s="1"/>
      <c r="X95" s="1"/>
      <c r="Y95" s="23" t="s">
        <v>9</v>
      </c>
      <c r="Z95" s="7">
        <f>EXP(-$B$4*$B$6)*(AB93-AB103)/(Z94*($B$8-$B$9))</f>
        <v>-5.5063581490950508E-3</v>
      </c>
      <c r="AA95" s="1"/>
      <c r="AB95" s="1"/>
      <c r="AC95" s="23" t="s">
        <v>9</v>
      </c>
      <c r="AD95" s="7">
        <f>EXP(-$B$4*$B$6)*(AF93-AF103)/(AD94*($B$8-$B$9))</f>
        <v>-2.1355066781707124E-3</v>
      </c>
      <c r="AE95" s="1"/>
      <c r="AF95" s="1"/>
      <c r="AG95" s="23" t="s">
        <v>9</v>
      </c>
      <c r="AH95" s="7">
        <f>EXP(-$B$4*$B$6)*(AJ93-AJ103)/(AH94*($B$8-$B$9))</f>
        <v>-2.6219443268054085E-4</v>
      </c>
      <c r="AI95" s="1"/>
      <c r="AJ95" s="1"/>
      <c r="AK95" s="23" t="s">
        <v>9</v>
      </c>
      <c r="AL95" s="7">
        <f>EXP(-$B$4*$B$6)*(AN93-AN103)/(AL94*($B$8-$B$9))</f>
        <v>0</v>
      </c>
      <c r="AM95" s="1"/>
      <c r="AN95" s="3"/>
      <c r="AO95" s="23" t="s">
        <v>9</v>
      </c>
      <c r="AP95" s="7">
        <f>EXP(-$B$4*$B$6)*(AR93-AR103)/(AP94*($B$8-$B$9))</f>
        <v>0</v>
      </c>
      <c r="AQ95" s="1"/>
      <c r="AR95" s="1"/>
      <c r="AS95" s="23" t="s">
        <v>9</v>
      </c>
      <c r="AT95" s="7">
        <f>EXP(-$B$4*$B$6)*(AV93-AV103)/(AT94*($B$8-$B$9))</f>
        <v>0</v>
      </c>
      <c r="AU95" s="1"/>
      <c r="AV95" s="1"/>
      <c r="AW95" s="23" t="s">
        <v>9</v>
      </c>
      <c r="AX95" s="6"/>
      <c r="AY95" s="1"/>
      <c r="AZ95" s="1"/>
      <c r="BA95" s="1"/>
      <c r="BB95" s="1"/>
    </row>
    <row r="96" spans="1:54" ht="14.55" x14ac:dyDescent="0.35">
      <c r="A96" s="14"/>
      <c r="B96" s="14"/>
      <c r="C96" s="1"/>
      <c r="D96" s="1"/>
      <c r="E96" s="1"/>
      <c r="F96" s="1"/>
      <c r="G96" s="1"/>
      <c r="H96" s="1"/>
      <c r="I96" s="1"/>
      <c r="J96" s="1"/>
      <c r="K96" s="1"/>
      <c r="L96" s="3"/>
      <c r="M96" s="2"/>
      <c r="N96" s="4"/>
      <c r="O96" s="1"/>
      <c r="P96" s="3"/>
      <c r="Q96" s="22" t="s">
        <v>10</v>
      </c>
      <c r="R96" s="7">
        <f>EXP(-$B$3*B6)*(($B$8*T103-$B$9*T93)/($B$8-$B$9))</f>
        <v>0.89127229200805203</v>
      </c>
      <c r="S96" s="1"/>
      <c r="T96" s="1"/>
      <c r="U96" s="22" t="s">
        <v>10</v>
      </c>
      <c r="V96" s="7">
        <f>EXP(-$B$3*B6)*(($B$8*X103-$B$9*X93)/($B$8-$B$9))</f>
        <v>0.58410217622220839</v>
      </c>
      <c r="W96" s="1"/>
      <c r="X96" s="1"/>
      <c r="Y96" s="22" t="s">
        <v>10</v>
      </c>
      <c r="Z96" s="7">
        <f>EXP(-$B$3*B6)*(($B$8*AB103-$B$9*AB93)/($B$8-$B$9))</f>
        <v>0.32068264149667119</v>
      </c>
      <c r="AA96" s="1"/>
      <c r="AB96" s="1"/>
      <c r="AC96" s="22" t="s">
        <v>10</v>
      </c>
      <c r="AD96" s="7">
        <f>EXP(-$B$3*B6)*(($B$8*AF103-$B$9*AF93)/($B$8-$B$9))</f>
        <v>0.12327227385318458</v>
      </c>
      <c r="AE96" s="1"/>
      <c r="AF96" s="1"/>
      <c r="AG96" s="22" t="s">
        <v>10</v>
      </c>
      <c r="AH96" s="7">
        <f>EXP(-$B$3*B6)*(($B$8*AJ103-$B$9*AJ93)/($B$8-$B$9))</f>
        <v>1.5066193900320128E-2</v>
      </c>
      <c r="AI96" s="1"/>
      <c r="AJ96" s="1"/>
      <c r="AK96" s="22" t="s">
        <v>10</v>
      </c>
      <c r="AL96" s="7">
        <f>EXP(-$B$3*B6)*(($B$8*AN103-$B$9*AN93)/($B$8-$B$9))</f>
        <v>0</v>
      </c>
      <c r="AM96" s="1"/>
      <c r="AN96" s="3"/>
      <c r="AO96" s="22" t="s">
        <v>10</v>
      </c>
      <c r="AP96" s="7">
        <f>EXP(-$B$3*B6)*(($B$8*AR103-$B$9*AR93)/($B$8-$B$9))</f>
        <v>0</v>
      </c>
      <c r="AQ96" s="1"/>
      <c r="AR96" s="1"/>
      <c r="AS96" s="22" t="s">
        <v>10</v>
      </c>
      <c r="AT96" s="7">
        <f>EXP(-$B$3*B6)*(($B$8*AV103-$B$9*AV93)/($B$8-$B$9))</f>
        <v>0</v>
      </c>
      <c r="AU96" s="1"/>
      <c r="AV96" s="1"/>
      <c r="AW96" s="22" t="s">
        <v>10</v>
      </c>
      <c r="AX96" s="6"/>
      <c r="AY96" s="1"/>
      <c r="AZ96" s="1"/>
      <c r="BA96" s="1"/>
      <c r="BB96" s="1"/>
    </row>
    <row r="97" spans="1:54" ht="14.55" x14ac:dyDescent="0.35">
      <c r="A97" s="14"/>
      <c r="B97" s="14"/>
      <c r="C97" s="1"/>
      <c r="D97" s="1"/>
      <c r="E97" s="1"/>
      <c r="F97" s="1"/>
      <c r="G97" s="1"/>
      <c r="H97" s="1"/>
      <c r="I97" s="1"/>
      <c r="J97" s="1"/>
      <c r="K97" s="1"/>
      <c r="L97" s="3"/>
      <c r="M97" s="2"/>
      <c r="N97" s="4"/>
      <c r="O97" s="1"/>
      <c r="P97" s="3"/>
      <c r="Q97" s="22" t="s">
        <v>21</v>
      </c>
      <c r="R97" s="7">
        <f>EXP(-$B$3*$B$6)*($B$11*T92+$B$12*T102)</f>
        <v>6.3240260068774659E-2</v>
      </c>
      <c r="S97" s="1"/>
      <c r="T97" s="1"/>
      <c r="U97" s="22" t="s">
        <v>21</v>
      </c>
      <c r="V97" s="7">
        <f>EXP(-$B$3*$B$6)*($B$11*X92+$B$12*X102)</f>
        <v>3.7482126299721266E-2</v>
      </c>
      <c r="W97" s="1"/>
      <c r="X97" s="1"/>
      <c r="Y97" s="22" t="s">
        <v>21</v>
      </c>
      <c r="Z97" s="7">
        <f>EXP(-$B$3*$B$6)*($B$11*AB92+$B$12*AB102)</f>
        <v>1.8342035100711116E-2</v>
      </c>
      <c r="AA97" s="1"/>
      <c r="AB97" s="1"/>
      <c r="AC97" s="22" t="s">
        <v>21</v>
      </c>
      <c r="AD97" s="7">
        <f>EXP(-$B$3*$B$6)*($B$11*AF92+$B$12*AF102)</f>
        <v>6.2035824150822351E-3</v>
      </c>
      <c r="AE97" s="1"/>
      <c r="AF97" s="1"/>
      <c r="AG97" s="22" t="s">
        <v>21</v>
      </c>
      <c r="AH97" s="7">
        <f>EXP(-$B$3*$B$6)*($B$11*AJ92+$B$12*AJ102)</f>
        <v>7.1555945107744314E-4</v>
      </c>
      <c r="AI97" s="1"/>
      <c r="AJ97" s="1"/>
      <c r="AK97" s="22" t="s">
        <v>21</v>
      </c>
      <c r="AL97" s="7">
        <f>EXP(-$B$3*$B$6)*($B$11*AN92+$B$12*AN102)</f>
        <v>0</v>
      </c>
      <c r="AM97" s="1"/>
      <c r="AN97" s="3"/>
      <c r="AO97" s="22" t="s">
        <v>21</v>
      </c>
      <c r="AP97" s="7">
        <f>EXP(-$B$3*$B$6)*($B$11*AR92+$B$12*AR102)</f>
        <v>0</v>
      </c>
      <c r="AQ97" s="1"/>
      <c r="AR97" s="1"/>
      <c r="AS97" s="22" t="s">
        <v>21</v>
      </c>
      <c r="AT97" s="7">
        <f>EXP(-$B$3*$B$6)*($B$11*AV92+$B$12*AV102)</f>
        <v>0</v>
      </c>
      <c r="AU97" s="1"/>
      <c r="AV97" s="1"/>
      <c r="AW97" s="22" t="s">
        <v>21</v>
      </c>
      <c r="AX97" s="8">
        <f>MAX(-AX94+$B$2,0)</f>
        <v>0</v>
      </c>
      <c r="AY97" s="1"/>
      <c r="AZ97" s="1"/>
      <c r="BA97" s="1"/>
      <c r="BB97" s="1"/>
    </row>
    <row r="98" spans="1:54" ht="14.55" x14ac:dyDescent="0.35">
      <c r="A98" s="14"/>
      <c r="B98" s="14"/>
      <c r="C98" s="1"/>
      <c r="D98" s="1"/>
      <c r="E98" s="1"/>
      <c r="F98" s="1"/>
      <c r="G98" s="1"/>
      <c r="H98" s="1"/>
      <c r="I98" s="1"/>
      <c r="J98" s="1"/>
      <c r="K98" s="1"/>
      <c r="L98" s="3"/>
      <c r="M98" s="2"/>
      <c r="N98" s="4"/>
      <c r="O98" s="1">
        <f>M103+1</f>
        <v>7</v>
      </c>
      <c r="P98" s="1"/>
      <c r="Q98" s="22" t="s">
        <v>20</v>
      </c>
      <c r="R98" s="7">
        <f>MAX(EXP(-$B$3*$B$6)*($B$11*T93+$B$12*T103),-R94+$B$2)</f>
        <v>6.3240260068774659E-2</v>
      </c>
      <c r="S98" s="1"/>
      <c r="T98" s="1"/>
      <c r="U98" s="22" t="s">
        <v>20</v>
      </c>
      <c r="V98" s="7">
        <f>MAX(EXP(-$B$3*$B$6)*($B$11*X93+$B$12*X103),-V94+$B$2)</f>
        <v>3.7482126299721266E-2</v>
      </c>
      <c r="W98" s="1"/>
      <c r="X98" s="1"/>
      <c r="Y98" s="22" t="s">
        <v>20</v>
      </c>
      <c r="Z98" s="7">
        <f>MAX(EXP(-$B$3*$B$6)*($B$11*AB93+$B$12*AB103),-Z94+$B$2)</f>
        <v>1.8342035100711116E-2</v>
      </c>
      <c r="AA98" s="1"/>
      <c r="AB98" s="1"/>
      <c r="AC98" s="22" t="s">
        <v>20</v>
      </c>
      <c r="AD98" s="7">
        <f>MAX(EXP(-$B$3*$B$6)*($B$11*AF93+$B$12*AF103),-AD94+$B$2)</f>
        <v>6.2035824150822351E-3</v>
      </c>
      <c r="AE98" s="1"/>
      <c r="AF98" s="1"/>
      <c r="AG98" s="22" t="s">
        <v>20</v>
      </c>
      <c r="AH98" s="7">
        <f>MAX(EXP(-$B$3*$B$6)*($B$11*AJ93+$B$12*AJ103),-AH94+$B$2)</f>
        <v>7.1555945107744314E-4</v>
      </c>
      <c r="AI98" s="1"/>
      <c r="AJ98" s="1"/>
      <c r="AK98" s="22" t="s">
        <v>20</v>
      </c>
      <c r="AL98" s="7">
        <f>MAX(EXP(-$B$3*$B$6)*($B$11*AN93+$B$12*AN103),-AL94+$B$2)</f>
        <v>0</v>
      </c>
      <c r="AM98" s="1"/>
      <c r="AN98" s="3"/>
      <c r="AO98" s="22" t="s">
        <v>20</v>
      </c>
      <c r="AP98" s="7">
        <f>MAX(EXP(-$B$3*$B$6)*($B$11*AR93+$B$12*AR103),-AP94+$B$2)</f>
        <v>0</v>
      </c>
      <c r="AQ98" s="1"/>
      <c r="AR98" s="1"/>
      <c r="AS98" s="22" t="s">
        <v>20</v>
      </c>
      <c r="AT98" s="7">
        <f>MAX(EXP(-$B$3*$B$6)*($B$11*AV93+$B$12*AV103),-AT94+$B$2)</f>
        <v>0</v>
      </c>
      <c r="AU98" s="1"/>
      <c r="AV98" s="1"/>
      <c r="AW98" s="22" t="s">
        <v>20</v>
      </c>
      <c r="AX98" s="8">
        <f>MAX(-AX94+$B$2,0)</f>
        <v>0</v>
      </c>
      <c r="AY98" s="1"/>
      <c r="AZ98" s="1"/>
      <c r="BA98" s="1"/>
      <c r="BB98" s="1"/>
    </row>
    <row r="99" spans="1:54" ht="14.55" x14ac:dyDescent="0.35">
      <c r="A99" s="14"/>
      <c r="B99" s="14"/>
      <c r="C99" s="1"/>
      <c r="D99" s="1"/>
      <c r="E99" s="1"/>
      <c r="F99" s="1"/>
      <c r="G99" s="1"/>
      <c r="H99" s="1"/>
      <c r="I99" s="1"/>
      <c r="J99" s="1"/>
      <c r="K99" s="1"/>
      <c r="L99" s="3"/>
      <c r="M99" s="2"/>
      <c r="N99" s="4"/>
      <c r="O99" s="22" t="s">
        <v>0</v>
      </c>
      <c r="P99" s="7">
        <f>N104*$B$8</f>
        <v>52.508553981798336</v>
      </c>
      <c r="Q99" s="1"/>
      <c r="R99" s="1"/>
      <c r="S99" s="22" t="s">
        <v>0</v>
      </c>
      <c r="T99" s="7">
        <f>R94*$B$9</f>
        <v>52.424930636929631</v>
      </c>
      <c r="U99" s="1"/>
      <c r="V99" s="1"/>
      <c r="W99" s="22" t="s">
        <v>0</v>
      </c>
      <c r="X99" s="7">
        <f>V94*$B$9</f>
        <v>52.341440467768052</v>
      </c>
      <c r="Y99" s="1"/>
      <c r="Z99" s="1"/>
      <c r="AA99" s="22" t="s">
        <v>0</v>
      </c>
      <c r="AB99" s="7">
        <f>Z94*$B$9</f>
        <v>52.258083262222478</v>
      </c>
      <c r="AC99" s="1"/>
      <c r="AD99" s="1"/>
      <c r="AE99" s="22" t="s">
        <v>0</v>
      </c>
      <c r="AF99" s="7">
        <f>AD94*$B$9</f>
        <v>52.174858808539575</v>
      </c>
      <c r="AG99" s="1"/>
      <c r="AH99" s="1"/>
      <c r="AI99" s="22" t="s">
        <v>0</v>
      </c>
      <c r="AJ99" s="7">
        <f>AH94*$B$9</f>
        <v>52.091766895303202</v>
      </c>
      <c r="AK99" s="1"/>
      <c r="AL99" s="3"/>
      <c r="AM99" s="22" t="s">
        <v>0</v>
      </c>
      <c r="AN99" s="7">
        <f>AL94*$B$9</f>
        <v>52.008807311433934</v>
      </c>
      <c r="AO99" s="1"/>
      <c r="AP99" s="1"/>
      <c r="AQ99" s="22" t="s">
        <v>0</v>
      </c>
      <c r="AR99" s="7">
        <f>AP94*$B$9</f>
        <v>51.925979846188532</v>
      </c>
      <c r="AS99" s="1"/>
      <c r="AT99" s="1"/>
      <c r="AU99" s="22" t="s">
        <v>0</v>
      </c>
      <c r="AV99" s="7">
        <f>AT94*$B$9</f>
        <v>51.843284289159321</v>
      </c>
      <c r="AW99" s="1"/>
      <c r="AX99" s="1"/>
      <c r="AY99" s="1"/>
      <c r="AZ99" s="1"/>
      <c r="BA99" s="1"/>
      <c r="BB99" s="1"/>
    </row>
    <row r="100" spans="1:54" x14ac:dyDescent="0.45">
      <c r="A100" s="14"/>
      <c r="B100" s="14"/>
      <c r="C100" s="1"/>
      <c r="D100" s="1"/>
      <c r="E100" s="1"/>
      <c r="F100" s="1"/>
      <c r="G100" s="1"/>
      <c r="H100" s="1"/>
      <c r="I100" s="1"/>
      <c r="J100" s="1"/>
      <c r="K100" s="1"/>
      <c r="L100" s="3"/>
      <c r="M100" s="2"/>
      <c r="N100" s="4"/>
      <c r="O100" s="23" t="s">
        <v>9</v>
      </c>
      <c r="P100" s="7">
        <f>EXP(-$B$4*$B$6)*(R98-R108)/(P99*($B$8-$B$9))</f>
        <v>-3.263575834581945E-2</v>
      </c>
      <c r="Q100" s="1"/>
      <c r="R100" s="1"/>
      <c r="S100" s="23" t="s">
        <v>9</v>
      </c>
      <c r="T100" s="7">
        <f>EXP(-$B$4*$B$6)*(V98-V108)/(T99*($B$8-$B$9))</f>
        <v>-2.4916181352103304E-2</v>
      </c>
      <c r="U100" s="1"/>
      <c r="V100" s="1"/>
      <c r="W100" s="23" t="s">
        <v>9</v>
      </c>
      <c r="X100" s="7">
        <f>EXP(-$B$4*$B$6)*(Z98-Z108)/(X99*($B$8-$B$9))</f>
        <v>-1.7291562924392621E-2</v>
      </c>
      <c r="Y100" s="1"/>
      <c r="Z100" s="1"/>
      <c r="AA100" s="23" t="s">
        <v>9</v>
      </c>
      <c r="AB100" s="7">
        <f>EXP(-$B$4*$B$6)*(AD98-AD108)/(AB99*($B$8-$B$9))</f>
        <v>-1.0174135489617323E-2</v>
      </c>
      <c r="AC100" s="1"/>
      <c r="AD100" s="1"/>
      <c r="AE100" s="23" t="s">
        <v>9</v>
      </c>
      <c r="AF100" s="7">
        <f>EXP(-$B$4*$B$6)*(AH98-AH108)/(AF99*($B$8-$B$9))</f>
        <v>-4.2483192643920052E-3</v>
      </c>
      <c r="AG100" s="1"/>
      <c r="AH100" s="1"/>
      <c r="AI100" s="23" t="s">
        <v>9</v>
      </c>
      <c r="AJ100" s="7">
        <f>EXP(-$B$4*$B$6)*(AL98-AL108)/(AJ99*($B$8-$B$9))</f>
        <v>-5.3807132174721198E-4</v>
      </c>
      <c r="AK100" s="1"/>
      <c r="AL100" s="3"/>
      <c r="AM100" s="23" t="s">
        <v>9</v>
      </c>
      <c r="AN100" s="7">
        <f>EXP(-$B$4*$B$6)*(AP98-AP108)/(AN99*($B$8-$B$9))</f>
        <v>0</v>
      </c>
      <c r="AO100" s="1"/>
      <c r="AP100" s="1"/>
      <c r="AQ100" s="23" t="s">
        <v>9</v>
      </c>
      <c r="AR100" s="7">
        <f>EXP(-$B$4*$B$6)*(AT98-AT108)/(AR99*($B$8-$B$9))</f>
        <v>0</v>
      </c>
      <c r="AS100" s="1"/>
      <c r="AT100" s="1"/>
      <c r="AU100" s="23" t="s">
        <v>9</v>
      </c>
      <c r="AV100" s="7">
        <f>EXP(-$B$4*$B$6)*(AX98-AX108)/(AV99*($B$8-$B$9))</f>
        <v>0</v>
      </c>
      <c r="AW100" s="1"/>
      <c r="AX100" s="1"/>
      <c r="AY100" s="1"/>
      <c r="AZ100" s="1"/>
      <c r="BA100" s="1"/>
      <c r="BB100" s="1"/>
    </row>
    <row r="101" spans="1:54" ht="14.55" x14ac:dyDescent="0.35">
      <c r="A101" s="14"/>
      <c r="B101" s="14"/>
      <c r="C101" s="1"/>
      <c r="D101" s="1"/>
      <c r="E101" s="1"/>
      <c r="F101" s="1"/>
      <c r="G101" s="1"/>
      <c r="H101" s="1"/>
      <c r="I101" s="1"/>
      <c r="J101" s="1"/>
      <c r="K101" s="1"/>
      <c r="L101" s="3"/>
      <c r="M101" s="2"/>
      <c r="N101" s="4"/>
      <c r="O101" s="22" t="s">
        <v>10</v>
      </c>
      <c r="P101" s="7">
        <f>EXP(-$B$3*B6)*(($B$8*R108-$B$9*R98)/($B$8-$B$9))</f>
        <v>1.8623228582777427</v>
      </c>
      <c r="Q101" s="1"/>
      <c r="R101" s="1"/>
      <c r="S101" s="22" t="s">
        <v>10</v>
      </c>
      <c r="T101" s="7">
        <f>EXP(-$B$3*B6)*(($B$8*V108-$B$9*V98)/($B$8-$B$9))</f>
        <v>1.4088305798305054</v>
      </c>
      <c r="U101" s="1"/>
      <c r="V101" s="1"/>
      <c r="W101" s="22" t="s">
        <v>10</v>
      </c>
      <c r="X101" s="7">
        <f>EXP(-$B$3*B6)*(($B$8*Z108-$B$9*Z98)/($B$8-$B$9))</f>
        <v>0.96853007928407497</v>
      </c>
      <c r="Y101" s="1"/>
      <c r="Z101" s="1"/>
      <c r="AA101" s="22" t="s">
        <v>10</v>
      </c>
      <c r="AB101" s="7">
        <f>EXP(-$B$3*B6)*(($B$8*AD109-$B$9*AD98)/($B$8-$B$9))</f>
        <v>-6.0673305097160846E-2</v>
      </c>
      <c r="AC101" s="1"/>
      <c r="AD101" s="1"/>
      <c r="AE101" s="22" t="s">
        <v>10</v>
      </c>
      <c r="AF101" s="7">
        <f>EXP(-$B$3*B6)*(($B$8*AH108-$B$9*AH98)/($B$8-$B$9))</f>
        <v>0.23342308728672878</v>
      </c>
      <c r="AG101" s="1"/>
      <c r="AH101" s="1"/>
      <c r="AI101" s="22" t="s">
        <v>10</v>
      </c>
      <c r="AJ101" s="7">
        <f>EXP(-$B$3*B6)*(($B$8*AL108-$B$9*AL98)/($B$8-$B$9))</f>
        <v>2.9426687997106824E-2</v>
      </c>
      <c r="AK101" s="1"/>
      <c r="AL101" s="3"/>
      <c r="AM101" s="22" t="s">
        <v>10</v>
      </c>
      <c r="AN101" s="7">
        <f>EXP(-$B$3*B6)*(($B$8*AP108-$B$9*AP98)/($B$8-$B$9))</f>
        <v>0</v>
      </c>
      <c r="AO101" s="1"/>
      <c r="AP101" s="1"/>
      <c r="AQ101" s="22" t="s">
        <v>10</v>
      </c>
      <c r="AR101" s="7">
        <f>EXP(-$B$3*B6)*(($B$8*AT108-$B$9*AT98)/($B$8-$B$9))</f>
        <v>0</v>
      </c>
      <c r="AS101" s="1"/>
      <c r="AT101" s="1"/>
      <c r="AU101" s="22" t="s">
        <v>10</v>
      </c>
      <c r="AV101" s="7">
        <f>EXP(-$B$3*B6)*(($B$8*AX108-$B$9*AX98)/($B$8-$B$9))</f>
        <v>0</v>
      </c>
      <c r="AW101" s="1"/>
      <c r="AX101" s="1"/>
      <c r="AY101" s="1"/>
      <c r="AZ101" s="1"/>
      <c r="BA101" s="1"/>
      <c r="BB101" s="1"/>
    </row>
    <row r="102" spans="1:54" ht="14.55" x14ac:dyDescent="0.35">
      <c r="A102" s="14"/>
      <c r="B102" s="14"/>
      <c r="C102" s="1"/>
      <c r="D102" s="1"/>
      <c r="E102" s="1"/>
      <c r="F102" s="1"/>
      <c r="G102" s="1"/>
      <c r="H102" s="1"/>
      <c r="I102" s="1"/>
      <c r="J102" s="1"/>
      <c r="K102" s="1"/>
      <c r="L102" s="3"/>
      <c r="M102" s="2"/>
      <c r="N102" s="4"/>
      <c r="O102" s="22" t="s">
        <v>21</v>
      </c>
      <c r="P102" s="7">
        <f>EXP(-$B$3*$B$6)*($B$11*R97+$B$12*R107)</f>
        <v>0.14866637943935679</v>
      </c>
      <c r="Q102" s="1"/>
      <c r="R102" s="1"/>
      <c r="S102" s="22" t="s">
        <v>21</v>
      </c>
      <c r="T102" s="7">
        <f>EXP(-$B$3*$B$6)*($B$11*V97+$B$12*V107)</f>
        <v>0.10260150070933043</v>
      </c>
      <c r="U102" s="1"/>
      <c r="V102" s="1"/>
      <c r="W102" s="22" t="s">
        <v>21</v>
      </c>
      <c r="X102" s="7">
        <f>EXP(-$B$3*$B$6)*($B$11*Z97+$B$12*Z107)</f>
        <v>6.3464767882313131E-2</v>
      </c>
      <c r="Y102" s="1"/>
      <c r="Z102" s="1"/>
      <c r="AA102" s="22" t="s">
        <v>21</v>
      </c>
      <c r="AB102" s="7">
        <f>EXP(-$B$3*$B$6)*($B$11*AD97+$B$12*AD107)</f>
        <v>3.2712473577191585E-2</v>
      </c>
      <c r="AC102" s="1"/>
      <c r="AD102" s="1"/>
      <c r="AE102" s="22" t="s">
        <v>21</v>
      </c>
      <c r="AF102" s="7">
        <f>EXP(-$B$3*$B$6)*($B$11*AH97+$B$12*AH107)</f>
        <v>1.1767629493477186E-2</v>
      </c>
      <c r="AG102" s="1"/>
      <c r="AH102" s="1"/>
      <c r="AI102" s="22" t="s">
        <v>21</v>
      </c>
      <c r="AJ102" s="7">
        <f>EXP(-$B$3*$B$6)*($B$11*AL97+$B$12*AL107)</f>
        <v>1.3976021316033595E-3</v>
      </c>
      <c r="AK102" s="1"/>
      <c r="AL102" s="3"/>
      <c r="AM102" s="22" t="s">
        <v>21</v>
      </c>
      <c r="AN102" s="7">
        <f>EXP(-$B$3*$B$6)*($B$11*AP97+$B$12*AP107)</f>
        <v>0</v>
      </c>
      <c r="AO102" s="1"/>
      <c r="AP102" s="1"/>
      <c r="AQ102" s="22" t="s">
        <v>21</v>
      </c>
      <c r="AR102" s="7">
        <f>EXP(-$B$3*$B$6)*($B$11*AT97+$B$12*AT107)</f>
        <v>0</v>
      </c>
      <c r="AS102" s="1"/>
      <c r="AT102" s="1"/>
      <c r="AU102" s="22" t="s">
        <v>21</v>
      </c>
      <c r="AV102" s="7">
        <f>EXP(-$B$3*$B$6)*($B$11*AX97+$B$12*AX107)</f>
        <v>0</v>
      </c>
      <c r="AW102" s="1"/>
      <c r="AX102" s="1"/>
      <c r="AY102" s="1"/>
      <c r="AZ102" s="1"/>
      <c r="BA102" s="1"/>
      <c r="BB102" s="1"/>
    </row>
    <row r="103" spans="1:54" ht="14.55" x14ac:dyDescent="0.35">
      <c r="A103" s="14"/>
      <c r="B103" s="14"/>
      <c r="C103" s="1"/>
      <c r="D103" s="1"/>
      <c r="E103" s="1"/>
      <c r="F103" s="1"/>
      <c r="G103" s="1"/>
      <c r="H103" s="1"/>
      <c r="I103" s="1"/>
      <c r="J103" s="1"/>
      <c r="K103" s="1"/>
      <c r="L103" s="3"/>
      <c r="M103" s="1">
        <f>K108+1</f>
        <v>6</v>
      </c>
      <c r="N103" s="1"/>
      <c r="O103" s="22" t="s">
        <v>20</v>
      </c>
      <c r="P103" s="7">
        <f>MAX(EXP(-$B$3*$B$6)*($B$11*R98+$B$12*R108),-P99+$B$2)</f>
        <v>0.14866637943935679</v>
      </c>
      <c r="Q103" s="1"/>
      <c r="R103" s="1"/>
      <c r="S103" s="22" t="s">
        <v>20</v>
      </c>
      <c r="T103" s="7">
        <f>MAX(EXP(-$B$3*$B$6)*($B$11*V98+$B$12*V108),-T99+$B$2)</f>
        <v>0.10260150070933043</v>
      </c>
      <c r="U103" s="1"/>
      <c r="V103" s="1"/>
      <c r="W103" s="22" t="s">
        <v>20</v>
      </c>
      <c r="X103" s="7">
        <f>MAX(EXP(-$B$3*$B$6)*($B$11*Z98+$B$12*Z108),-X99+$B$2)</f>
        <v>6.3464767882313131E-2</v>
      </c>
      <c r="Y103" s="1"/>
      <c r="Z103" s="1"/>
      <c r="AA103" s="22" t="s">
        <v>20</v>
      </c>
      <c r="AB103" s="7">
        <f>MAX(EXP(-$B$3*$B$6)*($B$11*AD98+$B$12*AD108),-AB99+$B$2)</f>
        <v>3.2712473577191585E-2</v>
      </c>
      <c r="AC103" s="1"/>
      <c r="AD103" s="1"/>
      <c r="AE103" s="22" t="s">
        <v>20</v>
      </c>
      <c r="AF103" s="7">
        <f>MAX(EXP(-$B$3*$B$6)*($B$11*AH98+$B$12*AH108),-AF99+$B$2)</f>
        <v>1.1767629493477186E-2</v>
      </c>
      <c r="AG103" s="1"/>
      <c r="AH103" s="1"/>
      <c r="AI103" s="22" t="s">
        <v>20</v>
      </c>
      <c r="AJ103" s="7">
        <f>MAX(EXP(-$B$3*$B$6)*($B$11*AL98+$B$12*AL108),-AJ99+$B$2)</f>
        <v>1.3976021316033595E-3</v>
      </c>
      <c r="AK103" s="1"/>
      <c r="AL103" s="3"/>
      <c r="AM103" s="22" t="s">
        <v>20</v>
      </c>
      <c r="AN103" s="7">
        <f>MAX(EXP(-$B$3*$B$6)*($B$11*AP98+$B$12*AP108),-AN99+$B$2)</f>
        <v>0</v>
      </c>
      <c r="AO103" s="1"/>
      <c r="AP103" s="1"/>
      <c r="AQ103" s="22" t="s">
        <v>20</v>
      </c>
      <c r="AR103" s="7">
        <f>MAX(EXP(-$B$3*$B$6)*($B$11*AT98+$B$12*AT108),-AR99+$B$2)</f>
        <v>0</v>
      </c>
      <c r="AS103" s="1"/>
      <c r="AT103" s="1"/>
      <c r="AU103" s="22" t="s">
        <v>20</v>
      </c>
      <c r="AV103" s="7">
        <f>MAX(EXP(-$B$3*$B$6)*($B$11*AX98+$B$12*AX108),-AV99+$B$2)</f>
        <v>0</v>
      </c>
      <c r="AW103" s="1"/>
      <c r="AX103" s="1"/>
      <c r="AY103" s="1"/>
      <c r="AZ103" s="1"/>
      <c r="BA103" s="1"/>
      <c r="BB103" s="1"/>
    </row>
    <row r="104" spans="1:54" ht="14.55" x14ac:dyDescent="0.35">
      <c r="A104" s="14"/>
      <c r="B104" s="14"/>
      <c r="C104" s="1"/>
      <c r="D104" s="1"/>
      <c r="E104" s="1"/>
      <c r="F104" s="1"/>
      <c r="G104" s="1"/>
      <c r="H104" s="1"/>
      <c r="I104" s="1"/>
      <c r="J104" s="1"/>
      <c r="K104" s="1"/>
      <c r="L104" s="3"/>
      <c r="M104" s="22" t="s">
        <v>0</v>
      </c>
      <c r="N104" s="7">
        <f>L109*$B$8</f>
        <v>50.054566554983197</v>
      </c>
      <c r="O104" s="1"/>
      <c r="P104" s="1"/>
      <c r="Q104" s="22" t="s">
        <v>0</v>
      </c>
      <c r="R104" s="7">
        <f>P99*$B$9</f>
        <v>49.974851347386121</v>
      </c>
      <c r="S104" s="1"/>
      <c r="T104" s="1"/>
      <c r="U104" s="22" t="s">
        <v>0</v>
      </c>
      <c r="V104" s="7">
        <f>T99*$B$9</f>
        <v>49.895263091529117</v>
      </c>
      <c r="W104" s="1"/>
      <c r="X104" s="1"/>
      <c r="Y104" s="22" t="s">
        <v>0</v>
      </c>
      <c r="Z104" s="7">
        <f>X99*$B$9</f>
        <v>49.815801585233125</v>
      </c>
      <c r="AA104" s="1"/>
      <c r="AB104" s="1"/>
      <c r="AC104" s="22" t="s">
        <v>0</v>
      </c>
      <c r="AD104" s="7">
        <f>AB99*$B$9</f>
        <v>49.736466626641089</v>
      </c>
      <c r="AE104" s="1"/>
      <c r="AF104" s="1"/>
      <c r="AG104" s="22" t="s">
        <v>0</v>
      </c>
      <c r="AH104" s="7">
        <f>AF99*$B$9</f>
        <v>49.65725801421744</v>
      </c>
      <c r="AI104" s="1"/>
      <c r="AJ104" s="3"/>
      <c r="AK104" s="22" t="s">
        <v>0</v>
      </c>
      <c r="AL104" s="7">
        <f>AJ99*$B$9</f>
        <v>49.578175546747531</v>
      </c>
      <c r="AM104" s="1"/>
      <c r="AN104" s="1"/>
      <c r="AO104" s="22" t="s">
        <v>0</v>
      </c>
      <c r="AP104" s="7">
        <f>AN99*$B$9</f>
        <v>49.499219023337176</v>
      </c>
      <c r="AQ104" s="1"/>
      <c r="AR104" s="1"/>
      <c r="AS104" s="22" t="s">
        <v>0</v>
      </c>
      <c r="AT104" s="7">
        <f>AR99*$B$9</f>
        <v>49.420388243412162</v>
      </c>
      <c r="AU104" s="1"/>
      <c r="AV104" s="1"/>
      <c r="AW104" s="22" t="s">
        <v>0</v>
      </c>
      <c r="AX104" s="7">
        <f>AV99*$B$9</f>
        <v>49.341683006717652</v>
      </c>
      <c r="AY104" s="1"/>
      <c r="AZ104" s="1"/>
      <c r="BA104" s="1"/>
      <c r="BB104" s="1"/>
    </row>
    <row r="105" spans="1:54" x14ac:dyDescent="0.45">
      <c r="A105" s="14"/>
      <c r="B105" s="14"/>
      <c r="C105" s="1"/>
      <c r="D105" s="1"/>
      <c r="E105" s="1"/>
      <c r="F105" s="1"/>
      <c r="G105" s="1"/>
      <c r="H105" s="1"/>
      <c r="I105" s="1"/>
      <c r="J105" s="1"/>
      <c r="K105" s="1"/>
      <c r="L105" s="3"/>
      <c r="M105" s="23" t="s">
        <v>9</v>
      </c>
      <c r="N105" s="7">
        <f>EXP(-$B$4*$B$6)*(P103-P113)/(N104*($B$8-$B$9))</f>
        <v>-6.1019958878975912E-2</v>
      </c>
      <c r="O105" s="1"/>
      <c r="P105" s="1"/>
      <c r="Q105" s="23" t="s">
        <v>9</v>
      </c>
      <c r="R105" s="7">
        <f>EXP(-$B$4*$B$6)*(T103-T113)/(R104*($B$8-$B$9))</f>
        <v>-5.119255249853065E-2</v>
      </c>
      <c r="S105" s="1"/>
      <c r="T105" s="1"/>
      <c r="U105" s="23" t="s">
        <v>9</v>
      </c>
      <c r="V105" s="7">
        <f>EXP(-$B$4*$B$6)*(X103-X113)/(V104*($B$8-$B$9))</f>
        <v>-4.0697566300999993E-2</v>
      </c>
      <c r="W105" s="1"/>
      <c r="X105" s="1"/>
      <c r="Y105" s="23" t="s">
        <v>9</v>
      </c>
      <c r="Z105" s="7">
        <f>EXP(-$B$4*$B$6)*(AB103-AB113)/(Z104*($B$8-$B$9))</f>
        <v>-2.9704556209287893E-2</v>
      </c>
      <c r="AA105" s="1"/>
      <c r="AB105" s="1"/>
      <c r="AC105" s="23" t="s">
        <v>9</v>
      </c>
      <c r="AD105" s="7">
        <f>EXP(-$B$4*$B$6)*(AF103-AF113)/(AD104*($B$8-$B$9))</f>
        <v>-1.8637213508004319E-2</v>
      </c>
      <c r="AE105" s="1"/>
      <c r="AF105" s="1"/>
      <c r="AG105" s="23" t="s">
        <v>9</v>
      </c>
      <c r="AH105" s="7">
        <f>EXP(-$B$4*$B$6)*(AJ103-AJ113)/(AH104*($B$8-$B$9))</f>
        <v>-8.4430663560070077E-3</v>
      </c>
      <c r="AI105" s="1"/>
      <c r="AJ105" s="3"/>
      <c r="AK105" s="23" t="s">
        <v>9</v>
      </c>
      <c r="AL105" s="7">
        <f>EXP(-$B$4*$B$6)*(AN103-AN113)/(AL104*($B$8-$B$9))</f>
        <v>-1.1042215668993457E-3</v>
      </c>
      <c r="AM105" s="1"/>
      <c r="AN105" s="1"/>
      <c r="AO105" s="23" t="s">
        <v>9</v>
      </c>
      <c r="AP105" s="7">
        <f>EXP(-$B$4*$B$6)*(AR103-AR113)/(AP104*($B$8-$B$9))</f>
        <v>0</v>
      </c>
      <c r="AQ105" s="1"/>
      <c r="AR105" s="1"/>
      <c r="AS105" s="23" t="s">
        <v>9</v>
      </c>
      <c r="AT105" s="7">
        <f>EXP(-$B$4*$B$6)*(AV103-AV113)/(AT104*($B$8-$B$9))</f>
        <v>0</v>
      </c>
      <c r="AU105" s="1"/>
      <c r="AV105" s="1"/>
      <c r="AW105" s="23" t="s">
        <v>9</v>
      </c>
      <c r="AX105" s="6"/>
      <c r="AY105" s="1"/>
      <c r="AZ105" s="1"/>
      <c r="BA105" s="1"/>
      <c r="BB105" s="1"/>
    </row>
    <row r="106" spans="1:54" ht="14.55" x14ac:dyDescent="0.35">
      <c r="A106" s="14"/>
      <c r="B106" s="14"/>
      <c r="C106" s="1"/>
      <c r="D106" s="1"/>
      <c r="E106" s="1"/>
      <c r="F106" s="1"/>
      <c r="G106" s="1"/>
      <c r="H106" s="1"/>
      <c r="I106" s="1"/>
      <c r="J106" s="1"/>
      <c r="K106" s="1"/>
      <c r="L106" s="3"/>
      <c r="M106" s="22" t="s">
        <v>10</v>
      </c>
      <c r="N106" s="7">
        <f>EXP(-$B$3*B6)*(($B$8*P113-$B$9*P103)/($B$8-$B$9))</f>
        <v>3.3552407703154383</v>
      </c>
      <c r="O106" s="1"/>
      <c r="P106" s="1"/>
      <c r="Q106" s="22" t="s">
        <v>10</v>
      </c>
      <c r="R106" s="7">
        <f>EXP(-$B$3*B6)*(($B$8*T113-$B$9*T103)/($B$8-$B$9))</f>
        <v>2.7884727304737793</v>
      </c>
      <c r="S106" s="1"/>
      <c r="T106" s="1"/>
      <c r="U106" s="22" t="s">
        <v>10</v>
      </c>
      <c r="V106" s="7">
        <f>EXP(-$B$3*B6)*(($B$8*X113-$B$9*X103)/($B$8-$B$9))</f>
        <v>2.1953109936266348</v>
      </c>
      <c r="W106" s="1"/>
      <c r="X106" s="1"/>
      <c r="Y106" s="22" t="s">
        <v>10</v>
      </c>
      <c r="Z106" s="7">
        <f>EXP(-$B$3*B6)*(($B$8*AB113-$B$9*AB103)/($B$8-$B$9))</f>
        <v>1.5862422357422026</v>
      </c>
      <c r="AA106" s="1"/>
      <c r="AB106" s="1"/>
      <c r="AC106" s="22" t="s">
        <v>10</v>
      </c>
      <c r="AD106" s="7">
        <f>EXP(-$B$3*B6)*(($B$8*AF113-$B$9*AF103)/($B$8-$B$9))</f>
        <v>0.98493289695667618</v>
      </c>
      <c r="AE106" s="1"/>
      <c r="AF106" s="1"/>
      <c r="AG106" s="22" t="s">
        <v>10</v>
      </c>
      <c r="AH106" s="7">
        <f>EXP(-$B$3*B6)*(($B$8*AJ113-$B$9*AJ103)/($B$8-$B$9))</f>
        <v>0.44156201385153676</v>
      </c>
      <c r="AI106" s="1"/>
      <c r="AJ106" s="3"/>
      <c r="AK106" s="22" t="s">
        <v>10</v>
      </c>
      <c r="AL106" s="7">
        <f>EXP(-$B$3*B6)*(($B$8*AN113-$B$9*AN103)/($B$8-$B$9))</f>
        <v>5.7475031332277715E-2</v>
      </c>
      <c r="AM106" s="1"/>
      <c r="AN106" s="1"/>
      <c r="AO106" s="22" t="s">
        <v>10</v>
      </c>
      <c r="AP106" s="7">
        <f>EXP(-$B$3*B6)*(($B$8*AR113-$B$9*AR103)/($B$8-$B$9))</f>
        <v>0</v>
      </c>
      <c r="AQ106" s="1"/>
      <c r="AR106" s="1"/>
      <c r="AS106" s="22" t="s">
        <v>10</v>
      </c>
      <c r="AT106" s="7">
        <f>EXP(-$B$3*B6)*(($B$8*AV114-$B$9*AV103)/($B$8-$B$9))</f>
        <v>0</v>
      </c>
      <c r="AU106" s="1"/>
      <c r="AV106" s="1"/>
      <c r="AW106" s="22" t="s">
        <v>10</v>
      </c>
      <c r="AX106" s="6"/>
      <c r="AY106" s="1"/>
      <c r="AZ106" s="1"/>
      <c r="BA106" s="1"/>
      <c r="BB106" s="1"/>
    </row>
    <row r="107" spans="1:54" ht="14.55" x14ac:dyDescent="0.35">
      <c r="A107" s="14"/>
      <c r="B107" s="14"/>
      <c r="C107" s="1"/>
      <c r="D107" s="1"/>
      <c r="E107" s="1"/>
      <c r="F107" s="1"/>
      <c r="G107" s="1"/>
      <c r="H107" s="1"/>
      <c r="I107" s="1"/>
      <c r="J107" s="1"/>
      <c r="K107" s="1"/>
      <c r="L107" s="3"/>
      <c r="M107" s="22" t="s">
        <v>21</v>
      </c>
      <c r="N107" s="7">
        <f>EXP(-$B$3*$B$6)*($B$11*P102+$B$12*P112)</f>
        <v>0.30091317742540069</v>
      </c>
      <c r="O107" s="1"/>
      <c r="P107" s="1"/>
      <c r="Q107" s="22" t="s">
        <v>21</v>
      </c>
      <c r="R107" s="7">
        <f>EXP(-$B$3*$B$6)*($B$11*T102+$B$12*T112)</f>
        <v>0.23013252926644945</v>
      </c>
      <c r="S107" s="1"/>
      <c r="T107" s="1"/>
      <c r="U107" s="22" t="s">
        <v>21</v>
      </c>
      <c r="V107" s="7">
        <f>EXP(-$B$3*$B$6)*($B$11*X102+$B$12*X112)</f>
        <v>0.16469521585329067</v>
      </c>
      <c r="W107" s="1"/>
      <c r="X107" s="1"/>
      <c r="Y107" s="22" t="s">
        <v>21</v>
      </c>
      <c r="Z107" s="7">
        <f>EXP(-$B$3*$B$6)*($B$11*AB102+$B$12*AB112)</f>
        <v>0.10648595744291205</v>
      </c>
      <c r="AA107" s="1"/>
      <c r="AB107" s="1"/>
      <c r="AC107" s="22" t="s">
        <v>21</v>
      </c>
      <c r="AD107" s="7">
        <f>EXP(-$B$3*$B$6)*($B$11*AF102+$B$12*AF112)</f>
        <v>5.7983749302234856E-2</v>
      </c>
      <c r="AE107" s="1"/>
      <c r="AF107" s="1"/>
      <c r="AG107" s="22" t="s">
        <v>21</v>
      </c>
      <c r="AH107" s="7">
        <f>EXP(-$B$3*$B$6)*($B$11*AJ102+$B$12*AJ112)</f>
        <v>2.2302489380138176E-2</v>
      </c>
      <c r="AI107" s="1"/>
      <c r="AJ107" s="3"/>
      <c r="AK107" s="22" t="s">
        <v>21</v>
      </c>
      <c r="AL107" s="7">
        <f>EXP(-$B$3*$B$6)*($B$11*AN102+$B$12*AN112)</f>
        <v>2.7297406460373261E-3</v>
      </c>
      <c r="AM107" s="1"/>
      <c r="AN107" s="1"/>
      <c r="AO107" s="22" t="s">
        <v>21</v>
      </c>
      <c r="AP107" s="7">
        <f>EXP(-$B$3*$B$6)*($B$11*AR102+$B$12*AR112)</f>
        <v>0</v>
      </c>
      <c r="AQ107" s="1"/>
      <c r="AR107" s="1"/>
      <c r="AS107" s="22" t="s">
        <v>21</v>
      </c>
      <c r="AT107" s="7">
        <f>EXP(-$B$3*$B$6)*($B$11*AV102+$B$12*AV112)</f>
        <v>0</v>
      </c>
      <c r="AU107" s="1"/>
      <c r="AV107" s="1"/>
      <c r="AW107" s="22" t="s">
        <v>21</v>
      </c>
      <c r="AX107" s="8">
        <f>MAX(-AX104+$B$2,0)</f>
        <v>0</v>
      </c>
      <c r="AY107" s="1"/>
      <c r="AZ107" s="1"/>
      <c r="BA107" s="1"/>
      <c r="BB107" s="1"/>
    </row>
    <row r="108" spans="1:54" ht="14.55" x14ac:dyDescent="0.35">
      <c r="A108" s="14"/>
      <c r="B108" s="14"/>
      <c r="C108" s="1"/>
      <c r="D108" s="1"/>
      <c r="E108" s="1"/>
      <c r="F108" s="1"/>
      <c r="G108" s="1"/>
      <c r="H108" s="1"/>
      <c r="I108" s="1"/>
      <c r="J108" s="1"/>
      <c r="K108" s="1">
        <f>I113+1</f>
        <v>5</v>
      </c>
      <c r="L108" s="1"/>
      <c r="M108" s="22" t="s">
        <v>20</v>
      </c>
      <c r="N108" s="7">
        <f>MAX(EXP(-$B$3*$B$6)*($B$11*P103+$B$12*P113),-N104+$B$2)</f>
        <v>0.30091317742540069</v>
      </c>
      <c r="O108" s="1"/>
      <c r="P108" s="1"/>
      <c r="Q108" s="22" t="s">
        <v>20</v>
      </c>
      <c r="R108" s="7">
        <f>MAX(EXP(-$B$3*$B$6)*($B$11*T103+$B$12*T113),-R104+$B$2)</f>
        <v>0.23013252926644945</v>
      </c>
      <c r="S108" s="1"/>
      <c r="T108" s="1"/>
      <c r="U108" s="22" t="s">
        <v>20</v>
      </c>
      <c r="V108" s="7">
        <f>MAX(EXP(-$B$3*$B$6)*($B$11*X103+$B$12*X113),-V104+$B$2)</f>
        <v>0.16469521585329067</v>
      </c>
      <c r="W108" s="1"/>
      <c r="X108" s="1"/>
      <c r="Y108" s="22" t="s">
        <v>20</v>
      </c>
      <c r="Z108" s="7">
        <f>MAX(EXP(-$B$3*$B$6)*($B$11*AB103+$B$12*AB113),-Z104+$B$2)</f>
        <v>0.10648595744291205</v>
      </c>
      <c r="AA108" s="1"/>
      <c r="AB108" s="1"/>
      <c r="AC108" s="22" t="s">
        <v>20</v>
      </c>
      <c r="AD108" s="7">
        <f>MAX(EXP(-$B$3*$B$6)*($B$11*AF103+$B$12*AF113),-AD104+$B$2)</f>
        <v>5.7983749302234856E-2</v>
      </c>
      <c r="AE108" s="1"/>
      <c r="AF108" s="1"/>
      <c r="AG108" s="22" t="s">
        <v>20</v>
      </c>
      <c r="AH108" s="7">
        <f>MAX(EXP(-$B$3*$B$6)*($B$11*AJ103+$B$12*AJ113),-AH104+$B$2)</f>
        <v>2.2302489380138176E-2</v>
      </c>
      <c r="AI108" s="1"/>
      <c r="AJ108" s="3"/>
      <c r="AK108" s="22" t="s">
        <v>20</v>
      </c>
      <c r="AL108" s="7">
        <f>MAX(EXP(-$B$3*$B$6)*($B$11*AN103+$B$12*AN113),-AL104+$B$2)</f>
        <v>2.7297406460373261E-3</v>
      </c>
      <c r="AM108" s="1"/>
      <c r="AN108" s="1"/>
      <c r="AO108" s="22" t="s">
        <v>20</v>
      </c>
      <c r="AP108" s="7">
        <f>MAX(EXP(-$B$3*$B$6)*($B$11*AR103+$B$12*AR113),-AP104+$B$2)</f>
        <v>0</v>
      </c>
      <c r="AQ108" s="1"/>
      <c r="AR108" s="1"/>
      <c r="AS108" s="22" t="s">
        <v>20</v>
      </c>
      <c r="AT108" s="7">
        <f>MAX(EXP(-$B$3*$B$6)*($B$11*AV103+$B$12*AV113),-AT104+$B$2)</f>
        <v>0</v>
      </c>
      <c r="AU108" s="1"/>
      <c r="AV108" s="1"/>
      <c r="AW108" s="22" t="s">
        <v>20</v>
      </c>
      <c r="AX108" s="8">
        <f>MAX(-AX104+$B$2,0)</f>
        <v>0</v>
      </c>
      <c r="AY108" s="1"/>
      <c r="AZ108" s="1"/>
      <c r="BA108" s="1"/>
      <c r="BB108" s="1"/>
    </row>
    <row r="109" spans="1:54" ht="14.55" x14ac:dyDescent="0.35">
      <c r="A109" s="14"/>
      <c r="B109" s="14"/>
      <c r="C109" s="1"/>
      <c r="D109" s="1"/>
      <c r="E109" s="1"/>
      <c r="F109" s="1"/>
      <c r="G109" s="1"/>
      <c r="H109" s="1"/>
      <c r="I109" s="1"/>
      <c r="J109" s="1"/>
      <c r="K109" s="22" t="s">
        <v>0</v>
      </c>
      <c r="L109" s="7">
        <f>J114*$B$8</f>
        <v>47.715266237873159</v>
      </c>
      <c r="M109" s="1"/>
      <c r="N109" s="1"/>
      <c r="O109" s="22" t="s">
        <v>0</v>
      </c>
      <c r="P109" s="7">
        <f>N104*$B$9</f>
        <v>47.639276520740687</v>
      </c>
      <c r="Q109" s="1"/>
      <c r="R109" s="1"/>
      <c r="S109" s="22" t="s">
        <v>0</v>
      </c>
      <c r="T109" s="7">
        <f>R104*$B$9</f>
        <v>47.56340782225832</v>
      </c>
      <c r="U109" s="1"/>
      <c r="V109" s="1"/>
      <c r="W109" s="22" t="s">
        <v>0</v>
      </c>
      <c r="X109" s="7">
        <f>V104*$B$9</f>
        <v>47.487659949695875</v>
      </c>
      <c r="Y109" s="1"/>
      <c r="Z109" s="1"/>
      <c r="AA109" s="22" t="s">
        <v>0</v>
      </c>
      <c r="AB109" s="7">
        <f>Z104*$B$9</f>
        <v>47.412032710630065</v>
      </c>
      <c r="AC109" s="1"/>
      <c r="AD109" s="1"/>
      <c r="AE109" s="22" t="s">
        <v>0</v>
      </c>
      <c r="AF109" s="7">
        <f>AD104*$B$9</f>
        <v>47.336525912944069</v>
      </c>
      <c r="AG109" s="1"/>
      <c r="AH109" s="3"/>
      <c r="AI109" s="22" t="s">
        <v>0</v>
      </c>
      <c r="AJ109" s="7">
        <f>AH104*$B$9</f>
        <v>47.261139364827031</v>
      </c>
      <c r="AK109" s="1"/>
      <c r="AL109" s="1"/>
      <c r="AM109" s="22" t="s">
        <v>0</v>
      </c>
      <c r="AN109" s="7">
        <f>AL104*$B$9</f>
        <v>47.185872874773565</v>
      </c>
      <c r="AO109" s="1"/>
      <c r="AP109" s="1"/>
      <c r="AQ109" s="22" t="s">
        <v>0</v>
      </c>
      <c r="AR109" s="7">
        <f>AP104*$B$9</f>
        <v>47.110726251583237</v>
      </c>
      <c r="AS109" s="1"/>
      <c r="AT109" s="1"/>
      <c r="AU109" s="22" t="s">
        <v>0</v>
      </c>
      <c r="AV109" s="7">
        <f>AT104*$B$9</f>
        <v>47.035699304360193</v>
      </c>
      <c r="AW109" s="1"/>
      <c r="AX109" s="1"/>
      <c r="AY109" s="1"/>
      <c r="AZ109" s="1"/>
      <c r="BA109" s="1"/>
      <c r="BB109" s="1"/>
    </row>
    <row r="110" spans="1:54" x14ac:dyDescent="0.45">
      <c r="A110" s="14"/>
      <c r="B110" s="14"/>
      <c r="C110" s="1"/>
      <c r="D110" s="1"/>
      <c r="E110" s="1"/>
      <c r="F110" s="1"/>
      <c r="G110" s="1"/>
      <c r="H110" s="1"/>
      <c r="I110" s="1"/>
      <c r="J110" s="1"/>
      <c r="K110" s="23" t="s">
        <v>9</v>
      </c>
      <c r="L110" s="7">
        <f>EXP(-$B$4*$B$6)*(N108-N118)/(L109*($B$8-$B$9))</f>
        <v>-0.10170748192170222</v>
      </c>
      <c r="M110" s="1"/>
      <c r="N110" s="1"/>
      <c r="O110" s="23" t="s">
        <v>9</v>
      </c>
      <c r="P110" s="7">
        <f>EXP(-$B$4*$B$6)*(R108-R118)/(P109*($B$8-$B$9))</f>
        <v>-9.096114607020668E-2</v>
      </c>
      <c r="Q110" s="1"/>
      <c r="R110" s="1"/>
      <c r="S110" s="23" t="s">
        <v>9</v>
      </c>
      <c r="T110" s="7">
        <f>EXP(-$B$4*$B$6)*(V108-V118)/(T109*($B$8-$B$9))</f>
        <v>-7.8897991015168062E-2</v>
      </c>
      <c r="U110" s="1"/>
      <c r="V110" s="1"/>
      <c r="W110" s="23" t="s">
        <v>9</v>
      </c>
      <c r="X110" s="7">
        <f>EXP(-$B$4*$B$6)*(Z108-Z118)/(X109*($B$8-$B$9))</f>
        <v>-6.5365145637067537E-2</v>
      </c>
      <c r="Y110" s="1"/>
      <c r="Z110" s="1"/>
      <c r="AA110" s="23" t="s">
        <v>9</v>
      </c>
      <c r="AB110" s="7">
        <f>EXP(-$B$4*$B$6)*(AD108-AD118)/(AB109*($B$8-$B$9))</f>
        <v>-5.0277782560682785E-2</v>
      </c>
      <c r="AC110" s="1"/>
      <c r="AD110" s="1"/>
      <c r="AE110" s="23" t="s">
        <v>9</v>
      </c>
      <c r="AF110" s="7">
        <f>EXP(-$B$4*$B$6)*(AH108-AH118)/(AF109*($B$8-$B$9))</f>
        <v>-3.3786847261698297E-2</v>
      </c>
      <c r="AG110" s="1"/>
      <c r="AH110" s="3"/>
      <c r="AI110" s="23" t="s">
        <v>9</v>
      </c>
      <c r="AJ110" s="7">
        <f>EXP(-$B$4*$B$6)*(AL108-AL118)/(AJ109*($B$8-$B$9))</f>
        <v>-1.6761828036567502E-2</v>
      </c>
      <c r="AK110" s="1"/>
      <c r="AL110" s="1"/>
      <c r="AM110" s="23" t="s">
        <v>9</v>
      </c>
      <c r="AN110" s="7">
        <f>EXP(-$B$4*$B$6)*(AP108-AP118)/(AN109*($B$8-$B$9))</f>
        <v>-2.266066262082781E-3</v>
      </c>
      <c r="AO110" s="1"/>
      <c r="AP110" s="1"/>
      <c r="AQ110" s="23" t="s">
        <v>9</v>
      </c>
      <c r="AR110" s="7">
        <f>EXP(-$B$4*$B$6)*(AT108-AT118)/(AR109*($B$8-$B$9))</f>
        <v>0</v>
      </c>
      <c r="AS110" s="1"/>
      <c r="AT110" s="1"/>
      <c r="AU110" s="23" t="s">
        <v>9</v>
      </c>
      <c r="AV110" s="7">
        <f>EXP(-$B$4*$B$6)*(AX108-AX118)/(AV109*($B$8-$B$9))</f>
        <v>0</v>
      </c>
      <c r="AW110" s="1"/>
      <c r="AX110" s="1"/>
      <c r="AY110" s="1"/>
      <c r="AZ110" s="1"/>
      <c r="BA110" s="1"/>
      <c r="BB110" s="1"/>
    </row>
    <row r="111" spans="1:54" ht="14.55" x14ac:dyDescent="0.35">
      <c r="A111" s="14"/>
      <c r="B111" s="14"/>
      <c r="C111" s="1"/>
      <c r="D111" s="1"/>
      <c r="E111" s="1"/>
      <c r="F111" s="1"/>
      <c r="G111" s="1"/>
      <c r="H111" s="1"/>
      <c r="I111" s="1"/>
      <c r="J111" s="1"/>
      <c r="K111" s="22" t="s">
        <v>10</v>
      </c>
      <c r="L111" s="7">
        <f>EXP(-$B$3*B6)*(($B$8*N118-$B$9*N108)/($B$8-$B$9))</f>
        <v>5.3957949419752529</v>
      </c>
      <c r="M111" s="1"/>
      <c r="N111" s="1"/>
      <c r="O111" s="22" t="s">
        <v>10</v>
      </c>
      <c r="P111" s="7">
        <f>EXP(-$B$3*B6)*(($B$8*R118-$B$9*R108)/($B$8-$B$9))</f>
        <v>4.7794492234765418</v>
      </c>
      <c r="Q111" s="1"/>
      <c r="R111" s="1"/>
      <c r="S111" s="22" t="s">
        <v>10</v>
      </c>
      <c r="T111" s="7">
        <f>EXP(-$B$3*B6)*(($B$8*V118-$B$9*V108)/($B$8-$B$9))</f>
        <v>4.1044144782124619</v>
      </c>
      <c r="U111" s="1"/>
      <c r="V111" s="1"/>
      <c r="W111" s="22" t="s">
        <v>10</v>
      </c>
      <c r="X111" s="7">
        <f>EXP(-$B$3*B6)*(($B$8*Z118-$B$9*Z108)/($B$8-$B$9))</f>
        <v>3.3652633757813528</v>
      </c>
      <c r="Y111" s="1"/>
      <c r="Z111" s="1"/>
      <c r="AA111" s="22" t="s">
        <v>10</v>
      </c>
      <c r="AB111" s="7">
        <f>EXP(-$B$3*B6)*(($B$8*AD118-$B$9*AD108)/($B$8-$B$9))</f>
        <v>2.5605971739886626</v>
      </c>
      <c r="AC111" s="1"/>
      <c r="AD111" s="1"/>
      <c r="AE111" s="22" t="s">
        <v>10</v>
      </c>
      <c r="AF111" s="7">
        <f>EXP(-$B$3*B6)*(($B$8*AH118-$B$9*AH108)/($B$8-$B$9))</f>
        <v>1.7013947801787221</v>
      </c>
      <c r="AG111" s="1"/>
      <c r="AH111" s="3"/>
      <c r="AI111" s="22" t="s">
        <v>10</v>
      </c>
      <c r="AJ111" s="7">
        <f>EXP(-$B$3*B6)*(($B$8*AL118-$B$9*AL108)/($B$8-$B$9))</f>
        <v>0.83441219817420631</v>
      </c>
      <c r="AK111" s="1"/>
      <c r="AL111" s="1"/>
      <c r="AM111" s="22" t="s">
        <v>10</v>
      </c>
      <c r="AN111" s="7">
        <f>EXP(-$B$3*B6)*(($B$8*AP118-$B$9*AP108)/($B$8-$B$9))</f>
        <v>0.11225793493889247</v>
      </c>
      <c r="AO111" s="1"/>
      <c r="AP111" s="1"/>
      <c r="AQ111" s="22" t="s">
        <v>10</v>
      </c>
      <c r="AR111" s="7">
        <f>EXP(-$B$3*B6)*(($B$8*AT118-$B$9*AT108)/($B$8-$B$9))</f>
        <v>0</v>
      </c>
      <c r="AS111" s="1"/>
      <c r="AT111" s="1"/>
      <c r="AU111" s="22" t="s">
        <v>10</v>
      </c>
      <c r="AV111" s="7">
        <f>EXP(-$B$3*B6)*(($B$8*AX118-$B$9*AX108)/($B$8-$B$9))</f>
        <v>0</v>
      </c>
      <c r="AW111" s="1"/>
      <c r="AX111" s="1"/>
      <c r="AY111" s="1"/>
      <c r="AZ111" s="1"/>
      <c r="BA111" s="1"/>
      <c r="BB111" s="1"/>
    </row>
    <row r="112" spans="1:54" ht="14.55" x14ac:dyDescent="0.35">
      <c r="A112" s="14"/>
      <c r="B112" s="14"/>
      <c r="C112" s="1"/>
      <c r="D112" s="1"/>
      <c r="E112" s="1"/>
      <c r="F112" s="1"/>
      <c r="G112" s="1"/>
      <c r="H112" s="1"/>
      <c r="I112" s="1"/>
      <c r="J112" s="1"/>
      <c r="K112" s="22" t="s">
        <v>21</v>
      </c>
      <c r="L112" s="7">
        <f>EXP(-$B$3*$B$6)*($B$11*N107+$B$12*N117)</f>
        <v>0.54279536369756076</v>
      </c>
      <c r="M112" s="1"/>
      <c r="N112" s="1"/>
      <c r="O112" s="22" t="s">
        <v>21</v>
      </c>
      <c r="P112" s="7">
        <f>EXP(-$B$3*$B$6)*($B$11*R107+$B$12*R117)</f>
        <v>0.44612603319448019</v>
      </c>
      <c r="Q112" s="1"/>
      <c r="R112" s="1"/>
      <c r="S112" s="22" t="s">
        <v>21</v>
      </c>
      <c r="T112" s="7">
        <f>EXP(-$B$3*$B$6)*($B$11*V107+$B$12*V117)</f>
        <v>0.35175715520115125</v>
      </c>
      <c r="U112" s="1"/>
      <c r="V112" s="1"/>
      <c r="W112" s="22" t="s">
        <v>21</v>
      </c>
      <c r="X112" s="7">
        <f>EXP(-$B$3*$B$6)*($B$11*Z107+$B$12*Z117)</f>
        <v>0.26122556720594214</v>
      </c>
      <c r="Y112" s="1"/>
      <c r="Z112" s="1"/>
      <c r="AA112" s="22" t="s">
        <v>21</v>
      </c>
      <c r="AB112" s="7">
        <f>EXP(-$B$3*$B$6)*($B$11*AD107+$B$12*AD117)</f>
        <v>0.176825302603624</v>
      </c>
      <c r="AC112" s="1"/>
      <c r="AD112" s="1"/>
      <c r="AE112" s="22" t="s">
        <v>21</v>
      </c>
      <c r="AF112" s="7">
        <f>EXP(-$B$3*$B$6)*($B$11*AH107+$B$12*AH117)</f>
        <v>0.10204280925865693</v>
      </c>
      <c r="AG112" s="1"/>
      <c r="AH112" s="3"/>
      <c r="AI112" s="22" t="s">
        <v>21</v>
      </c>
      <c r="AJ112" s="7">
        <f>EXP(-$B$3*$B$6)*($B$11*AL107+$B$12*AL117)</f>
        <v>4.2229107328724445E-2</v>
      </c>
      <c r="AK112" s="1"/>
      <c r="AL112" s="1"/>
      <c r="AM112" s="22" t="s">
        <v>21</v>
      </c>
      <c r="AN112" s="7">
        <f>EXP(-$B$3*$B$6)*($B$11*AP107+$B$12*AP117)</f>
        <v>5.3316203704410316E-3</v>
      </c>
      <c r="AO112" s="1"/>
      <c r="AP112" s="1"/>
      <c r="AQ112" s="22" t="s">
        <v>21</v>
      </c>
      <c r="AR112" s="7">
        <f>EXP(-$B$3*$B$6)*($B$11*AT107+$B$12*AT117)</f>
        <v>0</v>
      </c>
      <c r="AS112" s="1"/>
      <c r="AT112" s="1"/>
      <c r="AU112" s="22" t="s">
        <v>21</v>
      </c>
      <c r="AV112" s="7">
        <f>EXP(-$B$3*$B$6)*($B$11*AX107+$B$12*AX117)</f>
        <v>0</v>
      </c>
      <c r="AW112" s="1"/>
      <c r="AX112" s="1"/>
      <c r="AY112" s="1"/>
      <c r="AZ112" s="1"/>
      <c r="BA112" s="1"/>
      <c r="BB112" s="1"/>
    </row>
    <row r="113" spans="1:54" ht="14.55" x14ac:dyDescent="0.35">
      <c r="A113" s="14"/>
      <c r="B113" s="14"/>
      <c r="C113" s="1"/>
      <c r="D113" s="1"/>
      <c r="E113" s="1"/>
      <c r="F113" s="1"/>
      <c r="G113" s="1"/>
      <c r="H113" s="1"/>
      <c r="I113" s="1">
        <f>G118+1</f>
        <v>4</v>
      </c>
      <c r="J113" s="1"/>
      <c r="K113" s="22" t="s">
        <v>20</v>
      </c>
      <c r="L113" s="7">
        <f>MAX(EXP(-$B$3*$B$6)*($B$11*N108+$B$12*N118),-L109+$B$2)</f>
        <v>0.54279536369756076</v>
      </c>
      <c r="M113" s="1"/>
      <c r="N113" s="1"/>
      <c r="O113" s="22" t="s">
        <v>20</v>
      </c>
      <c r="P113" s="7">
        <f>MAX(EXP(-$B$3*$B$6)*($B$11*R108+$B$12*R118),-P109+$B$2)</f>
        <v>0.44612603319448019</v>
      </c>
      <c r="Q113" s="1"/>
      <c r="R113" s="1"/>
      <c r="S113" s="22" t="s">
        <v>20</v>
      </c>
      <c r="T113" s="7">
        <f>MAX(EXP(-$B$3*$B$6)*($B$11*V108+$B$12*V118),-T109+$B$2)</f>
        <v>0.35175715520115125</v>
      </c>
      <c r="U113" s="1"/>
      <c r="V113" s="1"/>
      <c r="W113" s="22" t="s">
        <v>20</v>
      </c>
      <c r="X113" s="7">
        <f>MAX(EXP(-$B$3*$B$6)*($B$11*Z108+$B$12*Z118),-X109+$B$2)</f>
        <v>0.26122556720594214</v>
      </c>
      <c r="Y113" s="1"/>
      <c r="Z113" s="1"/>
      <c r="AA113" s="22" t="s">
        <v>20</v>
      </c>
      <c r="AB113" s="7">
        <f>MAX(EXP(-$B$3*$B$6)*($B$11*AD108+$B$12*AD118),-AB109+$B$2)</f>
        <v>0.176825302603624</v>
      </c>
      <c r="AC113" s="1"/>
      <c r="AD113" s="1"/>
      <c r="AE113" s="22" t="s">
        <v>20</v>
      </c>
      <c r="AF113" s="7">
        <f>MAX(EXP(-$B$3*$B$6)*($B$11*AH108+$B$12*AH118),-AF109+$B$2)</f>
        <v>0.10204280925865693</v>
      </c>
      <c r="AG113" s="1"/>
      <c r="AH113" s="3"/>
      <c r="AI113" s="22" t="s">
        <v>20</v>
      </c>
      <c r="AJ113" s="7">
        <f>MAX(EXP(-$B$3*$B$6)*($B$11*AL108+$B$12*AL118),-AJ109+$B$2)</f>
        <v>4.2229107328724445E-2</v>
      </c>
      <c r="AK113" s="1"/>
      <c r="AL113" s="1"/>
      <c r="AM113" s="22" t="s">
        <v>20</v>
      </c>
      <c r="AN113" s="7">
        <f>MAX(EXP(-$B$3*$B$6)*($B$11*AP108+$B$12*AP118),-AN109+$B$2)</f>
        <v>5.3316203704410316E-3</v>
      </c>
      <c r="AO113" s="1"/>
      <c r="AP113" s="1"/>
      <c r="AQ113" s="22" t="s">
        <v>20</v>
      </c>
      <c r="AR113" s="7">
        <f>MAX(EXP(-$B$3*$B$6)*($B$11*AT108+$B$12*AT118),-AR109+$B$2)</f>
        <v>0</v>
      </c>
      <c r="AS113" s="1"/>
      <c r="AT113" s="1"/>
      <c r="AU113" s="22" t="s">
        <v>20</v>
      </c>
      <c r="AV113" s="7">
        <f>MAX(EXP(-$B$3*$B$6)*($B$11*AX108+$B$12*AX118),-AV109+$B$2)</f>
        <v>0</v>
      </c>
      <c r="AW113" s="1"/>
      <c r="AX113" s="1"/>
      <c r="AY113" s="1"/>
      <c r="AZ113" s="1"/>
      <c r="BA113" s="1"/>
      <c r="BB113" s="1"/>
    </row>
    <row r="114" spans="1:54" ht="14.55" x14ac:dyDescent="0.35">
      <c r="A114" s="14"/>
      <c r="B114" s="14"/>
      <c r="C114" s="1"/>
      <c r="D114" s="1"/>
      <c r="E114" s="1"/>
      <c r="F114" s="1"/>
      <c r="G114" s="1"/>
      <c r="H114" s="1"/>
      <c r="I114" s="22" t="s">
        <v>0</v>
      </c>
      <c r="J114" s="7">
        <f>H119*$B$8</f>
        <v>45.485293128054387</v>
      </c>
      <c r="K114" s="1"/>
      <c r="L114" s="1"/>
      <c r="M114" s="22" t="s">
        <v>0</v>
      </c>
      <c r="N114" s="7">
        <f>L109*$B$9</f>
        <v>45.41285479057855</v>
      </c>
      <c r="O114" s="1"/>
      <c r="P114" s="1"/>
      <c r="Q114" s="22" t="s">
        <v>0</v>
      </c>
      <c r="R114" s="7">
        <f>P109*$B$9</f>
        <v>45.340531815945852</v>
      </c>
      <c r="S114" s="1"/>
      <c r="T114" s="1"/>
      <c r="U114" s="22" t="s">
        <v>0</v>
      </c>
      <c r="V114" s="7">
        <f>T109*$B$9</f>
        <v>45.268324020433326</v>
      </c>
      <c r="W114" s="1"/>
      <c r="X114" s="1"/>
      <c r="Y114" s="22" t="s">
        <v>0</v>
      </c>
      <c r="Z114" s="7">
        <f>X109*$B$9</f>
        <v>45.196231220610635</v>
      </c>
      <c r="AA114" s="1"/>
      <c r="AB114" s="1"/>
      <c r="AC114" s="22" t="s">
        <v>0</v>
      </c>
      <c r="AD114" s="7">
        <f>AB109*$B$9</f>
        <v>45.124253233339509</v>
      </c>
      <c r="AE114" s="1"/>
      <c r="AF114" s="3"/>
      <c r="AG114" s="22" t="s">
        <v>0</v>
      </c>
      <c r="AH114" s="7">
        <f>AF109*$B$9</f>
        <v>45.052389875773372</v>
      </c>
      <c r="AI114" s="1"/>
      <c r="AJ114" s="1"/>
      <c r="AK114" s="22" t="s">
        <v>0</v>
      </c>
      <c r="AL114" s="7">
        <f>AJ109*$B$9</f>
        <v>44.980640965356841</v>
      </c>
      <c r="AM114" s="1"/>
      <c r="AN114" s="1"/>
      <c r="AO114" s="22" t="s">
        <v>0</v>
      </c>
      <c r="AP114" s="7">
        <f>AN109*$B$9</f>
        <v>44.909006319825274</v>
      </c>
      <c r="AQ114" s="1"/>
      <c r="AR114" s="1"/>
      <c r="AS114" s="22" t="s">
        <v>0</v>
      </c>
      <c r="AT114" s="7">
        <f>AR109*$B$9</f>
        <v>44.837485757204249</v>
      </c>
      <c r="AU114" s="1"/>
      <c r="AV114" s="1"/>
      <c r="AW114" s="22" t="s">
        <v>0</v>
      </c>
      <c r="AX114" s="7">
        <f>AV109*$B$9</f>
        <v>44.766079095809239</v>
      </c>
      <c r="AY114" s="1"/>
      <c r="AZ114" s="1"/>
      <c r="BA114" s="1"/>
      <c r="BB114" s="1"/>
    </row>
    <row r="115" spans="1:54" x14ac:dyDescent="0.45">
      <c r="A115" s="14"/>
      <c r="B115" s="14"/>
      <c r="C115" s="1"/>
      <c r="D115" s="1"/>
      <c r="E115" s="1"/>
      <c r="F115" s="1"/>
      <c r="G115" s="1"/>
      <c r="H115" s="1"/>
      <c r="I115" s="23" t="s">
        <v>9</v>
      </c>
      <c r="J115" s="7">
        <f>EXP(-$B$4*$B$6)*(L113-L123)/(J114*($B$8-$B$9))</f>
        <v>-0.15477407048324093</v>
      </c>
      <c r="K115" s="1"/>
      <c r="L115" s="1"/>
      <c r="M115" s="23" t="s">
        <v>9</v>
      </c>
      <c r="N115" s="7">
        <f>EXP(-$B$4*$B$6)*(P113-P123)/(N114*($B$8-$B$9))</f>
        <v>-0.14465993611064268</v>
      </c>
      <c r="O115" s="1"/>
      <c r="P115" s="1"/>
      <c r="Q115" s="23" t="s">
        <v>9</v>
      </c>
      <c r="R115" s="7">
        <f>EXP(-$B$4*$B$6)*(T113-T123)/(R114*($B$8-$B$9))</f>
        <v>-0.1329238995078286</v>
      </c>
      <c r="S115" s="1"/>
      <c r="T115" s="1"/>
      <c r="U115" s="23" t="s">
        <v>9</v>
      </c>
      <c r="V115" s="7">
        <f>EXP(-$B$4*$B$6)*(X113-X123)/(V114*($B$8-$B$9))</f>
        <v>-0.1191863741512604</v>
      </c>
      <c r="W115" s="1"/>
      <c r="X115" s="1"/>
      <c r="Y115" s="23" t="s">
        <v>9</v>
      </c>
      <c r="Z115" s="7">
        <f>EXP(-$B$4*$B$6)*(AB113-AB123)/(Z114*($B$8-$B$9))</f>
        <v>-0.10295562989963801</v>
      </c>
      <c r="AA115" s="1"/>
      <c r="AB115" s="1"/>
      <c r="AC115" s="23" t="s">
        <v>9</v>
      </c>
      <c r="AD115" s="7">
        <f>EXP(-$B$4*$B$6)*(AF113-AF123)/(AD114*($B$8-$B$9))</f>
        <v>-8.3612767718665437E-2</v>
      </c>
      <c r="AE115" s="1"/>
      <c r="AF115" s="3"/>
      <c r="AG115" s="23" t="s">
        <v>9</v>
      </c>
      <c r="AH115" s="7">
        <f>EXP(-$B$4*$B$6)*(AJ113-AJ123)/(AH114*($B$8-$B$9))</f>
        <v>-6.0472781213399981E-2</v>
      </c>
      <c r="AI115" s="1"/>
      <c r="AJ115" s="1"/>
      <c r="AK115" s="23" t="s">
        <v>9</v>
      </c>
      <c r="AL115" s="7">
        <f>EXP(-$B$4*$B$6)*(AN113-AN123)/(AL114*($B$8-$B$9))</f>
        <v>-3.3239080948084164E-2</v>
      </c>
      <c r="AM115" s="1"/>
      <c r="AN115" s="1"/>
      <c r="AO115" s="23" t="s">
        <v>9</v>
      </c>
      <c r="AP115" s="7">
        <f>EXP(-$B$4*$B$6)*(AR113-AR123)/(AP114*($B$8-$B$9))</f>
        <v>-4.650385808501337E-3</v>
      </c>
      <c r="AQ115" s="1"/>
      <c r="AR115" s="1"/>
      <c r="AS115" s="23" t="s">
        <v>9</v>
      </c>
      <c r="AT115" s="7">
        <f>EXP(-$B$4*$B$6)*(AV113-AV123)/(AT114*($B$8-$B$9))</f>
        <v>0</v>
      </c>
      <c r="AU115" s="1"/>
      <c r="AV115" s="1"/>
      <c r="AW115" s="23" t="s">
        <v>9</v>
      </c>
      <c r="AX115" s="6"/>
      <c r="AY115" s="1"/>
      <c r="AZ115" s="1"/>
      <c r="BA115" s="1"/>
      <c r="BB115" s="1"/>
    </row>
    <row r="116" spans="1:54" ht="14.55" x14ac:dyDescent="0.35">
      <c r="A116" s="14"/>
      <c r="B116" s="14"/>
      <c r="C116" s="1"/>
      <c r="D116" s="1"/>
      <c r="E116" s="1"/>
      <c r="F116" s="1"/>
      <c r="G116" s="1"/>
      <c r="H116" s="1"/>
      <c r="I116" s="22" t="s">
        <v>10</v>
      </c>
      <c r="J116" s="7">
        <f>EXP(-$B$3*B6)*(($B$8*L123-$B$9*L113)/($B$8-$B$9))</f>
        <v>7.9335871277983374</v>
      </c>
      <c r="K116" s="1"/>
      <c r="L116" s="1"/>
      <c r="M116" s="22" t="s">
        <v>10</v>
      </c>
      <c r="N116" s="7">
        <f>EXP(-$B$3*B6)*(($B$8*P123-$B$9*P113)/($B$8-$B$9))</f>
        <v>7.3429653966905244</v>
      </c>
      <c r="O116" s="1"/>
      <c r="P116" s="1"/>
      <c r="Q116" s="22" t="s">
        <v>10</v>
      </c>
      <c r="R116" s="7">
        <f>EXP(-$B$3*B6)*(($B$8*T123-$B$9*T113)/($B$8-$B$9))</f>
        <v>6.6789933102088659</v>
      </c>
      <c r="S116" s="1"/>
      <c r="T116" s="1"/>
      <c r="U116" s="22" t="s">
        <v>10</v>
      </c>
      <c r="V116" s="7">
        <f>EXP(-$B$3*B6)*(($B$8*X123-$B$9*X113)/($B$8-$B$9))</f>
        <v>5.9255323062933343</v>
      </c>
      <c r="W116" s="1"/>
      <c r="X116" s="1"/>
      <c r="Y116" s="22" t="s">
        <v>10</v>
      </c>
      <c r="Z116" s="7">
        <f>EXP(-$B$3*B6)*(($B$8*AB123-$B$9*AB113)/($B$8-$B$9))</f>
        <v>5.0619933221821887</v>
      </c>
      <c r="AA116" s="1"/>
      <c r="AB116" s="1"/>
      <c r="AC116" s="22" t="s">
        <v>10</v>
      </c>
      <c r="AD116" s="7">
        <f>EXP(-$B$3*B6)*(($B$8*AF123-$B$9*AF113)/($B$8-$B$9))</f>
        <v>4.0631019731319267</v>
      </c>
      <c r="AE116" s="1"/>
      <c r="AF116" s="3"/>
      <c r="AG116" s="22" t="s">
        <v>10</v>
      </c>
      <c r="AH116" s="7">
        <f>EXP(-$B$3*B6)*(($B$8*AJ123-$B$9*AJ113)/($B$8-$B$9))</f>
        <v>2.9025060076945763</v>
      </c>
      <c r="AI116" s="1"/>
      <c r="AJ116" s="1"/>
      <c r="AK116" s="22" t="s">
        <v>10</v>
      </c>
      <c r="AL116" s="7">
        <f>EXP(-$B$3*B6)*(($B$8*AN123-$B$9*AN113)/($B$8-$B$9))</f>
        <v>1.5749952781066987</v>
      </c>
      <c r="AM116" s="1"/>
      <c r="AN116" s="1"/>
      <c r="AO116" s="22" t="s">
        <v>10</v>
      </c>
      <c r="AP116" s="7">
        <f>EXP(-$B$3*B6)*(($B$8*AR123-$B$9*AR113)/($B$8-$B$9))</f>
        <v>0.21925771356069662</v>
      </c>
      <c r="AQ116" s="1"/>
      <c r="AR116" s="1"/>
      <c r="AS116" s="22" t="s">
        <v>10</v>
      </c>
      <c r="AT116" s="7">
        <f>EXP(-$B$3*B6)*(($B$8*AV123-$B$9*AV113)/($B$8-$B$9))</f>
        <v>0</v>
      </c>
      <c r="AU116" s="1"/>
      <c r="AV116" s="1"/>
      <c r="AW116" s="22" t="s">
        <v>10</v>
      </c>
      <c r="AX116" s="6"/>
      <c r="AY116" s="1"/>
      <c r="AZ116" s="1"/>
      <c r="BA116" s="1"/>
      <c r="BB116" s="1"/>
    </row>
    <row r="117" spans="1:54" ht="14.55" x14ac:dyDescent="0.35">
      <c r="A117" s="14"/>
      <c r="B117" s="14"/>
      <c r="C117" s="1"/>
      <c r="D117" s="1"/>
      <c r="E117" s="1"/>
      <c r="F117" s="1"/>
      <c r="G117" s="1"/>
      <c r="H117" s="1"/>
      <c r="I117" s="22" t="s">
        <v>21</v>
      </c>
      <c r="J117" s="7">
        <f>EXP(-$B$3*$B$6)*($B$11*L112+$B$12*L122)</f>
        <v>0.89364316324597293</v>
      </c>
      <c r="K117" s="1"/>
      <c r="L117" s="1"/>
      <c r="M117" s="22" t="s">
        <v>21</v>
      </c>
      <c r="N117" s="7">
        <f>EXP(-$B$3*$B$6)*($B$11*P112+$B$12*P122)</f>
        <v>0.77354472408353736</v>
      </c>
      <c r="O117" s="1"/>
      <c r="P117" s="1"/>
      <c r="Q117" s="22" t="s">
        <v>21</v>
      </c>
      <c r="R117" s="7">
        <f>EXP(-$B$3*$B$6)*($B$11*T112+$B$12*T122)</f>
        <v>0.65215301547457538</v>
      </c>
      <c r="S117" s="1"/>
      <c r="T117" s="1"/>
      <c r="U117" s="22" t="s">
        <v>21</v>
      </c>
      <c r="V117" s="7">
        <f>EXP(-$B$3*$B$6)*($B$11*X112+$B$12*X122)</f>
        <v>0.53016490239347991</v>
      </c>
      <c r="W117" s="1"/>
      <c r="X117" s="1"/>
      <c r="Y117" s="22" t="s">
        <v>21</v>
      </c>
      <c r="Z117" s="7">
        <f>EXP(-$B$3*$B$6)*($B$11*AB112+$B$12*AB122)</f>
        <v>0.40878686777453516</v>
      </c>
      <c r="AA117" s="1"/>
      <c r="AB117" s="1"/>
      <c r="AC117" s="22" t="s">
        <v>21</v>
      </c>
      <c r="AD117" s="7">
        <f>EXP(-$B$3*$B$6)*($B$11*AF112+$B$12*AF122)</f>
        <v>0.29013826905447293</v>
      </c>
      <c r="AE117" s="1"/>
      <c r="AF117" s="3"/>
      <c r="AG117" s="22" t="s">
        <v>21</v>
      </c>
      <c r="AH117" s="7">
        <f>EXP(-$B$3*$B$6)*($B$11*AJ112+$B$12*AJ122)</f>
        <v>0.17806269159613683</v>
      </c>
      <c r="AI117" s="1"/>
      <c r="AJ117" s="1"/>
      <c r="AK117" s="22" t="s">
        <v>21</v>
      </c>
      <c r="AL117" s="7">
        <f>EXP(-$B$3*$B$6)*($B$11*AN112+$B$12*AN122)</f>
        <v>7.9880111962492284E-2</v>
      </c>
      <c r="AM117" s="1"/>
      <c r="AN117" s="1"/>
      <c r="AO117" s="22" t="s">
        <v>21</v>
      </c>
      <c r="AP117" s="7">
        <f>EXP(-$B$3*$B$6)*($B$11*AR112+$B$12*AR122)</f>
        <v>1.0413507897084326E-2</v>
      </c>
      <c r="AQ117" s="1"/>
      <c r="AR117" s="1"/>
      <c r="AS117" s="22" t="s">
        <v>21</v>
      </c>
      <c r="AT117" s="7">
        <f>EXP(-$B$3*$B$6)*($B$11*AV112+$B$12*AV122)</f>
        <v>0</v>
      </c>
      <c r="AU117" s="1"/>
      <c r="AV117" s="1"/>
      <c r="AW117" s="22" t="s">
        <v>21</v>
      </c>
      <c r="AX117" s="8">
        <f>MAX(-AX114+$B$2,0)</f>
        <v>0</v>
      </c>
      <c r="AY117" s="1"/>
      <c r="AZ117" s="1"/>
      <c r="BA117" s="1"/>
      <c r="BB117" s="1"/>
    </row>
    <row r="118" spans="1:54" ht="14.55" x14ac:dyDescent="0.35">
      <c r="A118" s="14"/>
      <c r="B118" s="14"/>
      <c r="C118" s="1"/>
      <c r="D118" s="1"/>
      <c r="E118" s="1"/>
      <c r="F118" s="1"/>
      <c r="G118" s="1">
        <f>E123+1</f>
        <v>3</v>
      </c>
      <c r="H118" s="1"/>
      <c r="I118" s="22" t="s">
        <v>20</v>
      </c>
      <c r="J118" s="7">
        <f>MAX(EXP(-$B$3*$B$6)*($B$11*L113+$B$12*L123),-J114--$B$2)</f>
        <v>0.89364316324597293</v>
      </c>
      <c r="K118" s="1"/>
      <c r="L118" s="1"/>
      <c r="M118" s="22" t="s">
        <v>20</v>
      </c>
      <c r="N118" s="7">
        <f>MAX(EXP(-$B$3*$B$6)*($B$11*P113+$B$12*P123),-N114+$B$2)</f>
        <v>0.77354472408353736</v>
      </c>
      <c r="O118" s="1"/>
      <c r="P118" s="1"/>
      <c r="Q118" s="22" t="s">
        <v>20</v>
      </c>
      <c r="R118" s="7">
        <f>MAX(EXP(-$B$3*$B$6)*($B$11*T113+$B$12*T123),-R114+$B$2)</f>
        <v>0.65215301547457538</v>
      </c>
      <c r="S118" s="1"/>
      <c r="T118" s="1"/>
      <c r="U118" s="22" t="s">
        <v>20</v>
      </c>
      <c r="V118" s="7">
        <f>MAX(EXP(-$B$3*$B$6)*($B$11*X113+$B$12*X123),-V114+$B$2)</f>
        <v>0.53016490239347991</v>
      </c>
      <c r="W118" s="1"/>
      <c r="X118" s="1"/>
      <c r="Y118" s="22" t="s">
        <v>20</v>
      </c>
      <c r="Z118" s="7">
        <f>MAX(EXP(-$B$3*$B$6)*($B$11*AB113+$B$12*AB123),-Z114+$B$2)</f>
        <v>0.40878686777453516</v>
      </c>
      <c r="AA118" s="1"/>
      <c r="AB118" s="1"/>
      <c r="AC118" s="22" t="s">
        <v>20</v>
      </c>
      <c r="AD118" s="7">
        <f>MAX(EXP(-$B$3*$B$6)*($B$11*AF113+$B$12*AF123),-AD114+$B$2)</f>
        <v>0.29013826905447293</v>
      </c>
      <c r="AE118" s="1"/>
      <c r="AF118" s="3"/>
      <c r="AG118" s="22" t="s">
        <v>20</v>
      </c>
      <c r="AH118" s="7">
        <f>MAX(EXP(-$B$3*$B$6)*($B$11*AJ113+$B$12*AJ123),-AH114+$B$2)</f>
        <v>0.17806269159613683</v>
      </c>
      <c r="AI118" s="1"/>
      <c r="AJ118" s="1"/>
      <c r="AK118" s="22" t="s">
        <v>20</v>
      </c>
      <c r="AL118" s="7">
        <f>MAX(EXP(-$B$3*$B$6)*($B$11*AN113+$B$12*AN123),-AL114+$B$2)</f>
        <v>7.9880111962492284E-2</v>
      </c>
      <c r="AM118" s="1"/>
      <c r="AN118" s="1"/>
      <c r="AO118" s="22" t="s">
        <v>20</v>
      </c>
      <c r="AP118" s="7">
        <f>MAX(EXP(-$B$3*$B$6)*($B$11*AR113+$B$12*AR123),-AP114+$B$2)</f>
        <v>1.0413507897084326E-2</v>
      </c>
      <c r="AQ118" s="1"/>
      <c r="AR118" s="1"/>
      <c r="AS118" s="22" t="s">
        <v>20</v>
      </c>
      <c r="AT118" s="7">
        <f>MAX(EXP(-$B$3*$B$6)*($B$11*AV113+$B$12*AV123),-AT114+$B$2)</f>
        <v>0</v>
      </c>
      <c r="AU118" s="1"/>
      <c r="AV118" s="1"/>
      <c r="AW118" s="22" t="s">
        <v>20</v>
      </c>
      <c r="AX118" s="8">
        <f>MAX(-AX114+$B$2,0)</f>
        <v>0</v>
      </c>
      <c r="AY118" s="1"/>
      <c r="AZ118" s="1"/>
      <c r="BA118" s="1"/>
      <c r="BB118" s="1"/>
    </row>
    <row r="119" spans="1:54" ht="14.55" x14ac:dyDescent="0.35">
      <c r="A119" s="1"/>
      <c r="B119" s="1"/>
      <c r="C119" s="1"/>
      <c r="D119" s="1"/>
      <c r="E119" s="1"/>
      <c r="F119" s="1"/>
      <c r="G119" s="22" t="s">
        <v>0</v>
      </c>
      <c r="H119" s="7">
        <f>F124*$B$8</f>
        <v>43.359537818168327</v>
      </c>
      <c r="I119" s="1"/>
      <c r="J119" s="1"/>
      <c r="K119" s="22" t="s">
        <v>0</v>
      </c>
      <c r="L119" s="7">
        <f>J114*$B$9</f>
        <v>43.290484886610287</v>
      </c>
      <c r="M119" s="1"/>
      <c r="N119" s="1"/>
      <c r="O119" s="22" t="s">
        <v>0</v>
      </c>
      <c r="P119" s="7">
        <f>N114*$B$9</f>
        <v>43.22154192641257</v>
      </c>
      <c r="Q119" s="1"/>
      <c r="R119" s="1"/>
      <c r="S119" s="22" t="s">
        <v>0</v>
      </c>
      <c r="T119" s="7">
        <f>R114*$B$9</f>
        <v>43.152708762438515</v>
      </c>
      <c r="U119" s="1"/>
      <c r="V119" s="1"/>
      <c r="W119" s="22" t="s">
        <v>0</v>
      </c>
      <c r="X119" s="7">
        <f>V114*$B$9</f>
        <v>43.083985219830353</v>
      </c>
      <c r="Y119" s="1"/>
      <c r="Z119" s="1"/>
      <c r="AA119" s="22" t="s">
        <v>0</v>
      </c>
      <c r="AB119" s="7">
        <f>Z114*$B$9</f>
        <v>43.015371124008851</v>
      </c>
      <c r="AC119" s="1"/>
      <c r="AD119" s="3"/>
      <c r="AE119" s="22" t="s">
        <v>0</v>
      </c>
      <c r="AF119" s="7">
        <f>AD114*$B$9</f>
        <v>42.946866300672724</v>
      </c>
      <c r="AG119" s="1"/>
      <c r="AH119" s="1"/>
      <c r="AI119" s="22" t="s">
        <v>0</v>
      </c>
      <c r="AJ119" s="7">
        <f>AH114*$B$9</f>
        <v>42.878470575798318</v>
      </c>
      <c r="AK119" s="1"/>
      <c r="AL119" s="1"/>
      <c r="AM119" s="22" t="s">
        <v>0</v>
      </c>
      <c r="AN119" s="7">
        <f>AL114*$B$9</f>
        <v>42.810183775639132</v>
      </c>
      <c r="AO119" s="1"/>
      <c r="AP119" s="1"/>
      <c r="AQ119" s="22" t="s">
        <v>0</v>
      </c>
      <c r="AR119" s="7">
        <f>AP114*$B$9</f>
        <v>42.742005726725353</v>
      </c>
      <c r="AS119" s="1"/>
      <c r="AT119" s="1"/>
      <c r="AU119" s="22" t="s">
        <v>0</v>
      </c>
      <c r="AV119" s="7">
        <f>AT114*$B$9</f>
        <v>42.673936255863403</v>
      </c>
      <c r="AW119" s="1"/>
      <c r="AX119" s="1"/>
      <c r="AY119" s="1"/>
      <c r="AZ119" s="1"/>
      <c r="BA119" s="1"/>
      <c r="BB119" s="1"/>
    </row>
    <row r="120" spans="1:54" x14ac:dyDescent="0.45">
      <c r="A120" s="1"/>
      <c r="B120" s="1"/>
      <c r="C120" s="1"/>
      <c r="D120" s="1"/>
      <c r="E120" s="1"/>
      <c r="F120" s="1"/>
      <c r="G120" s="23" t="s">
        <v>9</v>
      </c>
      <c r="H120" s="7">
        <f>EXP(-$B$4*$B$6)*(J118-J128)/(H119*($B$8-$B$9))</f>
        <v>-0.21880546932244652</v>
      </c>
      <c r="I120" s="1"/>
      <c r="J120" s="1"/>
      <c r="K120" s="23" t="s">
        <v>9</v>
      </c>
      <c r="L120" s="7">
        <f>EXP(-$B$4*$B$6)*(N118-N128)/(L119*($B$8-$B$9))</f>
        <v>-0.21084605342991097</v>
      </c>
      <c r="M120" s="1"/>
      <c r="N120" s="1"/>
      <c r="O120" s="23" t="s">
        <v>9</v>
      </c>
      <c r="P120" s="7">
        <f>EXP(-$B$4*$B$6)*(R118-R128)/(P119*($B$8-$B$9))</f>
        <v>-0.20137216048512288</v>
      </c>
      <c r="Q120" s="1"/>
      <c r="R120" s="1"/>
      <c r="S120" s="23" t="s">
        <v>9</v>
      </c>
      <c r="T120" s="7">
        <f>EXP(-$B$4*$B$6)*(V118-V128)/(T119*($B$8-$B$9))</f>
        <v>-0.18995230428968773</v>
      </c>
      <c r="U120" s="1"/>
      <c r="V120" s="1"/>
      <c r="W120" s="23" t="s">
        <v>9</v>
      </c>
      <c r="X120" s="7">
        <f>EXP(-$B$4*$B$6)*(Z118-Z128)/(X119*($B$8-$B$9))</f>
        <v>-0.17596799697129317</v>
      </c>
      <c r="Y120" s="1"/>
      <c r="Z120" s="1"/>
      <c r="AA120" s="23" t="s">
        <v>9</v>
      </c>
      <c r="AB120" s="7">
        <f>EXP(-$B$4*$B$6)*(AD118-AD128)/(AB119*($B$8-$B$9))</f>
        <v>-0.1584991746959232</v>
      </c>
      <c r="AC120" s="1"/>
      <c r="AD120" s="3"/>
      <c r="AE120" s="23" t="s">
        <v>9</v>
      </c>
      <c r="AF120" s="7">
        <f>EXP(-$B$4*$B$6)*(AH118-AH128)/(AF119*($B$8-$B$9))</f>
        <v>-0.13611727052238881</v>
      </c>
      <c r="AG120" s="1"/>
      <c r="AH120" s="1"/>
      <c r="AI120" s="23" t="s">
        <v>9</v>
      </c>
      <c r="AJ120" s="7">
        <f>EXP(-$B$4*$B$6)*(AL118-AL128)/(AJ119*($B$8-$B$9))</f>
        <v>-0.10650368180667612</v>
      </c>
      <c r="AK120" s="1"/>
      <c r="AL120" s="1"/>
      <c r="AM120" s="23" t="s">
        <v>9</v>
      </c>
      <c r="AN120" s="7">
        <f>EXP(-$B$4*$B$6)*(AP118-AP128)/(AN119*($B$8-$B$9))</f>
        <v>-6.5833664901617697E-2</v>
      </c>
      <c r="AO120" s="1"/>
      <c r="AP120" s="1"/>
      <c r="AQ120" s="23" t="s">
        <v>9</v>
      </c>
      <c r="AR120" s="7">
        <f>EXP(-$B$4*$B$6)*(AT118-AT128)/(AR119*($B$8-$B$9))</f>
        <v>-9.5434491611175211E-3</v>
      </c>
      <c r="AS120" s="1"/>
      <c r="AT120" s="1"/>
      <c r="AU120" s="23" t="s">
        <v>9</v>
      </c>
      <c r="AV120" s="7">
        <f>EXP(-$B$4*$B$6)*(AX118-AX128)/(AV119*($B$8-$B$9))</f>
        <v>0</v>
      </c>
      <c r="AW120" s="1"/>
      <c r="AX120" s="1"/>
      <c r="AY120" s="1"/>
      <c r="AZ120" s="1"/>
      <c r="BA120" s="1"/>
      <c r="BB120" s="1"/>
    </row>
    <row r="121" spans="1:54" ht="14.55" x14ac:dyDescent="0.35">
      <c r="A121" s="1"/>
      <c r="B121" s="1"/>
      <c r="C121" s="1"/>
      <c r="D121" s="1"/>
      <c r="E121" s="1"/>
      <c r="F121" s="1"/>
      <c r="G121" s="22" t="s">
        <v>10</v>
      </c>
      <c r="H121" s="7">
        <f>EXP(-$B$3*B6)*(($B$8*J128-$B$9*J118)/($B$8-$B$9))</f>
        <v>10.853709081650305</v>
      </c>
      <c r="I121" s="1"/>
      <c r="J121" s="1"/>
      <c r="K121" s="22" t="s">
        <v>10</v>
      </c>
      <c r="L121" s="7">
        <f>EXP(-$B$3*B6)*(($B$8*N128-$B$9*N118)/($B$8-$B$9))</f>
        <v>10.356040375194539</v>
      </c>
      <c r="M121" s="1"/>
      <c r="N121" s="1"/>
      <c r="O121" s="22" t="s">
        <v>10</v>
      </c>
      <c r="P121" s="7">
        <f>EXP(-$B$3*B6)*(($B$8*R128-$B$9*R118)/($B$8-$B$9))</f>
        <v>9.7895343709867593</v>
      </c>
      <c r="Q121" s="1"/>
      <c r="R121" s="1"/>
      <c r="S121" s="22" t="s">
        <v>10</v>
      </c>
      <c r="T121" s="7">
        <f>EXP(-$B$3*B6)*(($B$8*V128-$B$9*V118)/($B$8-$B$9))</f>
        <v>9.1356650113436544</v>
      </c>
      <c r="U121" s="1"/>
      <c r="V121" s="1"/>
      <c r="W121" s="22" t="s">
        <v>10</v>
      </c>
      <c r="X121" s="7">
        <f>EXP(-$B$3*B6)*(($B$8*Z128-$B$9*Z118)/($B$8-$B$9))</f>
        <v>8.3680806643627008</v>
      </c>
      <c r="Y121" s="1"/>
      <c r="Z121" s="1"/>
      <c r="AA121" s="22" t="s">
        <v>10</v>
      </c>
      <c r="AB121" s="7">
        <f>EXP(-$B$3*B6)*(($B$8*AD128-$B$9*AD118)/($B$8-$B$9))</f>
        <v>7.4478999050472865</v>
      </c>
      <c r="AC121" s="1"/>
      <c r="AD121" s="3"/>
      <c r="AE121" s="22" t="s">
        <v>10</v>
      </c>
      <c r="AF121" s="7">
        <f>EXP(-$B$3*B6)*(($B$8*AH128-$B$9*AH118)/($B$8-$B$9))</f>
        <v>6.3153003438755801</v>
      </c>
      <c r="AG121" s="1"/>
      <c r="AH121" s="1"/>
      <c r="AI121" s="22" t="s">
        <v>10</v>
      </c>
      <c r="AJ121" s="7">
        <f>EXP(-$B$3*B6)*(($B$8*AL128-$B$9*AL118)/($B$8-$B$9))</f>
        <v>4.8742764594718873</v>
      </c>
      <c r="AK121" s="1"/>
      <c r="AL121" s="1"/>
      <c r="AM121" s="22" t="s">
        <v>10</v>
      </c>
      <c r="AN121" s="7">
        <f>EXP(-$B$3*B6)*(($B$8*AP127-$B$9*AP118)/($B$8-$B$9))</f>
        <v>2.9692915379561691</v>
      </c>
      <c r="AO121" s="1"/>
      <c r="AP121" s="1"/>
      <c r="AQ121" s="22" t="s">
        <v>10</v>
      </c>
      <c r="AR121" s="7">
        <f>EXP(-$B$3*B6)*(($B$8*AT128-$B$9*AT118)/($B$8-$B$9))</f>
        <v>0.42824540627826013</v>
      </c>
      <c r="AS121" s="1"/>
      <c r="AT121" s="1"/>
      <c r="AU121" s="22" t="s">
        <v>10</v>
      </c>
      <c r="AV121" s="7">
        <f>EXP(-$B$3*B6)*(($B$8*AX128-$B$9*AX118)/($B$8-$B$9))</f>
        <v>0</v>
      </c>
      <c r="AW121" s="1"/>
      <c r="AX121" s="1"/>
      <c r="AY121" s="1"/>
      <c r="AZ121" s="1"/>
      <c r="BA121" s="1"/>
      <c r="BB121" s="1"/>
    </row>
    <row r="122" spans="1:54" ht="14.55" x14ac:dyDescent="0.35">
      <c r="A122" s="1"/>
      <c r="B122" s="1"/>
      <c r="C122" s="1"/>
      <c r="D122" s="1"/>
      <c r="E122" s="1"/>
      <c r="F122" s="1"/>
      <c r="G122" s="22" t="s">
        <v>21</v>
      </c>
      <c r="H122" s="7">
        <f>EXP(-$B$3*$B$6)*($B$11*J117+$B$12*J127)</f>
        <v>1.3664050597416146</v>
      </c>
      <c r="I122" s="1"/>
      <c r="J122" s="1"/>
      <c r="K122" s="22" t="s">
        <v>21</v>
      </c>
      <c r="L122" s="7">
        <f>EXP(-$B$3*$B$6)*($B$11*N117+$B$12*N127)</f>
        <v>1.2284124857855545</v>
      </c>
      <c r="M122" s="1"/>
      <c r="N122" s="1"/>
      <c r="O122" s="22" t="s">
        <v>21</v>
      </c>
      <c r="P122" s="7">
        <f>EXP(-$B$3*$B$6)*($B$11*R117+$B$12*R127)</f>
        <v>1.0859190937667411</v>
      </c>
      <c r="Q122" s="1"/>
      <c r="R122" s="1"/>
      <c r="S122" s="22" t="s">
        <v>21</v>
      </c>
      <c r="T122" s="7">
        <f>EXP(-$B$3*$B$6)*($B$11*V117+$B$12*V127)</f>
        <v>0.93870854557665995</v>
      </c>
      <c r="U122" s="1"/>
      <c r="V122" s="1"/>
      <c r="W122" s="22" t="s">
        <v>21</v>
      </c>
      <c r="X122" s="7">
        <f>EXP(-$B$3*$B$6)*($B$11*Z117+$B$12*Z127)</f>
        <v>0.78667808368835135</v>
      </c>
      <c r="Y122" s="1"/>
      <c r="Z122" s="1"/>
      <c r="AA122" s="22" t="s">
        <v>21</v>
      </c>
      <c r="AB122" s="7">
        <f>EXP(-$B$3*$B$6)*($B$11*AD117+$B$12*AD127)</f>
        <v>0.62999908265303795</v>
      </c>
      <c r="AC122" s="1"/>
      <c r="AD122" s="3"/>
      <c r="AE122" s="22" t="s">
        <v>21</v>
      </c>
      <c r="AF122" s="7">
        <f>EXP(-$B$3*$B$6)*($B$11*AH117+$B$12*AH127)</f>
        <v>0.46949012553804492</v>
      </c>
      <c r="AG122" s="1"/>
      <c r="AH122" s="1"/>
      <c r="AI122" s="22" t="s">
        <v>21</v>
      </c>
      <c r="AJ122" s="7">
        <f>EXP(-$B$3*$B$6)*($B$11*AL117+$B$12*AL127)</f>
        <v>0.30756147291013919</v>
      </c>
      <c r="AK122" s="1"/>
      <c r="AL122" s="1"/>
      <c r="AM122" s="22" t="s">
        <v>21</v>
      </c>
      <c r="AN122" s="7">
        <f>EXP(-$B$3*$B$6)*($B$11*AP117+$B$12*AP127)</f>
        <v>0.15094024489407146</v>
      </c>
      <c r="AO122" s="1"/>
      <c r="AP122" s="1"/>
      <c r="AQ122" s="22" t="s">
        <v>21</v>
      </c>
      <c r="AR122" s="7">
        <f>EXP(-$B$3*$B$6)*($B$11*AT117+$B$12*AT127)</f>
        <v>2.0339247581062744E-2</v>
      </c>
      <c r="AS122" s="1"/>
      <c r="AT122" s="1"/>
      <c r="AU122" s="22" t="s">
        <v>21</v>
      </c>
      <c r="AV122" s="7">
        <f>EXP(-$B$3*$B$6)*($B$11*AX117+$B$12*AX127)</f>
        <v>0</v>
      </c>
      <c r="AW122" s="1"/>
      <c r="AX122" s="1"/>
      <c r="AY122" s="1"/>
      <c r="AZ122" s="1"/>
      <c r="BA122" s="1"/>
      <c r="BB122" s="1"/>
    </row>
    <row r="123" spans="1:54" ht="14.55" x14ac:dyDescent="0.35">
      <c r="A123" s="1"/>
      <c r="B123" s="1"/>
      <c r="C123" s="1"/>
      <c r="D123" s="1"/>
      <c r="E123" s="1">
        <f>C128+1</f>
        <v>2</v>
      </c>
      <c r="F123" s="1"/>
      <c r="G123" s="22" t="s">
        <v>20</v>
      </c>
      <c r="H123" s="7">
        <f>MAX(EXP(-$B$3*$B$6)*($B$11*J118+$B$12*J128),-H119--$B$2)</f>
        <v>1.3664050597416146</v>
      </c>
      <c r="I123" s="1"/>
      <c r="J123" s="1"/>
      <c r="K123" s="22" t="s">
        <v>20</v>
      </c>
      <c r="L123" s="7">
        <f>MAX(EXP(-$B$3*$B$6)*($B$11*N118+$B$12*N128),-L119--$B$2)</f>
        <v>1.2284124857855545</v>
      </c>
      <c r="M123" s="1"/>
      <c r="N123" s="1"/>
      <c r="O123" s="22" t="s">
        <v>20</v>
      </c>
      <c r="P123" s="7">
        <f>MAX(EXP(-$B$3*$B$6)*($B$11*R118+$B$12*R128),-P119+$B$2)</f>
        <v>1.0859190937667411</v>
      </c>
      <c r="Q123" s="1"/>
      <c r="R123" s="1"/>
      <c r="S123" s="22" t="s">
        <v>20</v>
      </c>
      <c r="T123" s="7">
        <f>MAX(EXP(-$B$3*$B$6)*($B$11*V118+$B$12*V128),-T119+$B$2)</f>
        <v>0.93870854557665995</v>
      </c>
      <c r="U123" s="1"/>
      <c r="V123" s="1"/>
      <c r="W123" s="22" t="s">
        <v>20</v>
      </c>
      <c r="X123" s="7">
        <f>MAX(EXP(-$B$3*$B$6)*($B$11*Z118+$B$12*Z128),-X119+$B$2)</f>
        <v>0.78667808368835135</v>
      </c>
      <c r="Y123" s="1"/>
      <c r="Z123" s="1"/>
      <c r="AA123" s="22" t="s">
        <v>20</v>
      </c>
      <c r="AB123" s="7">
        <f>MAX(EXP(-$B$3*$B$6)*($B$11*AD118+$B$12*AD128),-AB119+$B$2)</f>
        <v>0.62999908265303795</v>
      </c>
      <c r="AC123" s="1"/>
      <c r="AD123" s="3"/>
      <c r="AE123" s="22" t="s">
        <v>20</v>
      </c>
      <c r="AF123" s="7">
        <f>MAX(EXP(-$B$3*$B$6)*($B$11*AH118+$B$12*AH128),-AF119+$B$2)</f>
        <v>0.46949012553804492</v>
      </c>
      <c r="AG123" s="1"/>
      <c r="AH123" s="1"/>
      <c r="AI123" s="22" t="s">
        <v>20</v>
      </c>
      <c r="AJ123" s="7">
        <f>MAX(EXP(-$B$3*$B$6)*($B$11*AL118+$B$12*AL128),-AJ119+$B$2)</f>
        <v>0.30756147291013919</v>
      </c>
      <c r="AK123" s="1"/>
      <c r="AL123" s="1"/>
      <c r="AM123" s="22" t="s">
        <v>20</v>
      </c>
      <c r="AN123" s="7">
        <f>MAX(EXP(-$B$3*$B$6)*($B$11*AP118+$B$12*AP128),-AN119+$B$2)</f>
        <v>0.15094024489407146</v>
      </c>
      <c r="AO123" s="1"/>
      <c r="AP123" s="1"/>
      <c r="AQ123" s="22" t="s">
        <v>20</v>
      </c>
      <c r="AR123" s="7">
        <f>MAX(EXP(-$B$3*$B$6)*($B$11*AT118+$B$12*AT128),-AR119+$B$2)</f>
        <v>2.0339247581062744E-2</v>
      </c>
      <c r="AS123" s="1"/>
      <c r="AT123" s="1"/>
      <c r="AU123" s="22" t="s">
        <v>20</v>
      </c>
      <c r="AV123" s="7">
        <f>MAX(EXP(-$B$3*$B$6)*($B$11*AX118+$B$12*AX128),-AV119+$B$2)</f>
        <v>0</v>
      </c>
      <c r="AW123" s="1"/>
      <c r="AX123" s="1"/>
      <c r="AY123" s="1"/>
      <c r="AZ123" s="1"/>
      <c r="BA123" s="1"/>
      <c r="BB123" s="1"/>
    </row>
    <row r="124" spans="1:54" ht="14.55" x14ac:dyDescent="0.35">
      <c r="A124" s="1"/>
      <c r="B124" s="1"/>
      <c r="C124" s="1"/>
      <c r="D124" s="1"/>
      <c r="E124" s="22" t="s">
        <v>0</v>
      </c>
      <c r="F124" s="7">
        <f>D129*$B$8</f>
        <v>41.333129689024553</v>
      </c>
      <c r="G124" s="1"/>
      <c r="H124" s="1"/>
      <c r="I124" s="22" t="s">
        <v>0</v>
      </c>
      <c r="J124" s="7">
        <f>H119*$B$9</f>
        <v>41.267303946428662</v>
      </c>
      <c r="K124" s="1"/>
      <c r="L124" s="1"/>
      <c r="M124" s="22" t="s">
        <v>0</v>
      </c>
      <c r="N124" s="7">
        <f>L119*$B$9</f>
        <v>41.201583035681232</v>
      </c>
      <c r="O124" s="1"/>
      <c r="P124" s="1"/>
      <c r="Q124" s="22" t="s">
        <v>0</v>
      </c>
      <c r="R124" s="7">
        <f>P119*$B$9</f>
        <v>41.135966789830626</v>
      </c>
      <c r="S124" s="1"/>
      <c r="T124" s="1"/>
      <c r="U124" s="22" t="s">
        <v>0</v>
      </c>
      <c r="V124" s="7">
        <f>T119*$B$9</f>
        <v>41.070455042191064</v>
      </c>
      <c r="W124" s="1"/>
      <c r="X124" s="1"/>
      <c r="Y124" s="22" t="s">
        <v>0</v>
      </c>
      <c r="Z124" s="7">
        <f>X119*$B$9</f>
        <v>41.005047626342225</v>
      </c>
      <c r="AA124" s="1"/>
      <c r="AB124" s="3"/>
      <c r="AC124" s="22" t="s">
        <v>0</v>
      </c>
      <c r="AD124" s="7">
        <f>AB119*$B$9</f>
        <v>40.939744376128871</v>
      </c>
      <c r="AE124" s="1"/>
      <c r="AF124" s="1"/>
      <c r="AG124" s="22" t="s">
        <v>0</v>
      </c>
      <c r="AH124" s="7">
        <f>AF119*$B$9</f>
        <v>40.874545125660298</v>
      </c>
      <c r="AI124" s="1"/>
      <c r="AJ124" s="1"/>
      <c r="AK124" s="22" t="s">
        <v>0</v>
      </c>
      <c r="AL124" s="7">
        <f>AJ119*$B$9</f>
        <v>40.809449709310037</v>
      </c>
      <c r="AM124" s="1"/>
      <c r="AN124" s="1"/>
      <c r="AO124" s="22" t="s">
        <v>0</v>
      </c>
      <c r="AP124" s="7">
        <f>AN119*$B$9</f>
        <v>40.744457961715412</v>
      </c>
      <c r="AQ124" s="1"/>
      <c r="AR124" s="1"/>
      <c r="AS124" s="22" t="s">
        <v>0</v>
      </c>
      <c r="AT124" s="7">
        <f>AR119*$B$9</f>
        <v>40.679569717777063</v>
      </c>
      <c r="AU124" s="1"/>
      <c r="AV124" s="1"/>
      <c r="AW124" s="22" t="s">
        <v>0</v>
      </c>
      <c r="AX124" s="7">
        <f>AV119*$B$9</f>
        <v>40.614784812658549</v>
      </c>
      <c r="AY124" s="1"/>
      <c r="AZ124" s="1"/>
      <c r="BA124" s="1"/>
      <c r="BB124" s="1"/>
    </row>
    <row r="125" spans="1:54" x14ac:dyDescent="0.45">
      <c r="A125" s="1"/>
      <c r="B125" s="1"/>
      <c r="C125" s="1"/>
      <c r="D125" s="1"/>
      <c r="E125" s="23" t="s">
        <v>9</v>
      </c>
      <c r="F125" s="7">
        <f>EXP(-$B$4*$B$6)*(H123-H133)/(F124*($B$8-$B$9))</f>
        <v>-0.29117852271590855</v>
      </c>
      <c r="G125" s="1"/>
      <c r="H125" s="1"/>
      <c r="I125" s="23" t="s">
        <v>9</v>
      </c>
      <c r="J125" s="7">
        <f>EXP(-$B$4*$B$6)*(L123-L133)/(J124*($B$8-$B$9))</f>
        <v>-0.28653766574943046</v>
      </c>
      <c r="K125" s="1"/>
      <c r="L125" s="1"/>
      <c r="M125" s="23" t="s">
        <v>9</v>
      </c>
      <c r="N125" s="7">
        <f>EXP(-$B$4*$B$6)*(P123-P133)/(N124*($B$8-$B$9))</f>
        <v>-0.28082192776649567</v>
      </c>
      <c r="O125" s="1"/>
      <c r="P125" s="1"/>
      <c r="Q125" s="23" t="s">
        <v>9</v>
      </c>
      <c r="R125" s="7">
        <f>EXP(-$B$4*$B$6)*(T123-T133)/(R124*($B$8-$B$9))</f>
        <v>-0.27370097805525528</v>
      </c>
      <c r="S125" s="1"/>
      <c r="T125" s="1"/>
      <c r="U125" s="23" t="s">
        <v>9</v>
      </c>
      <c r="V125" s="7">
        <f>EXP(-$B$4*$B$6)*(X123-X133)/(V124*($B$8-$B$9))</f>
        <v>-0.26468784105655663</v>
      </c>
      <c r="W125" s="1"/>
      <c r="X125" s="1"/>
      <c r="Y125" s="23" t="s">
        <v>9</v>
      </c>
      <c r="Z125" s="7">
        <f>EXP(-$B$4*$B$6)*(AB123-AB133)/(Z124*($B$8-$B$9))</f>
        <v>-0.25302951468148643</v>
      </c>
      <c r="AA125" s="1"/>
      <c r="AB125" s="3"/>
      <c r="AC125" s="23" t="s">
        <v>9</v>
      </c>
      <c r="AD125" s="7">
        <f>EXP(-$B$4*$B$6)*(AF123-AF133)/(AD124*($B$8-$B$9))</f>
        <v>-0.2374876172205509</v>
      </c>
      <c r="AE125" s="1"/>
      <c r="AF125" s="1"/>
      <c r="AG125" s="23" t="s">
        <v>9</v>
      </c>
      <c r="AH125" s="7">
        <f>EXP(-$B$4*$B$6)*(AJ123-AJ133)/(AH124*($B$8-$B$9))</f>
        <v>-0.21584962846898126</v>
      </c>
      <c r="AI125" s="1"/>
      <c r="AJ125" s="1"/>
      <c r="AK125" s="23" t="s">
        <v>9</v>
      </c>
      <c r="AL125" s="7">
        <f>EXP(-$B$4*$B$6)*(AN123-AN133)/(AL124*($B$8-$B$9))</f>
        <v>-0.18366872642134163</v>
      </c>
      <c r="AM125" s="1"/>
      <c r="AN125" s="1"/>
      <c r="AO125" s="23" t="s">
        <v>9</v>
      </c>
      <c r="AP125" s="7">
        <f>EXP(-$B$4*$B$6)*(AR123-AR133)/(AP124*($B$8-$B$9))</f>
        <v>-0.13022055343549352</v>
      </c>
      <c r="AQ125" s="1"/>
      <c r="AR125" s="1"/>
      <c r="AS125" s="23" t="s">
        <v>9</v>
      </c>
      <c r="AT125" s="7">
        <f>EXP(-$B$4*$B$6)*(AV123-AV133)/(AT124*($B$8-$B$9))</f>
        <v>-1.9584917389937135E-2</v>
      </c>
      <c r="AU125" s="1"/>
      <c r="AV125" s="1"/>
      <c r="AW125" s="23" t="s">
        <v>9</v>
      </c>
      <c r="AX125" s="6"/>
      <c r="AY125" s="1"/>
      <c r="AZ125" s="1"/>
      <c r="BA125" s="1"/>
      <c r="BB125" s="1"/>
    </row>
    <row r="126" spans="1:54" ht="14.55" x14ac:dyDescent="0.35">
      <c r="A126" s="1"/>
      <c r="B126" s="1"/>
      <c r="C126" s="1"/>
      <c r="D126" s="1"/>
      <c r="E126" s="22" t="s">
        <v>10</v>
      </c>
      <c r="F126" s="7">
        <f>EXP(-$B$3*B6)*(($B$8*H133-$B$9*H123)/($B$8-$B$9))</f>
        <v>14.001378791564681</v>
      </c>
      <c r="G126" s="1"/>
      <c r="H126" s="1"/>
      <c r="I126" s="22" t="s">
        <v>10</v>
      </c>
      <c r="J126" s="7">
        <f>EXP(-$B$3*B6)*(($B$8*L133-$B$9*L123)/($B$8-$B$9))</f>
        <v>13.642244575816175</v>
      </c>
      <c r="K126" s="1"/>
      <c r="L126" s="1"/>
      <c r="M126" s="22" t="s">
        <v>10</v>
      </c>
      <c r="N126" s="7">
        <f>EXP(-$B$3*B6)*(($B$8*P133-$B$9*P123)/($B$8-$B$9))</f>
        <v>13.232788462964796</v>
      </c>
      <c r="O126" s="1"/>
      <c r="P126" s="1"/>
      <c r="Q126" s="22" t="s">
        <v>10</v>
      </c>
      <c r="R126" s="7">
        <f>EXP(-$B$3*B6)*(($B$8*T133-$B$9*T123)/($B$8-$B$9))</f>
        <v>12.758748716499088</v>
      </c>
      <c r="S126" s="1"/>
      <c r="T126" s="1"/>
      <c r="U126" s="22" t="s">
        <v>10</v>
      </c>
      <c r="V126" s="7">
        <f>EXP(-$B$3*B6)*(($B$8*X134-$B$9*X123)/($B$8-$B$9))</f>
        <v>-7.6939994008672254</v>
      </c>
      <c r="W126" s="1"/>
      <c r="X126" s="1"/>
      <c r="Y126" s="22" t="s">
        <v>10</v>
      </c>
      <c r="Z126" s="7">
        <f>EXP(-$B$3*B6)*(($B$8*AB133-$B$9*AB123)/($B$8-$B$9))</f>
        <v>11.522623712548302</v>
      </c>
      <c r="AA126" s="1"/>
      <c r="AB126" s="3"/>
      <c r="AC126" s="22" t="s">
        <v>10</v>
      </c>
      <c r="AD126" s="7">
        <f>EXP(-$B$3*B6)*(($B$8*AF133-$B$9*AF123)/($B$8-$B$9))</f>
        <v>10.676813046304751</v>
      </c>
      <c r="AE126" s="1"/>
      <c r="AF126" s="1"/>
      <c r="AG126" s="22" t="s">
        <v>10</v>
      </c>
      <c r="AH126" s="7">
        <f>EXP(-$B$3*B6)*(($B$8*AJ133-$B$9*AJ123)/($B$8-$B$9))</f>
        <v>9.5701390197180913</v>
      </c>
      <c r="AI126" s="1"/>
      <c r="AJ126" s="1"/>
      <c r="AK126" s="22" t="s">
        <v>10</v>
      </c>
      <c r="AL126" s="7">
        <f>EXP(-$B$3*B6)*(($B$8*AN133-$B$9*AN123)/($B$8-$B$9))</f>
        <v>8.0200501791339427</v>
      </c>
      <c r="AM126" s="1"/>
      <c r="AN126" s="1"/>
      <c r="AO126" s="22" t="s">
        <v>10</v>
      </c>
      <c r="AP126" s="7">
        <f>EXP(-$B$3*B6)*(($B$8*AR133-$B$9*AR123)/($B$8-$B$9))</f>
        <v>5.5906573962657955</v>
      </c>
      <c r="AQ126" s="1"/>
      <c r="AR126" s="1"/>
      <c r="AS126" s="22" t="s">
        <v>10</v>
      </c>
      <c r="AT126" s="7">
        <f>EXP(-$B$3*B6)*(($B$8*AV133-$B$9*AV123)/($B$8-$B$9))</f>
        <v>0.83643181815659784</v>
      </c>
      <c r="AU126" s="1"/>
      <c r="AV126" s="1"/>
      <c r="AW126" s="22" t="s">
        <v>10</v>
      </c>
      <c r="AX126" s="6"/>
      <c r="AY126" s="1"/>
      <c r="AZ126" s="1"/>
      <c r="BA126" s="1"/>
      <c r="BB126" s="1"/>
    </row>
    <row r="127" spans="1:54" ht="14.55" x14ac:dyDescent="0.35">
      <c r="A127" s="1"/>
      <c r="B127" s="1"/>
      <c r="C127" s="1"/>
      <c r="D127" s="1"/>
      <c r="E127" s="22" t="s">
        <v>21</v>
      </c>
      <c r="F127" s="7">
        <f>EXP(-$B$3*$B$6)*($B$11*H122+$B$12*H132)</f>
        <v>1.9660591494894526</v>
      </c>
      <c r="G127" s="1"/>
      <c r="H127" s="1"/>
      <c r="I127" s="22" t="s">
        <v>21</v>
      </c>
      <c r="J127" s="7">
        <f>EXP(-$B$3*$B$6)*($B$11*L122+$B$12*L132)</f>
        <v>1.8176076312342466</v>
      </c>
      <c r="K127" s="1"/>
      <c r="L127" s="1"/>
      <c r="M127" s="22" t="s">
        <v>21</v>
      </c>
      <c r="N127" s="7">
        <f>EXP(-$B$3*$B$6)*($B$11*P122+$B$12*P132)</f>
        <v>1.6624804878534436</v>
      </c>
      <c r="O127" s="1"/>
      <c r="P127" s="1"/>
      <c r="Q127" s="22" t="s">
        <v>21</v>
      </c>
      <c r="R127" s="7">
        <f>EXP(-$B$3*$B$6)*($B$11*T122+$B$12*T132)</f>
        <v>1.4997943728739478</v>
      </c>
      <c r="S127" s="1"/>
      <c r="T127" s="1"/>
      <c r="U127" s="22" t="s">
        <v>21</v>
      </c>
      <c r="V127" s="7">
        <f>EXP(-$B$3*$B$6)*($B$11*X122+$B$12*X132)</f>
        <v>1.3284629755368911</v>
      </c>
      <c r="W127" s="1"/>
      <c r="X127" s="1"/>
      <c r="Y127" s="22" t="s">
        <v>21</v>
      </c>
      <c r="Z127" s="7">
        <f>EXP(-$B$3*$B$6)*($B$11*AB122+$B$12*AB132)</f>
        <v>1.1471364121636924</v>
      </c>
      <c r="AA127" s="1"/>
      <c r="AB127" s="3"/>
      <c r="AC127" s="22" t="s">
        <v>21</v>
      </c>
      <c r="AD127" s="7">
        <f>EXP(-$B$3*$B$6)*($B$11*AF122+$B$12*AF132)</f>
        <v>0.95413070479945505</v>
      </c>
      <c r="AE127" s="1"/>
      <c r="AF127" s="1"/>
      <c r="AG127" s="22" t="s">
        <v>21</v>
      </c>
      <c r="AH127" s="7">
        <f>EXP(-$B$3*$B$6)*($B$11*AJ122+$B$12*AJ132)</f>
        <v>0.74738364050570882</v>
      </c>
      <c r="AI127" s="1"/>
      <c r="AJ127" s="1"/>
      <c r="AK127" s="22" t="s">
        <v>21</v>
      </c>
      <c r="AL127" s="7">
        <f>EXP(-$B$3*$B$6)*($B$11*AN122+$B$12*AN132)</f>
        <v>0.52463052506917718</v>
      </c>
      <c r="AM127" s="1"/>
      <c r="AN127" s="1"/>
      <c r="AO127" s="22" t="s">
        <v>21</v>
      </c>
      <c r="AP127" s="7">
        <f>EXP(-$B$3*$B$6)*($B$11*AR122+$B$12*AR132)</f>
        <v>0.28489153106201404</v>
      </c>
      <c r="AQ127" s="1"/>
      <c r="AR127" s="1"/>
      <c r="AS127" s="22" t="s">
        <v>21</v>
      </c>
      <c r="AT127" s="7">
        <f>EXP(-$B$3*$B$6)*($B$11*AV122+$B$12*AV132)</f>
        <v>3.9725805775745769E-2</v>
      </c>
      <c r="AU127" s="1"/>
      <c r="AV127" s="1"/>
      <c r="AW127" s="22" t="s">
        <v>21</v>
      </c>
      <c r="AX127" s="8">
        <f>MAX(-AX124+$B$2,0)</f>
        <v>0</v>
      </c>
      <c r="AY127" s="1"/>
      <c r="AZ127" s="1"/>
      <c r="BA127" s="1"/>
      <c r="BB127" s="1"/>
    </row>
    <row r="128" spans="1:54" ht="14.55" x14ac:dyDescent="0.35">
      <c r="A128" s="1"/>
      <c r="B128" s="1"/>
      <c r="C128" s="1">
        <v>1</v>
      </c>
      <c r="D128" s="1"/>
      <c r="E128" s="22" t="s">
        <v>20</v>
      </c>
      <c r="F128" s="7">
        <f>MAX(EXP(-$B$3*$B$6)*($B$11*H123+$B$12*H133),-F124--$B$2)</f>
        <v>1.9660591494894526</v>
      </c>
      <c r="G128" s="1"/>
      <c r="H128" s="1"/>
      <c r="I128" s="22" t="s">
        <v>20</v>
      </c>
      <c r="J128" s="7">
        <f>MAX(EXP(-$B$3*$B$6)*($B$11*L123+$B$12*L133),-J124--$B$2)</f>
        <v>1.8176076312342466</v>
      </c>
      <c r="K128" s="1"/>
      <c r="L128" s="1"/>
      <c r="M128" s="22" t="s">
        <v>20</v>
      </c>
      <c r="N128" s="7">
        <f>MAX(EXP(-$B$3*$B$6)*($B$11*P123+$B$12*P133),-N124--$B$2)</f>
        <v>1.6624804878534436</v>
      </c>
      <c r="O128" s="1"/>
      <c r="P128" s="1"/>
      <c r="Q128" s="22" t="s">
        <v>20</v>
      </c>
      <c r="R128" s="7">
        <f>MAX(EXP(-$B$3*$B$6)*($B$11*T123+$B$12*T133),-R124+$B$2)</f>
        <v>1.4997943728739478</v>
      </c>
      <c r="S128" s="1"/>
      <c r="T128" s="1"/>
      <c r="U128" s="22" t="s">
        <v>20</v>
      </c>
      <c r="V128" s="7">
        <f>MAX(EXP(-$B$3*$B$6)*($B$11*X123+$B$12*X133),-V124+$B$2)</f>
        <v>1.3284629755368911</v>
      </c>
      <c r="W128" s="1"/>
      <c r="X128" s="1"/>
      <c r="Y128" s="22" t="s">
        <v>20</v>
      </c>
      <c r="Z128" s="7">
        <f>MAX(EXP(-$B$3*$B$6)*($B$11*AB123+$B$12*AB133),-Z124+$B$2)</f>
        <v>1.1471364121636924</v>
      </c>
      <c r="AA128" s="1"/>
      <c r="AB128" s="3"/>
      <c r="AC128" s="22" t="s">
        <v>20</v>
      </c>
      <c r="AD128" s="7">
        <f>MAX(EXP(-$B$3*$B$6)*($B$11*AF123+$B$12*AF133),-AD124+$B$2)</f>
        <v>0.95413070479945505</v>
      </c>
      <c r="AE128" s="1"/>
      <c r="AF128" s="1"/>
      <c r="AG128" s="22" t="s">
        <v>20</v>
      </c>
      <c r="AH128" s="7">
        <f>MAX(EXP(-$B$3*$B$6)*($B$11*AJ123+$B$12*AJ133),-AH124+$B$2)</f>
        <v>0.74738364050570882</v>
      </c>
      <c r="AI128" s="1"/>
      <c r="AJ128" s="1"/>
      <c r="AK128" s="22" t="s">
        <v>20</v>
      </c>
      <c r="AL128" s="7">
        <f>MAX(EXP(-$B$3*$B$6)*($B$11*AN123+$B$12*AN133),-AL124+$B$2)</f>
        <v>0.52463052506917718</v>
      </c>
      <c r="AM128" s="1"/>
      <c r="AN128" s="1"/>
      <c r="AO128" s="22" t="s">
        <v>20</v>
      </c>
      <c r="AP128" s="7">
        <f>MAX(EXP(-$B$3*$B$6)*($B$11*AR123+$B$12*AR133),-AP124+$B$2)</f>
        <v>0.28489153106201404</v>
      </c>
      <c r="AQ128" s="1"/>
      <c r="AR128" s="1"/>
      <c r="AS128" s="22" t="s">
        <v>20</v>
      </c>
      <c r="AT128" s="7">
        <f>MAX(EXP(-$B$3*$B$6)*($B$11*AV123+$B$12*AV133),-AT124+$B$2)</f>
        <v>3.9725805775745769E-2</v>
      </c>
      <c r="AU128" s="1"/>
      <c r="AV128" s="1"/>
      <c r="AW128" s="22" t="s">
        <v>20</v>
      </c>
      <c r="AX128" s="8">
        <f>MAX(-AX124+$B$2,0)</f>
        <v>0</v>
      </c>
      <c r="AY128" s="1"/>
      <c r="AZ128" s="1"/>
      <c r="BA128" s="1"/>
      <c r="BB128" s="1"/>
    </row>
    <row r="129" spans="1:54" ht="14.55" x14ac:dyDescent="0.35">
      <c r="A129" s="1"/>
      <c r="B129" s="1"/>
      <c r="C129" s="22" t="s">
        <v>0</v>
      </c>
      <c r="D129" s="7">
        <f>B134*$B$8</f>
        <v>39.40142574983502</v>
      </c>
      <c r="E129" s="1"/>
      <c r="F129" s="1"/>
      <c r="G129" s="22" t="s">
        <v>0</v>
      </c>
      <c r="H129" s="7">
        <f>F124*$B$9</f>
        <v>39.338676373515511</v>
      </c>
      <c r="I129" s="1"/>
      <c r="J129" s="1"/>
      <c r="K129" s="22" t="s">
        <v>0</v>
      </c>
      <c r="L129" s="7">
        <f>J124*$B$9</f>
        <v>39.276026929727713</v>
      </c>
      <c r="M129" s="1"/>
      <c r="N129" s="1"/>
      <c r="O129" s="22" t="s">
        <v>0</v>
      </c>
      <c r="P129" s="7">
        <f>N124*$B$9</f>
        <v>39.213477259322467</v>
      </c>
      <c r="Q129" s="1"/>
      <c r="R129" s="1"/>
      <c r="S129" s="22" t="s">
        <v>0</v>
      </c>
      <c r="T129" s="7">
        <f>R124*$B$9</f>
        <v>39.15102720340407</v>
      </c>
      <c r="U129" s="1"/>
      <c r="V129" s="1"/>
      <c r="W129" s="22" t="s">
        <v>0</v>
      </c>
      <c r="X129" s="7">
        <f>V124*$B$9</f>
        <v>39.088676603329851</v>
      </c>
      <c r="Y129" s="1"/>
      <c r="Z129" s="3"/>
      <c r="AA129" s="22" t="s">
        <v>0</v>
      </c>
      <c r="AB129" s="7">
        <f>Z124*$B$9</f>
        <v>39.026425300709796</v>
      </c>
      <c r="AC129" s="1"/>
      <c r="AD129" s="1"/>
      <c r="AE129" s="22" t="s">
        <v>0</v>
      </c>
      <c r="AF129" s="7">
        <f>AD124*$B$9</f>
        <v>38.964273137406181</v>
      </c>
      <c r="AG129" s="1"/>
      <c r="AH129" s="1"/>
      <c r="AI129" s="22" t="s">
        <v>0</v>
      </c>
      <c r="AJ129" s="7">
        <f>AH124*$B$9</f>
        <v>38.902219955533042</v>
      </c>
      <c r="AK129" s="1"/>
      <c r="AL129" s="1"/>
      <c r="AM129" s="22" t="s">
        <v>0</v>
      </c>
      <c r="AN129" s="7">
        <f>AL124*$B$9</f>
        <v>38.840265597455918</v>
      </c>
      <c r="AO129" s="1"/>
      <c r="AP129" s="1"/>
      <c r="AQ129" s="22" t="s">
        <v>0</v>
      </c>
      <c r="AR129" s="7">
        <f>AP124*$B$9</f>
        <v>38.778409905791392</v>
      </c>
      <c r="AS129" s="1"/>
      <c r="AT129" s="1"/>
      <c r="AU129" s="22" t="s">
        <v>0</v>
      </c>
      <c r="AV129" s="7">
        <f>AT124*$B$9</f>
        <v>38.716652723406668</v>
      </c>
      <c r="AW129" s="1"/>
      <c r="AX129" s="1"/>
      <c r="AY129" s="1"/>
      <c r="AZ129" s="1"/>
      <c r="BA129" s="1"/>
      <c r="BB129" s="1"/>
    </row>
    <row r="130" spans="1:54" x14ac:dyDescent="0.45">
      <c r="A130" s="1"/>
      <c r="B130" s="1"/>
      <c r="C130" s="23" t="s">
        <v>9</v>
      </c>
      <c r="D130" s="7">
        <f>EXP(-$B$4*$B$6)*(F128-F138)/(D129*($B$8-$B$9))</f>
        <v>-0.36853962705899479</v>
      </c>
      <c r="E130" s="1"/>
      <c r="F130" s="1"/>
      <c r="G130" s="23" t="s">
        <v>9</v>
      </c>
      <c r="H130" s="7">
        <f>EXP(-$B$4*$B$6)*(J128-J138)/(H129*($B$8-$B$9))</f>
        <v>-0.36783634747835525</v>
      </c>
      <c r="I130" s="1"/>
      <c r="J130" s="1"/>
      <c r="K130" s="23" t="s">
        <v>9</v>
      </c>
      <c r="L130" s="7">
        <f>EXP(-$B$4*$B$6)*(N128-N138)/(L129*($B$8-$B$9))</f>
        <v>-0.36666874604739741</v>
      </c>
      <c r="M130" s="1"/>
      <c r="N130" s="1"/>
      <c r="O130" s="23" t="s">
        <v>9</v>
      </c>
      <c r="P130" s="7">
        <f>EXP(-$B$4*$B$6)*(R128-R138)/(P129*($B$8-$B$9))</f>
        <v>-0.36488528333751502</v>
      </c>
      <c r="Q130" s="1"/>
      <c r="R130" s="1"/>
      <c r="S130" s="23" t="s">
        <v>9</v>
      </c>
      <c r="T130" s="7">
        <f>EXP(-$B$4*$B$6)*(V128-V138)/(T129*($B$8-$B$9))</f>
        <v>-0.36226106102574773</v>
      </c>
      <c r="U130" s="1"/>
      <c r="V130" s="1"/>
      <c r="W130" s="23" t="s">
        <v>9</v>
      </c>
      <c r="X130" s="7">
        <f>EXP(-$B$4*$B$6)*(Z125-Z138)/(X129*($B$8-$B$9))</f>
        <v>-0.72624973552846006</v>
      </c>
      <c r="Y130" s="1"/>
      <c r="Z130" s="3"/>
      <c r="AA130" s="23" t="s">
        <v>9</v>
      </c>
      <c r="AB130" s="7">
        <f>EXP(-$B$4*$B$6)*(AD128-AD138)/(AB129*($B$8-$B$9))</f>
        <v>-0.35286086991330529</v>
      </c>
      <c r="AC130" s="1"/>
      <c r="AD130" s="1"/>
      <c r="AE130" s="23" t="s">
        <v>9</v>
      </c>
      <c r="AF130" s="7">
        <f>EXP(-$B$4*$B$6)*(AH128-AH138)/(AF129*($B$8-$B$9))</f>
        <v>-0.34446395389935325</v>
      </c>
      <c r="AG130" s="1"/>
      <c r="AH130" s="1"/>
      <c r="AI130" s="23" t="s">
        <v>9</v>
      </c>
      <c r="AJ130" s="7">
        <f>EXP(-$B$4*$B$6)*(AL128-AL138)/(AJ129*($B$8-$B$9))</f>
        <v>-0.3311490093888953</v>
      </c>
      <c r="AK130" s="1"/>
      <c r="AL130" s="1"/>
      <c r="AM130" s="23" t="s">
        <v>9</v>
      </c>
      <c r="AN130" s="7">
        <f>EXP(-$B$4*$B$6)*(AP128-AP138)/(AN129*($B$8-$B$9))</f>
        <v>-0.30780579285775278</v>
      </c>
      <c r="AO130" s="1"/>
      <c r="AP130" s="1"/>
      <c r="AQ130" s="23" t="s">
        <v>9</v>
      </c>
      <c r="AR130" s="7">
        <f>EXP(-$B$4*$B$6)*(AT128-AT138)/(AR129*($B$8-$B$9))</f>
        <v>-0.25721727692501606</v>
      </c>
      <c r="AS130" s="1"/>
      <c r="AT130" s="1"/>
      <c r="AU130" s="23" t="s">
        <v>9</v>
      </c>
      <c r="AV130" s="7">
        <f>EXP(-$B$4*$B$6)*(AX128-AX138)/(AV129*($B$8-$B$9))</f>
        <v>-4.0191861736260028E-2</v>
      </c>
      <c r="AW130" s="1"/>
      <c r="AX130" s="1"/>
      <c r="AY130" s="1"/>
      <c r="AZ130" s="1"/>
      <c r="BA130" s="1"/>
      <c r="BB130" s="1"/>
    </row>
    <row r="131" spans="1:54" ht="14.55" x14ac:dyDescent="0.35">
      <c r="A131" s="1"/>
      <c r="B131" s="1"/>
      <c r="C131" s="22" t="s">
        <v>10</v>
      </c>
      <c r="D131" s="7">
        <f>EXP(-$B$3*B6)*(($B$8*F138-$B$9*F128)/($B$8-$B$9))</f>
        <v>17.210440810972823</v>
      </c>
      <c r="E131" s="1"/>
      <c r="F131" s="1"/>
      <c r="G131" s="22" t="s">
        <v>10</v>
      </c>
      <c r="H131" s="7">
        <f>EXP(-$B$3*B6)*(($B$8*J138-$B$9*J128)/($B$8-$B$9))</f>
        <v>17.008714707571119</v>
      </c>
      <c r="I131" s="1"/>
      <c r="J131" s="1"/>
      <c r="K131" s="22" t="s">
        <v>10</v>
      </c>
      <c r="L131" s="7">
        <f>EXP(-$B$3*B6)*(($B$8*N138-$B$9*N128)/($B$8-$B$9))</f>
        <v>16.781300348283597</v>
      </c>
      <c r="M131" s="1"/>
      <c r="N131" s="1"/>
      <c r="O131" s="22" t="s">
        <v>10</v>
      </c>
      <c r="P131" s="7">
        <f>EXP(-$B$3*B6)*(($B$8*R138-$B$9*R128)/($B$8-$B$9))</f>
        <v>16.521167183422659</v>
      </c>
      <c r="Q131" s="1"/>
      <c r="R131" s="1"/>
      <c r="S131" s="22" t="s">
        <v>10</v>
      </c>
      <c r="T131" s="7">
        <f>EXP(-$B$3*B6)*(($B$8*V138-$B$9*V128)/($B$8-$B$9))</f>
        <v>16.21810593319023</v>
      </c>
      <c r="U131" s="1"/>
      <c r="V131" s="1"/>
      <c r="W131" s="22" t="s">
        <v>10</v>
      </c>
      <c r="X131" s="7">
        <f>EXP(-$B$3*B6)*(($B$8*Z138-$B$9*Z128)/($B$8-$B$9))</f>
        <v>15.856566952529247</v>
      </c>
      <c r="Y131" s="1"/>
      <c r="Z131" s="3"/>
      <c r="AA131" s="22" t="s">
        <v>10</v>
      </c>
      <c r="AB131" s="7">
        <f>EXP(-$B$3*B6)*(($B$8*AD138-$B$9*AD128)/($B$8-$B$9))</f>
        <v>15.411361720255504</v>
      </c>
      <c r="AC131" s="1"/>
      <c r="AD131" s="1"/>
      <c r="AE131" s="22" t="s">
        <v>10</v>
      </c>
      <c r="AF131" s="7">
        <f>EXP(-$B$3*B6)*(($B$8*AH138-$B$9*AH128)/($B$8-$B$9))</f>
        <v>14.838165572803648</v>
      </c>
      <c r="AG131" s="1"/>
      <c r="AH131" s="1"/>
      <c r="AI131" s="22" t="s">
        <v>10</v>
      </c>
      <c r="AJ131" s="7">
        <f>EXP(-$B$3*B6)*(($B$8*AL138-$B$9*AL128)/($B$8-$B$9))</f>
        <v>14.049237435026937</v>
      </c>
      <c r="AK131" s="1"/>
      <c r="AL131" s="1"/>
      <c r="AM131" s="22" t="s">
        <v>10</v>
      </c>
      <c r="AN131" s="7">
        <f>EXP(-$B$3*B6)*(($B$8*AP138-$B$9*AP128)/($B$8-$B$9))</f>
        <v>12.836174695983923</v>
      </c>
      <c r="AO131" s="1"/>
      <c r="AP131" s="1"/>
      <c r="AQ131" s="22" t="s">
        <v>10</v>
      </c>
      <c r="AR131" s="7">
        <f>EXP(-$B$3*B6)*(($B$8*AT138-$B$9*AT128)/($B$8-$B$9))</f>
        <v>10.511542508104812</v>
      </c>
      <c r="AS131" s="1"/>
      <c r="AT131" s="1"/>
      <c r="AU131" s="22" t="s">
        <v>10</v>
      </c>
      <c r="AV131" s="7">
        <f>EXP(-$B$3*B6)*(($B$8*AX138-$B$9*AX128)/($B$8-$B$9))</f>
        <v>1.6336852098540966</v>
      </c>
      <c r="AW131" s="1"/>
      <c r="AX131" s="1"/>
      <c r="AY131" s="1"/>
      <c r="AZ131" s="1"/>
      <c r="BA131" s="1"/>
      <c r="BB131" s="1"/>
    </row>
    <row r="132" spans="1:54" ht="14.55" x14ac:dyDescent="0.35">
      <c r="A132" s="1"/>
      <c r="B132" s="1"/>
      <c r="C132" s="22" t="s">
        <v>21</v>
      </c>
      <c r="D132" s="7">
        <f>EXP(-$B$3*$B$6)*($B$11*F127+$B$12*F137)</f>
        <v>2.6894540595359486</v>
      </c>
      <c r="E132" s="1"/>
      <c r="F132" s="1"/>
      <c r="G132" s="22" t="s">
        <v>21</v>
      </c>
      <c r="H132" s="7">
        <f>EXP(-$B$3*$B$6)*($B$11*J127+$B$12*J137)</f>
        <v>2.5385196757041015</v>
      </c>
      <c r="I132" s="1"/>
      <c r="J132" s="1"/>
      <c r="K132" s="22" t="s">
        <v>21</v>
      </c>
      <c r="L132" s="7">
        <f>EXP(-$B$3*$B$6)*($B$11*N127+$B$12*N137)</f>
        <v>2.3800088042365246</v>
      </c>
      <c r="M132" s="1"/>
      <c r="N132" s="1"/>
      <c r="O132" s="22" t="s">
        <v>21</v>
      </c>
      <c r="P132" s="7">
        <f>EXP(-$B$3*$B$6)*($B$11*R127+$B$12*R137)</f>
        <v>2.2127464230055773</v>
      </c>
      <c r="Q132" s="1"/>
      <c r="R132" s="1"/>
      <c r="S132" s="22" t="s">
        <v>21</v>
      </c>
      <c r="T132" s="7">
        <f>EXP(-$B$3*$B$6)*($B$11*V127+$B$12*V137)</f>
        <v>2.0352132782371593</v>
      </c>
      <c r="U132" s="1"/>
      <c r="V132" s="1"/>
      <c r="W132" s="22" t="s">
        <v>21</v>
      </c>
      <c r="X132" s="7">
        <f>EXP(-$B$3*$B$6)*($B$11*Z127+$B$12*Z137)</f>
        <v>1.8453855082801767</v>
      </c>
      <c r="Y132" s="1"/>
      <c r="Z132" s="3"/>
      <c r="AA132" s="22" t="s">
        <v>21</v>
      </c>
      <c r="AB132" s="7">
        <f>EXP(-$B$3*$B$6)*($B$11*AD127+$B$12*AD137)</f>
        <v>1.6404633390404173</v>
      </c>
      <c r="AC132" s="1"/>
      <c r="AD132" s="1"/>
      <c r="AE132" s="22" t="s">
        <v>21</v>
      </c>
      <c r="AF132" s="7">
        <f>EXP(-$B$3*$B$6)*($B$11*AH127+$B$12*AH137)</f>
        <v>1.4163779870783573</v>
      </c>
      <c r="AG132" s="1"/>
      <c r="AH132" s="1"/>
      <c r="AI132" s="22" t="s">
        <v>21</v>
      </c>
      <c r="AJ132" s="7">
        <f>EXP(-$B$3*$B$6)*($B$11*AL127+$B$12*AL137)</f>
        <v>1.1668058337232567</v>
      </c>
      <c r="AK132" s="1"/>
      <c r="AL132" s="1"/>
      <c r="AM132" s="22" t="s">
        <v>21</v>
      </c>
      <c r="AN132" s="7">
        <f>EXP(-$B$3*$B$6)*($B$11*AP127+$B$12*AP137)</f>
        <v>0.88091594895330583</v>
      </c>
      <c r="AO132" s="1"/>
      <c r="AP132" s="1"/>
      <c r="AQ132" s="22" t="s">
        <v>21</v>
      </c>
      <c r="AR132" s="7">
        <f>EXP(-$B$3*$B$6)*($B$11*AT127+$B$12*AT137)</f>
        <v>0.53706550865507907</v>
      </c>
      <c r="AS132" s="1"/>
      <c r="AT132" s="1"/>
      <c r="AU132" s="22" t="s">
        <v>21</v>
      </c>
      <c r="AV132" s="7">
        <f>EXP(-$B$3*$B$6)*($B$11*AX127+$B$12*AX137)</f>
        <v>7.759085670414051E-2</v>
      </c>
      <c r="AW132" s="1"/>
      <c r="AX132" s="1"/>
      <c r="AY132" s="1"/>
      <c r="AZ132" s="1"/>
      <c r="BA132" s="1"/>
      <c r="BB132" s="1"/>
    </row>
    <row r="133" spans="1:54" ht="14.55" x14ac:dyDescent="0.35">
      <c r="A133" s="1"/>
      <c r="B133" s="1"/>
      <c r="C133" s="22" t="s">
        <v>20</v>
      </c>
      <c r="D133" s="7">
        <f>MAX(EXP(-$B$3*$B$6)*($B$11*F128+$B$12*F138),-D129--$B$2)</f>
        <v>2.6894540595359486</v>
      </c>
      <c r="E133" s="1"/>
      <c r="F133" s="1"/>
      <c r="G133" s="22" t="s">
        <v>20</v>
      </c>
      <c r="H133" s="7">
        <f>MAX(EXP(-$B$3*$B$6)*($B$11*J128+$B$12*J138),-H129--$B$2)</f>
        <v>2.5385196757041015</v>
      </c>
      <c r="I133" s="1"/>
      <c r="J133" s="1"/>
      <c r="K133" s="22" t="s">
        <v>20</v>
      </c>
      <c r="L133" s="7">
        <f>MAX(EXP(-$B$3*$B$6)*($B$11*N128+$B$12*N138),-L129--$B$2)</f>
        <v>2.3800088042365246</v>
      </c>
      <c r="M133" s="1"/>
      <c r="N133" s="1"/>
      <c r="O133" s="22" t="s">
        <v>20</v>
      </c>
      <c r="P133" s="7">
        <f>MAX(EXP(-$B$3*$B$6)*($B$11*R128+$B$12*R138),-P129--$B$2)</f>
        <v>2.2127464230055773</v>
      </c>
      <c r="Q133" s="1"/>
      <c r="R133" s="1"/>
      <c r="S133" s="22" t="s">
        <v>20</v>
      </c>
      <c r="T133" s="7">
        <f>MAX(EXP(-$B$3*$B$6)*($B$11*V128+$B$12*V138),-T129+$B$2)</f>
        <v>2.0352132782371593</v>
      </c>
      <c r="U133" s="1"/>
      <c r="V133" s="1"/>
      <c r="W133" s="22" t="s">
        <v>20</v>
      </c>
      <c r="X133" s="7">
        <f>MAX(EXP(-$B$3*$B$6)*($B$11*Z128+$B$12*Z138),-X129+$B$2)</f>
        <v>1.8453855082801767</v>
      </c>
      <c r="Y133" s="1"/>
      <c r="Z133" s="3"/>
      <c r="AA133" s="22" t="s">
        <v>20</v>
      </c>
      <c r="AB133" s="7">
        <f>MAX(EXP(-$B$3*$B$6)*($B$11*AD128+$B$12*AD138),-AB129+$B$2)</f>
        <v>1.6404633390404173</v>
      </c>
      <c r="AC133" s="1"/>
      <c r="AD133" s="1"/>
      <c r="AE133" s="22" t="s">
        <v>20</v>
      </c>
      <c r="AF133" s="7">
        <f>MAX(EXP(-$B$3*$B$6)*($B$11*AH128+$B$12*AH138),-AF129+$B$2)</f>
        <v>1.4163779870783573</v>
      </c>
      <c r="AG133" s="1"/>
      <c r="AH133" s="1"/>
      <c r="AI133" s="22" t="s">
        <v>20</v>
      </c>
      <c r="AJ133" s="7">
        <f>MAX(EXP(-$B$3*$B$6)*($B$11*AL128+$B$12*AL138),-AJ129+$B$2)</f>
        <v>1.1668058337232567</v>
      </c>
      <c r="AK133" s="1"/>
      <c r="AL133" s="1"/>
      <c r="AM133" s="22" t="s">
        <v>20</v>
      </c>
      <c r="AN133" s="7">
        <f>MAX(EXP(-$B$3*$B$6)*($B$11*AP128+$B$12*AP138),-AN129+$B$2)</f>
        <v>0.88091594895330583</v>
      </c>
      <c r="AO133" s="1"/>
      <c r="AP133" s="1"/>
      <c r="AQ133" s="22" t="s">
        <v>20</v>
      </c>
      <c r="AR133" s="7">
        <f>MAX(EXP(-$B$3*$B$6)*($B$11*AT128+$B$12*AT138),-AR129+$B$2)</f>
        <v>0.53706550865507907</v>
      </c>
      <c r="AS133" s="1"/>
      <c r="AT133" s="1"/>
      <c r="AU133" s="22" t="s">
        <v>20</v>
      </c>
      <c r="AV133" s="7">
        <f>MAX(EXP(-$B$3*$B$6)*($B$11*AX128+$B$12*AX138),-AV129+$B$2)</f>
        <v>7.759085670414051E-2</v>
      </c>
      <c r="AW133" s="1"/>
      <c r="AX133" s="1"/>
      <c r="AY133" s="1"/>
      <c r="AZ133" s="1"/>
      <c r="BA133" s="1"/>
      <c r="BB133" s="1"/>
    </row>
    <row r="134" spans="1:54" ht="14.55" x14ac:dyDescent="0.35">
      <c r="A134" s="22" t="s">
        <v>0</v>
      </c>
      <c r="B134" s="8">
        <f>B1</f>
        <v>37.56</v>
      </c>
      <c r="C134" s="1"/>
      <c r="D134" s="1"/>
      <c r="E134" s="22" t="s">
        <v>0</v>
      </c>
      <c r="F134" s="7">
        <f>D129*$B$9</f>
        <v>37.500183215969777</v>
      </c>
      <c r="G134" s="1"/>
      <c r="H134" s="1"/>
      <c r="I134" s="22" t="s">
        <v>0</v>
      </c>
      <c r="J134" s="7">
        <f>H129*$B$9</f>
        <v>37.440461694124103</v>
      </c>
      <c r="K134" s="1"/>
      <c r="L134" s="1"/>
      <c r="M134" s="22" t="s">
        <v>0</v>
      </c>
      <c r="N134" s="7">
        <f>L129*$B$9</f>
        <v>37.38083528275164</v>
      </c>
      <c r="O134" s="1"/>
      <c r="P134" s="1"/>
      <c r="Q134" s="22" t="s">
        <v>0</v>
      </c>
      <c r="R134" s="7">
        <f>P129*$B$9</f>
        <v>37.321303830382689</v>
      </c>
      <c r="S134" s="1"/>
      <c r="T134" s="1"/>
      <c r="U134" s="22" t="s">
        <v>0</v>
      </c>
      <c r="V134" s="7">
        <f>T129*$B$9</f>
        <v>37.261867185788745</v>
      </c>
      <c r="W134" s="1"/>
      <c r="X134" s="3"/>
      <c r="Y134" s="22" t="s">
        <v>0</v>
      </c>
      <c r="Z134" s="7">
        <f>X129*$B$9</f>
        <v>37.202525197982162</v>
      </c>
      <c r="AA134" s="1"/>
      <c r="AB134" s="1"/>
      <c r="AC134" s="22" t="s">
        <v>0</v>
      </c>
      <c r="AD134" s="7">
        <f>AB129*$B$9</f>
        <v>37.143277716215728</v>
      </c>
      <c r="AE134" s="1"/>
      <c r="AF134" s="1"/>
      <c r="AG134" s="22" t="s">
        <v>0</v>
      </c>
      <c r="AH134" s="7">
        <f>AF129*$B$9</f>
        <v>37.084124589982366</v>
      </c>
      <c r="AI134" s="1"/>
      <c r="AJ134" s="1"/>
      <c r="AK134" s="22" t="s">
        <v>0</v>
      </c>
      <c r="AL134" s="7">
        <f>AJ129*$B$9</f>
        <v>37.025065669014602</v>
      </c>
      <c r="AM134" s="1"/>
      <c r="AN134" s="1"/>
      <c r="AO134" s="22" t="s">
        <v>0</v>
      </c>
      <c r="AP134" s="7">
        <f>AN129*$B$9</f>
        <v>36.966100803284341</v>
      </c>
      <c r="AQ134" s="1"/>
      <c r="AR134" s="1"/>
      <c r="AS134" s="22" t="s">
        <v>0</v>
      </c>
      <c r="AT134" s="7">
        <f>AR129*$B$9</f>
        <v>36.907229843002405</v>
      </c>
      <c r="AU134" s="1"/>
      <c r="AV134" s="1"/>
      <c r="AW134" s="22" t="s">
        <v>0</v>
      </c>
      <c r="AX134" s="7">
        <f>AV129*$B$9</f>
        <v>36.848452638618141</v>
      </c>
      <c r="AY134" s="1"/>
      <c r="AZ134" s="1"/>
      <c r="BA134" s="1"/>
      <c r="BB134" s="1"/>
    </row>
    <row r="135" spans="1:54" x14ac:dyDescent="0.45">
      <c r="A135" s="23" t="s">
        <v>9</v>
      </c>
      <c r="B135" s="79">
        <f>EXP(-$B$4*$B$6)*(D133-D143)/(B134*($B$8-$B$9))</f>
        <v>-0.44733370838712666</v>
      </c>
      <c r="C135" s="1"/>
      <c r="D135" s="1"/>
      <c r="E135" s="23" t="s">
        <v>9</v>
      </c>
      <c r="F135" s="7">
        <f>EXP(-$B$4*$B$6)*(H133-H143)/(F134*($B$8-$B$9))</f>
        <v>-0.4506138386485099</v>
      </c>
      <c r="G135" s="1"/>
      <c r="H135" s="1"/>
      <c r="I135" s="23" t="s">
        <v>9</v>
      </c>
      <c r="J135" s="7">
        <f>EXP(-$B$4*$B$6)*(L133-L143)/(J134*($B$8-$B$9))</f>
        <v>-0.45404284127293515</v>
      </c>
      <c r="K135" s="1"/>
      <c r="L135" s="1"/>
      <c r="M135" s="23" t="s">
        <v>9</v>
      </c>
      <c r="N135" s="7">
        <f>EXP(-$B$4*$B$6)*(P133-P143)/(N134*($B$8-$B$9))</f>
        <v>-0.45764744718606859</v>
      </c>
      <c r="O135" s="1"/>
      <c r="P135" s="1"/>
      <c r="Q135" s="23" t="s">
        <v>9</v>
      </c>
      <c r="R135" s="7">
        <f>EXP(-$B$4*$B$6)*(T133-T143)/(R134*($B$8-$B$9))</f>
        <v>-0.46146347138676397</v>
      </c>
      <c r="S135" s="1"/>
      <c r="T135" s="1"/>
      <c r="U135" s="23" t="s">
        <v>9</v>
      </c>
      <c r="V135" s="7">
        <f>EXP(-$B$4*$B$6)*(X133-X143)/(V134*($B$8-$B$9))</f>
        <v>-0.46554063845732629</v>
      </c>
      <c r="W135" s="1"/>
      <c r="X135" s="3"/>
      <c r="Y135" s="23" t="s">
        <v>9</v>
      </c>
      <c r="Z135" s="7">
        <f>EXP(-$B$4*$B$6)*(AB133-AB143)/(Z134*($B$8-$B$9))</f>
        <v>-0.46995115791584036</v>
      </c>
      <c r="AA135" s="1"/>
      <c r="AB135" s="1"/>
      <c r="AC135" s="23" t="s">
        <v>9</v>
      </c>
      <c r="AD135" s="7">
        <f>EXP(-$B$4*$B$6)*(AF133-AF143)/(AD134*($B$8-$B$9))</f>
        <v>-0.47480620977886467</v>
      </c>
      <c r="AE135" s="1"/>
      <c r="AF135" s="1"/>
      <c r="AG135" s="23" t="s">
        <v>9</v>
      </c>
      <c r="AH135" s="7">
        <f>EXP(-$B$4*$B$6)*(AJ133-AJ143)/(AH134*($B$8-$B$9))</f>
        <v>-0.4802911041998435</v>
      </c>
      <c r="AI135" s="1"/>
      <c r="AJ135" s="1"/>
      <c r="AK135" s="23" t="s">
        <v>9</v>
      </c>
      <c r="AL135" s="7">
        <f>EXP(-$B$4*$B$6)*(AN133-AN143)/(AL134*($B$8-$B$9))</f>
        <v>-0.486751907314939</v>
      </c>
      <c r="AM135" s="1"/>
      <c r="AN135" s="1"/>
      <c r="AO135" s="23" t="s">
        <v>9</v>
      </c>
      <c r="AP135" s="7">
        <f>EXP(-$B$4*$B$6)*(AR133-AR143)/(AP134*($B$8-$B$9))</f>
        <v>-0.49496055876572931</v>
      </c>
      <c r="AQ135" s="1"/>
      <c r="AR135" s="1"/>
      <c r="AS135" s="23" t="s">
        <v>9</v>
      </c>
      <c r="AT135" s="7">
        <f>EXP(-$B$4*$B$6)*(AV133-AV143)/(AT134*($B$8-$B$9))</f>
        <v>-0.50729580878455871</v>
      </c>
      <c r="AU135" s="1"/>
      <c r="AV135" s="1"/>
      <c r="AW135" s="23" t="s">
        <v>9</v>
      </c>
      <c r="AX135" s="6"/>
      <c r="AY135" s="1"/>
      <c r="AZ135" s="1"/>
      <c r="BA135" s="1"/>
      <c r="BB135" s="1"/>
    </row>
    <row r="136" spans="1:54" ht="14.55" x14ac:dyDescent="0.35">
      <c r="A136" s="22" t="s">
        <v>10</v>
      </c>
      <c r="B136" s="8">
        <f>EXP(-$B$3*B6)*(($B$8*D143-$B$9*D133)/($B$8-$B$9))</f>
        <v>20.328190574401457</v>
      </c>
      <c r="C136" s="1"/>
      <c r="D136" s="1"/>
      <c r="E136" s="22" t="s">
        <v>10</v>
      </c>
      <c r="F136" s="7">
        <f>EXP(-$B$3*B6)*(($B$8*H143-$B$9*H133)/($B$8-$B$9))</f>
        <v>20.278353327681227</v>
      </c>
      <c r="G136" s="1"/>
      <c r="H136" s="1"/>
      <c r="I136" s="22" t="s">
        <v>10</v>
      </c>
      <c r="J136" s="7">
        <f>EXP(-$B$3*B6)*(($B$8*L143-$B$9*L133)/($B$8-$B$9))</f>
        <v>20.226427322850281</v>
      </c>
      <c r="K136" s="1"/>
      <c r="L136" s="1"/>
      <c r="M136" s="22" t="s">
        <v>10</v>
      </c>
      <c r="N136" s="7">
        <f>EXP(-$B$3*B6)*(($B$8*P143-$B$9*P133)/($B$8-$B$9))</f>
        <v>20.172259933018633</v>
      </c>
      <c r="O136" s="1"/>
      <c r="P136" s="1"/>
      <c r="Q136" s="22" t="s">
        <v>10</v>
      </c>
      <c r="R136" s="7">
        <f>EXP(-$B$3*B6)*(($B$8*T143-$B$9*T133)/($B$8-$B$9))</f>
        <v>20.115703753683682</v>
      </c>
      <c r="S136" s="1"/>
      <c r="T136" s="1"/>
      <c r="U136" s="22" t="s">
        <v>10</v>
      </c>
      <c r="V136" s="7">
        <f>EXP(-$B$3*B6)*(($B$8*X143-$B$9*X133)/($B$8-$B$9))</f>
        <v>20.05664224555133</v>
      </c>
      <c r="W136" s="1"/>
      <c r="X136" s="3"/>
      <c r="Y136" s="22" t="s">
        <v>10</v>
      </c>
      <c r="Z136" s="7">
        <f>EXP(-$B$3*B6)*(($B$8*AB143-$B$9*AB133)/($B$8-$B$9))</f>
        <v>19.995049155444342</v>
      </c>
      <c r="AA136" s="1"/>
      <c r="AB136" s="1"/>
      <c r="AC136" s="22" t="s">
        <v>10</v>
      </c>
      <c r="AD136" s="7">
        <f>EXP(-$B$3*B6)*(($B$8*AF143-$B$9*AF133)/($B$8-$B$9))</f>
        <v>19.931131500684376</v>
      </c>
      <c r="AE136" s="1"/>
      <c r="AF136" s="1"/>
      <c r="AG136" s="22" t="s">
        <v>10</v>
      </c>
      <c r="AH136" s="7">
        <f>EXP(-$B$3*B6)*(($B$8*AJ143-$B$9*AJ133)/($B$8-$B$9))</f>
        <v>19.865700922217449</v>
      </c>
      <c r="AI136" s="1"/>
      <c r="AJ136" s="1"/>
      <c r="AK136" s="22" t="s">
        <v>10</v>
      </c>
      <c r="AL136" s="7">
        <f>EXP(-$B$3*B6)*(($B$8*AN143-$B$9*AN133)/($B$8-$B$9))</f>
        <v>19.801266344125402</v>
      </c>
      <c r="AM136" s="1"/>
      <c r="AN136" s="1"/>
      <c r="AO136" s="22" t="s">
        <v>10</v>
      </c>
      <c r="AP136" s="7">
        <f>EXP(-$B$3*B6)*(($B$8*AR143-$B$9*AR133)/($B$8-$B$9))</f>
        <v>19.745970959791627</v>
      </c>
      <c r="AQ136" s="1"/>
      <c r="AR136" s="1"/>
      <c r="AS136" s="22" t="s">
        <v>10</v>
      </c>
      <c r="AT136" s="7">
        <f>EXP(-$B$3*B6)*(($B$8*AV143-$B$9*AV133)/($B$8-$B$9))</f>
        <v>19.734018854219563</v>
      </c>
      <c r="AU136" s="1"/>
      <c r="AV136" s="1"/>
      <c r="AW136" s="22" t="s">
        <v>10</v>
      </c>
      <c r="AX136" s="6"/>
      <c r="AY136" s="1"/>
      <c r="AZ136" s="1"/>
      <c r="BA136" s="1"/>
      <c r="BB136" s="1"/>
    </row>
    <row r="137" spans="1:54" ht="14.55" x14ac:dyDescent="0.35">
      <c r="A137" s="22" t="s">
        <v>21</v>
      </c>
      <c r="B137" s="8">
        <f>EXP(-$B$3*$B$6)*($B$11*D132+$B$12*D142)</f>
        <v>3.5263364873809713</v>
      </c>
      <c r="C137" s="1"/>
      <c r="D137" s="1"/>
      <c r="E137" s="22" t="s">
        <v>21</v>
      </c>
      <c r="F137" s="7">
        <f>EXP(-$B$3*$B$6)*($B$11*H132+$B$12*H142)</f>
        <v>3.3802518187106596</v>
      </c>
      <c r="G137" s="1"/>
      <c r="H137" s="1"/>
      <c r="I137" s="22" t="s">
        <v>21</v>
      </c>
      <c r="J137" s="7">
        <f>EXP(-$B$3*$B$6)*($B$11*L132+$B$12*L142)</f>
        <v>3.2268537166796833</v>
      </c>
      <c r="K137" s="1"/>
      <c r="L137" s="1"/>
      <c r="M137" s="22" t="s">
        <v>21</v>
      </c>
      <c r="N137" s="7">
        <f>EXP(-$B$3*$B$6)*($B$11*P132+$B$12*P142)</f>
        <v>3.0650160921844276</v>
      </c>
      <c r="O137" s="1"/>
      <c r="P137" s="1"/>
      <c r="Q137" s="22" t="s">
        <v>21</v>
      </c>
      <c r="R137" s="7">
        <f>EXP(-$B$3*$B$6)*($B$11*T132+$B$12*T142)</f>
        <v>2.8932853314351554</v>
      </c>
      <c r="S137" s="1"/>
      <c r="T137" s="1"/>
      <c r="U137" s="22" t="s">
        <v>21</v>
      </c>
      <c r="V137" s="7">
        <f>EXP(-$B$3*$B$6)*($B$11*X132+$B$12*X142)</f>
        <v>2.7097288057671425</v>
      </c>
      <c r="W137" s="1"/>
      <c r="X137" s="3"/>
      <c r="Y137" s="22" t="s">
        <v>21</v>
      </c>
      <c r="Z137" s="7">
        <f>EXP(-$B$3*$B$6)*($B$11*AB132+$B$12*AB142)</f>
        <v>2.5116793612593908</v>
      </c>
      <c r="AA137" s="1"/>
      <c r="AB137" s="1"/>
      <c r="AC137" s="22" t="s">
        <v>21</v>
      </c>
      <c r="AD137" s="7">
        <f>EXP(-$B$3*$B$6)*($B$11*AF132+$B$12*AF142)</f>
        <v>2.2952725894842207</v>
      </c>
      <c r="AE137" s="1"/>
      <c r="AF137" s="1"/>
      <c r="AG137" s="22" t="s">
        <v>21</v>
      </c>
      <c r="AH137" s="7">
        <f>EXP(-$B$3*$B$6)*($B$11*AJ132+$B$12*AJ142)</f>
        <v>2.0545257746102461</v>
      </c>
      <c r="AI137" s="1"/>
      <c r="AJ137" s="1"/>
      <c r="AK137" s="22" t="s">
        <v>21</v>
      </c>
      <c r="AL137" s="7">
        <f>EXP(-$B$3*$B$6)*($B$11*AN132+$B$12*AN142)</f>
        <v>1.7792450112716771</v>
      </c>
      <c r="AM137" s="1"/>
      <c r="AN137" s="1"/>
      <c r="AO137" s="22" t="s">
        <v>21</v>
      </c>
      <c r="AP137" s="7">
        <f>EXP(-$B$3*$B$6)*($B$11*AR132+$B$12*AR142)</f>
        <v>1.449209050807732</v>
      </c>
      <c r="AQ137" s="1"/>
      <c r="AR137" s="1"/>
      <c r="AS137" s="22" t="s">
        <v>21</v>
      </c>
      <c r="AT137" s="7">
        <f>EXP(-$B$3*$B$6)*($B$11*AV132+$B$12*AV142)</f>
        <v>1.0111358410160545</v>
      </c>
      <c r="AU137" s="1"/>
      <c r="AV137" s="1"/>
      <c r="AW137" s="22" t="s">
        <v>21</v>
      </c>
      <c r="AX137" s="8">
        <f>MAX(-AX134+$B$2,0)</f>
        <v>0.15154736138185854</v>
      </c>
      <c r="AY137" s="1"/>
      <c r="AZ137" s="1"/>
      <c r="BA137" s="1"/>
      <c r="BB137" s="1"/>
    </row>
    <row r="138" spans="1:54" ht="14.55" x14ac:dyDescent="0.35">
      <c r="A138" s="22" t="s">
        <v>20</v>
      </c>
      <c r="B138" s="8">
        <f>MAX(EXP(-$B$3*$B$6)*($B$11*D133+$B$12*D143),-B134--$B$2)</f>
        <v>3.5263364873809713</v>
      </c>
      <c r="C138" s="1"/>
      <c r="D138" s="1"/>
      <c r="E138" s="22" t="s">
        <v>20</v>
      </c>
      <c r="F138" s="7">
        <f>MAX(EXP(-$B$3*$B$6)*($B$11*H133+$B$12*H143),-F134--$B$2)</f>
        <v>3.3802518187106596</v>
      </c>
      <c r="G138" s="1"/>
      <c r="H138" s="1"/>
      <c r="I138" s="22" t="s">
        <v>20</v>
      </c>
      <c r="J138" s="7">
        <f>MAX(EXP(-$B$3*$B$6)*($B$11*L133+$B$12*L143),-J134--$B$2)</f>
        <v>3.2268537166796833</v>
      </c>
      <c r="K138" s="1"/>
      <c r="L138" s="1"/>
      <c r="M138" s="22" t="s">
        <v>20</v>
      </c>
      <c r="N138" s="7">
        <f>MAX(EXP(-$B$3*$B$6)*($B$11*P133+$B$12*P143),-N134--$B$2)</f>
        <v>3.0650160921844276</v>
      </c>
      <c r="O138" s="1"/>
      <c r="P138" s="1"/>
      <c r="Q138" s="22" t="s">
        <v>20</v>
      </c>
      <c r="R138" s="7">
        <f>MAX(EXP(-$B$3*$B$6)*($B$11*T133+$B$12*T143),-R134--$B$2)</f>
        <v>2.8932853314351554</v>
      </c>
      <c r="S138" s="1"/>
      <c r="T138" s="1"/>
      <c r="U138" s="22" t="s">
        <v>20</v>
      </c>
      <c r="V138" s="7">
        <f>MAX(EXP(-$B$3*$B$6)*($B$11*X133+$B$12*X143),-V134+$B$2)</f>
        <v>2.7097288057671425</v>
      </c>
      <c r="W138" s="1"/>
      <c r="X138" s="3"/>
      <c r="Y138" s="22" t="s">
        <v>20</v>
      </c>
      <c r="Z138" s="7">
        <f>MAX(EXP(-$B$3*$B$6)*($B$11*AB133+$B$12*AB143),-Z134+$B$2)</f>
        <v>2.5116793612593908</v>
      </c>
      <c r="AA138" s="1"/>
      <c r="AB138" s="1"/>
      <c r="AC138" s="22" t="s">
        <v>20</v>
      </c>
      <c r="AD138" s="7">
        <f>MAX(EXP(-$B$3*$B$6)*($B$11*AF133+$B$12*AF143),-AD134+$B$2)</f>
        <v>2.2952725894842207</v>
      </c>
      <c r="AE138" s="1"/>
      <c r="AF138" s="1"/>
      <c r="AG138" s="22" t="s">
        <v>20</v>
      </c>
      <c r="AH138" s="7">
        <f>MAX(EXP(-$B$3*$B$6)*($B$11*AJ133+$B$12*AJ143),-AH134+$B$2)</f>
        <v>2.0545257746102461</v>
      </c>
      <c r="AI138" s="1"/>
      <c r="AJ138" s="1"/>
      <c r="AK138" s="22" t="s">
        <v>20</v>
      </c>
      <c r="AL138" s="7">
        <f>MAX(EXP(-$B$3*$B$6)*($B$11*AN133+$B$12*AN143),-AL134+$B$2)</f>
        <v>1.7792450112716771</v>
      </c>
      <c r="AM138" s="1"/>
      <c r="AN138" s="1"/>
      <c r="AO138" s="22" t="s">
        <v>20</v>
      </c>
      <c r="AP138" s="7">
        <f>MAX(EXP(-$B$3*$B$6)*($B$11*AR133+$B$12*AR143),-AP134+$B$2)</f>
        <v>1.449209050807732</v>
      </c>
      <c r="AQ138" s="1"/>
      <c r="AR138" s="1"/>
      <c r="AS138" s="22" t="s">
        <v>20</v>
      </c>
      <c r="AT138" s="7">
        <f>MAX(EXP(-$B$3*$B$6)*($B$11*AV133+$B$12*AV143),-AT134+$B$2)</f>
        <v>1.0111358410160545</v>
      </c>
      <c r="AU138" s="1"/>
      <c r="AV138" s="1"/>
      <c r="AW138" s="22" t="s">
        <v>20</v>
      </c>
      <c r="AX138" s="8">
        <f>MAX(-AX134+$B$2,0)</f>
        <v>0.15154736138185854</v>
      </c>
      <c r="AY138" s="1"/>
      <c r="AZ138" s="1"/>
      <c r="BA138" s="1"/>
      <c r="BB138" s="1"/>
    </row>
    <row r="139" spans="1:54" ht="14.55" x14ac:dyDescent="0.35">
      <c r="A139" s="1"/>
      <c r="B139" s="1"/>
      <c r="C139" s="22" t="s">
        <v>0</v>
      </c>
      <c r="D139" s="7">
        <f>B134*$B$9</f>
        <v>35.747612041620663</v>
      </c>
      <c r="E139" s="1"/>
      <c r="F139" s="1"/>
      <c r="G139" s="22" t="s">
        <v>0</v>
      </c>
      <c r="H139" s="7">
        <f>F134*$B$9</f>
        <v>35.690681605276417</v>
      </c>
      <c r="I139" s="1"/>
      <c r="J139" s="1"/>
      <c r="K139" s="22" t="s">
        <v>0</v>
      </c>
      <c r="L139" s="7">
        <f>J134*$B$9</f>
        <v>35.63384183441714</v>
      </c>
      <c r="M139" s="1"/>
      <c r="N139" s="1"/>
      <c r="O139" s="22" t="s">
        <v>0</v>
      </c>
      <c r="P139" s="7">
        <f>N134*$B$9</f>
        <v>35.57709258465205</v>
      </c>
      <c r="Q139" s="1"/>
      <c r="R139" s="1"/>
      <c r="S139" s="22" t="s">
        <v>0</v>
      </c>
      <c r="T139" s="7">
        <f>R134*$B$9</f>
        <v>35.520433711820324</v>
      </c>
      <c r="U139" s="1"/>
      <c r="V139" s="3"/>
      <c r="W139" s="22" t="s">
        <v>0</v>
      </c>
      <c r="X139" s="7">
        <f>V134*$B$9</f>
        <v>35.463865071990718</v>
      </c>
      <c r="Y139" s="1"/>
      <c r="Z139" s="1"/>
      <c r="AA139" s="22" t="s">
        <v>0</v>
      </c>
      <c r="AB139" s="7">
        <f>Z134*$B$9</f>
        <v>35.407386521461213</v>
      </c>
      <c r="AC139" s="1"/>
      <c r="AD139" s="1"/>
      <c r="AE139" s="22" t="s">
        <v>0</v>
      </c>
      <c r="AF139" s="7">
        <f>AD134*$B$9</f>
        <v>35.350997916758615</v>
      </c>
      <c r="AG139" s="1"/>
      <c r="AH139" s="1"/>
      <c r="AI139" s="22" t="s">
        <v>0</v>
      </c>
      <c r="AJ139" s="7">
        <f>AH134*$B$9</f>
        <v>35.294699114638298</v>
      </c>
      <c r="AK139" s="1"/>
      <c r="AL139" s="1"/>
      <c r="AM139" s="22" t="s">
        <v>0</v>
      </c>
      <c r="AN139" s="7">
        <f>AL134*$B$9</f>
        <v>35.238489972083656</v>
      </c>
      <c r="AO139" s="1"/>
      <c r="AP139" s="1"/>
      <c r="AQ139" s="22" t="s">
        <v>0</v>
      </c>
      <c r="AR139" s="7">
        <f>AP134*$B$9</f>
        <v>35.182370346305923</v>
      </c>
      <c r="AS139" s="1"/>
      <c r="AT139" s="1"/>
      <c r="AU139" s="22" t="s">
        <v>0</v>
      </c>
      <c r="AV139" s="7">
        <f>AT134*$B$9</f>
        <v>35.126340094743718</v>
      </c>
      <c r="AW139" s="1"/>
      <c r="AX139" s="1"/>
      <c r="AY139" s="1"/>
      <c r="AZ139" s="1"/>
      <c r="BA139" s="1"/>
      <c r="BB139" s="1"/>
    </row>
    <row r="140" spans="1:54" x14ac:dyDescent="0.45">
      <c r="A140" s="86" t="s">
        <v>9</v>
      </c>
      <c r="B140" s="89">
        <f>B135</f>
        <v>-0.44733370838712666</v>
      </c>
      <c r="C140" s="23" t="s">
        <v>9</v>
      </c>
      <c r="D140" s="7">
        <f>EXP(-$B$4*$B$6)*(F138-F148)/(D139*($B$8-$B$9))</f>
        <v>-0.53109529485068818</v>
      </c>
      <c r="E140" s="1"/>
      <c r="F140" s="1"/>
      <c r="G140" s="23" t="s">
        <v>9</v>
      </c>
      <c r="H140" s="7">
        <f>EXP(-$B$4*$B$6)*(J138-J148)/(H139*($B$8-$B$9))</f>
        <v>-0.53856507387329244</v>
      </c>
      <c r="I140" s="1"/>
      <c r="J140" s="1"/>
      <c r="K140" s="23" t="s">
        <v>9</v>
      </c>
      <c r="L140" s="7">
        <f>EXP(-$B$4*$B$6)*(N138-N148)/(L139*($B$8-$B$9))</f>
        <v>-0.54682784056437361</v>
      </c>
      <c r="M140" s="1"/>
      <c r="N140" s="1"/>
      <c r="O140" s="23" t="s">
        <v>9</v>
      </c>
      <c r="P140" s="7">
        <f>EXP(-$B$4*$B$6)*(R138-R148)/(P139*($B$8-$B$9))</f>
        <v>-0.5560975472855989</v>
      </c>
      <c r="Q140" s="1"/>
      <c r="R140" s="1"/>
      <c r="S140" s="23" t="s">
        <v>9</v>
      </c>
      <c r="T140" s="7">
        <f>EXP(-$B$4*$B$6)*(V138-V148)/(T139*($B$8-$B$9))</f>
        <v>-0.56668380534885865</v>
      </c>
      <c r="U140" s="1"/>
      <c r="V140" s="3"/>
      <c r="W140" s="23" t="s">
        <v>9</v>
      </c>
      <c r="X140" s="7">
        <f>EXP(-$B$4*$B$6)*(Z138-Z148)/(X139*($B$8-$B$9))</f>
        <v>-0.57905614885362611</v>
      </c>
      <c r="Y140" s="1"/>
      <c r="Z140" s="1"/>
      <c r="AA140" s="23" t="s">
        <v>9</v>
      </c>
      <c r="AB140" s="7">
        <f>EXP(-$B$4*$B$6)*(AD138-AD148)/(AB139*($B$8-$B$9))</f>
        <v>-0.5939710119044378</v>
      </c>
      <c r="AC140" s="1"/>
      <c r="AD140" s="1"/>
      <c r="AE140" s="23" t="s">
        <v>9</v>
      </c>
      <c r="AF140" s="7">
        <f>EXP(-$B$4*$B$6)*(AH138-AH148)/(AF139*($B$8-$B$9))</f>
        <v>-0.61275008133691067</v>
      </c>
      <c r="AG140" s="1"/>
      <c r="AH140" s="1"/>
      <c r="AI140" s="23" t="s">
        <v>9</v>
      </c>
      <c r="AJ140" s="7">
        <f>EXP(-$B$4*$B$6)*(AL138-AL148)/(AJ139*($B$8-$B$9))</f>
        <v>-0.63798495784947595</v>
      </c>
      <c r="AK140" s="1"/>
      <c r="AL140" s="1"/>
      <c r="AM140" s="23" t="s">
        <v>9</v>
      </c>
      <c r="AN140" s="7">
        <f>EXP(-$B$4*$B$6)*(AP138-AP148)/(AN139*($B$8-$B$9))</f>
        <v>-0.67575088634142055</v>
      </c>
      <c r="AO140" s="1"/>
      <c r="AP140" s="1"/>
      <c r="AQ140" s="23" t="s">
        <v>9</v>
      </c>
      <c r="AR140" s="7">
        <f>EXP(-$B$4*$B$6)*(AT138-AT148)/(AR139*($B$8-$B$9))</f>
        <v>-0.74570754183225518</v>
      </c>
      <c r="AS140" s="1"/>
      <c r="AT140" s="1"/>
      <c r="AU140" s="23" t="s">
        <v>9</v>
      </c>
      <c r="AV140" s="7">
        <f>EXP(-$B$4*$B$6)*(AX138-AX148)/(AV139*($B$8-$B$9))</f>
        <v>-0.99886860854299897</v>
      </c>
      <c r="AW140" s="1"/>
      <c r="AX140" s="1"/>
      <c r="AY140" s="1"/>
      <c r="AZ140" s="1"/>
      <c r="BA140" s="1"/>
      <c r="BB140" s="1"/>
    </row>
    <row r="141" spans="1:54" x14ac:dyDescent="0.45">
      <c r="A141" s="87" t="s">
        <v>46</v>
      </c>
      <c r="B141" s="89">
        <f>(D130-D140)/(B1*(B8-B9))</f>
        <v>4.4489314664905404E-2</v>
      </c>
      <c r="C141" s="22" t="s">
        <v>10</v>
      </c>
      <c r="D141" s="7">
        <f>EXP(-$B$3*B6)*(($B$8*F148-$B$9*F138)/($B$8-$B$9))</f>
        <v>23.311167977373348</v>
      </c>
      <c r="E141" s="1"/>
      <c r="F141" s="1"/>
      <c r="G141" s="22" t="s">
        <v>10</v>
      </c>
      <c r="H141" s="7">
        <f>EXP(-$B$3*B6)*(($B$8*J148-$B$9*J138)/($B$8-$B$9))</f>
        <v>23.405973106549784</v>
      </c>
      <c r="I141" s="1"/>
      <c r="J141" s="1"/>
      <c r="K141" s="22" t="s">
        <v>10</v>
      </c>
      <c r="L141" s="7">
        <f>EXP(-$B$3*B6)*(($B$8*N148-$B$9*N138)/($B$8-$B$9))</f>
        <v>23.521166765082917</v>
      </c>
      <c r="M141" s="1"/>
      <c r="N141" s="1"/>
      <c r="O141" s="22" t="s">
        <v>10</v>
      </c>
      <c r="P141" s="7">
        <f>EXP(-$B$3*B6)*(($B$8*R148-$B$9*R138)/($B$8-$B$9))</f>
        <v>23.663147486358834</v>
      </c>
      <c r="Q141" s="1"/>
      <c r="R141" s="1"/>
      <c r="S141" s="22" t="s">
        <v>10</v>
      </c>
      <c r="T141" s="7">
        <f>EXP(-$B$3*B6)*(($B$8*V148-$B$9*V138)/($B$8-$B$9))</f>
        <v>23.841351762235107</v>
      </c>
      <c r="U141" s="1"/>
      <c r="V141" s="3"/>
      <c r="W141" s="22" t="s">
        <v>10</v>
      </c>
      <c r="X141" s="7">
        <f>EXP(-$B$3*B6)*(($B$8*Z148-$B$9*Z138)/($B$8-$B$9))</f>
        <v>24.07036309721434</v>
      </c>
      <c r="Y141" s="1"/>
      <c r="Z141" s="1"/>
      <c r="AA141" s="22" t="s">
        <v>10</v>
      </c>
      <c r="AB141" s="7">
        <f>EXP(-$B$3*B6)*(($B$8*AD148-$B$9*AD138)/($B$8-$B$9))</f>
        <v>24.374122422772817</v>
      </c>
      <c r="AC141" s="1"/>
      <c r="AD141" s="1"/>
      <c r="AE141" s="22" t="s">
        <v>10</v>
      </c>
      <c r="AF141" s="7">
        <f>EXP(-$B$3*B6)*(($B$8*AH148-$B$9*AH138)/($B$8-$B$9))</f>
        <v>24.795253568279499</v>
      </c>
      <c r="AG141" s="1"/>
      <c r="AH141" s="1"/>
      <c r="AI141" s="22" t="s">
        <v>10</v>
      </c>
      <c r="AJ141" s="7">
        <f>EXP(-$B$3*B6)*(($B$8*AL148-$B$9*AL138)/($B$8-$B$9))</f>
        <v>25.418915666093017</v>
      </c>
      <c r="AK141" s="1"/>
      <c r="AL141" s="1"/>
      <c r="AM141" s="22" t="s">
        <v>10</v>
      </c>
      <c r="AN141" s="7">
        <f>EXP(-$B$3*B6)*(($B$8*AP148-$B$9*AP138)/($B$8-$B$9))</f>
        <v>26.448513705843055</v>
      </c>
      <c r="AO141" s="1"/>
      <c r="AP141" s="1"/>
      <c r="AQ141" s="22" t="s">
        <v>10</v>
      </c>
      <c r="AR141" s="7">
        <f>EXP(-$B$3*B6)*(($B$8*AT148-$B$9*AT138)/($B$8-$B$9))</f>
        <v>28.554738207178591</v>
      </c>
      <c r="AS141" s="1"/>
      <c r="AT141" s="1"/>
      <c r="AU141" s="22" t="s">
        <v>10</v>
      </c>
      <c r="AV141" s="7">
        <f>EXP(-$B$3*B6)*(($B$8*AX148-$B$9*AX138)/($B$8-$B$9))</f>
        <v>36.987602853601352</v>
      </c>
      <c r="AW141" s="1"/>
      <c r="AX141" s="1"/>
      <c r="AY141" s="1"/>
      <c r="AZ141" s="1"/>
      <c r="BA141" s="1"/>
      <c r="BB141" s="1"/>
    </row>
    <row r="142" spans="1:54" x14ac:dyDescent="0.45">
      <c r="A142" s="88" t="s">
        <v>50</v>
      </c>
      <c r="B142" s="89">
        <f>(1/365)*(F138-B138-B140*(F134-B134)-0.5*B141*(F134-B134)^2)/(2*B6)</f>
        <v>-5.7962790482103651E-3</v>
      </c>
      <c r="C142" s="22" t="s">
        <v>21</v>
      </c>
      <c r="D142" s="7">
        <f>EXP(-$B$3*$B$6)*($B$11*F137+$B$12*F147)</f>
        <v>4.3257794199208099</v>
      </c>
      <c r="E142" s="1"/>
      <c r="F142" s="1"/>
      <c r="G142" s="22" t="s">
        <v>21</v>
      </c>
      <c r="H142" s="7">
        <f>EXP(-$B$3*$B$6)*($B$11*J137+$B$12*J147)</f>
        <v>4.1842185312159232</v>
      </c>
      <c r="I142" s="1"/>
      <c r="J142" s="1"/>
      <c r="K142" s="22" t="s">
        <v>21</v>
      </c>
      <c r="L142" s="7">
        <f>EXP(-$B$3*$B$6)*($B$11*N137+$B$12*N147)</f>
        <v>4.0355899837561546</v>
      </c>
      <c r="M142" s="1"/>
      <c r="N142" s="1"/>
      <c r="O142" s="22" t="s">
        <v>21</v>
      </c>
      <c r="P142" s="7">
        <f>EXP(-$B$3*$B$6)*($B$11*R137+$B$12*R147)</f>
        <v>3.8788135604811664</v>
      </c>
      <c r="Q142" s="1"/>
      <c r="R142" s="1"/>
      <c r="S142" s="22" t="s">
        <v>21</v>
      </c>
      <c r="T142" s="7">
        <f>EXP(-$B$3*$B$6)*($B$11*V137+$B$12*V147)</f>
        <v>3.7124972187788781</v>
      </c>
      <c r="U142" s="1"/>
      <c r="V142" s="3"/>
      <c r="W142" s="22" t="s">
        <v>21</v>
      </c>
      <c r="X142" s="7">
        <f>EXP(-$B$3*$B$6)*($B$11*Z137+$B$12*Z147)</f>
        <v>3.5347939651627756</v>
      </c>
      <c r="Y142" s="1"/>
      <c r="Z142" s="1"/>
      <c r="AA142" s="22" t="s">
        <v>21</v>
      </c>
      <c r="AB142" s="7">
        <f>EXP(-$B$3*$B$6)*($B$11*AD137+$B$12*AD147)</f>
        <v>3.3431612217289524</v>
      </c>
      <c r="AC142" s="1"/>
      <c r="AD142" s="1"/>
      <c r="AE142" s="22" t="s">
        <v>21</v>
      </c>
      <c r="AF142" s="7">
        <f>EXP(-$B$3*$B$6)*($B$11*AH137+$B$12*AH147)</f>
        <v>3.1339267194446929</v>
      </c>
      <c r="AG142" s="1"/>
      <c r="AH142" s="1"/>
      <c r="AI142" s="22" t="s">
        <v>21</v>
      </c>
      <c r="AJ142" s="7">
        <f>EXP(-$B$3*$B$6)*($B$11*AL137+$B$12*AL147)</f>
        <v>2.9014285391305612</v>
      </c>
      <c r="AK142" s="1"/>
      <c r="AL142" s="1"/>
      <c r="AM142" s="22" t="s">
        <v>21</v>
      </c>
      <c r="AN142" s="7">
        <f>EXP(-$B$3*$B$6)*($B$11*AP137+$B$12*AP147)</f>
        <v>2.6360728738742658</v>
      </c>
      <c r="AO142" s="1"/>
      <c r="AP142" s="1"/>
      <c r="AQ142" s="22" t="s">
        <v>21</v>
      </c>
      <c r="AR142" s="7">
        <f>EXP(-$B$3*$B$6)*($B$11*AT137+$B$12*AT147)</f>
        <v>2.3189793004027681</v>
      </c>
      <c r="AS142" s="1"/>
      <c r="AT142" s="1"/>
      <c r="AU142" s="22" t="s">
        <v>21</v>
      </c>
      <c r="AV142" s="7">
        <f>EXP(-$B$3*$B$6)*($B$11*AX137+$B$12*AX147)</f>
        <v>1.9010043999565402</v>
      </c>
      <c r="AW142" s="1"/>
      <c r="AX142" s="1"/>
      <c r="AY142" s="1"/>
      <c r="AZ142" s="1"/>
      <c r="BA142" s="1"/>
      <c r="BB142" s="1"/>
    </row>
    <row r="143" spans="1:54" x14ac:dyDescent="0.45">
      <c r="A143" s="1"/>
      <c r="B143" s="1"/>
      <c r="C143" s="22" t="s">
        <v>20</v>
      </c>
      <c r="D143" s="7">
        <f>MAX(EXP(-$B$3*$B$6)*($B$11*F138+$B$12*F148),-D139--$B$2)</f>
        <v>4.3257794199208099</v>
      </c>
      <c r="E143" s="1"/>
      <c r="F143" s="1"/>
      <c r="G143" s="22" t="s">
        <v>20</v>
      </c>
      <c r="H143" s="7">
        <f>MAX(EXP(-$B$3*$B$6)*($B$11*J138+$B$12*J148),-H139--$B$2)</f>
        <v>4.1842185312159232</v>
      </c>
      <c r="I143" s="1"/>
      <c r="J143" s="1"/>
      <c r="K143" s="22" t="s">
        <v>20</v>
      </c>
      <c r="L143" s="7">
        <f>MAX(EXP(-$B$3*$B$6)*($B$11*N138+$B$12*N148),-L139--$B$2)</f>
        <v>4.0355899837561546</v>
      </c>
      <c r="M143" s="1"/>
      <c r="N143" s="1"/>
      <c r="O143" s="22" t="s">
        <v>20</v>
      </c>
      <c r="P143" s="7">
        <f>MAX(EXP(-$B$3*$B$6)*($B$11*R138+$B$12*R148),-P139--$B$2)</f>
        <v>3.8788135604811664</v>
      </c>
      <c r="Q143" s="1"/>
      <c r="R143" s="1"/>
      <c r="S143" s="22" t="s">
        <v>20</v>
      </c>
      <c r="T143" s="7">
        <f>MAX(EXP(-$B$3*$B$6)*($B$11*V138+$B$12*V148),-T139--$B$2)</f>
        <v>3.7124972187788781</v>
      </c>
      <c r="U143" s="1"/>
      <c r="V143" s="3"/>
      <c r="W143" s="22" t="s">
        <v>20</v>
      </c>
      <c r="X143" s="7">
        <f>MAX(EXP(-$B$3*$B$6)*($B$11*Z138+$B$12*Z148),-X139+$B$2)</f>
        <v>3.5347939651627756</v>
      </c>
      <c r="Y143" s="1"/>
      <c r="Z143" s="1"/>
      <c r="AA143" s="22" t="s">
        <v>20</v>
      </c>
      <c r="AB143" s="85">
        <f>MAX(EXP(-$B$3*$B$6)*($B$11*AD138+$B$12*AD148),-AB139+$B$2)</f>
        <v>3.3431612217289524</v>
      </c>
      <c r="AC143" s="1"/>
      <c r="AD143" s="1"/>
      <c r="AE143" s="22" t="s">
        <v>20</v>
      </c>
      <c r="AF143" s="7">
        <f>MAX(EXP(-$B$3*$B$6)*($B$11*AH138+$B$12*AH148),-AF139+$B$2)</f>
        <v>3.1339267194446929</v>
      </c>
      <c r="AG143" s="1"/>
      <c r="AH143" s="1"/>
      <c r="AI143" s="22" t="s">
        <v>20</v>
      </c>
      <c r="AJ143" s="7">
        <f>MAX(EXP(-$B$3*$B$6)*($B$11*AL138+$B$12*AL148),-AJ139+$B$2)</f>
        <v>2.9014285391305612</v>
      </c>
      <c r="AK143" s="1"/>
      <c r="AL143" s="1"/>
      <c r="AM143" s="22" t="s">
        <v>20</v>
      </c>
      <c r="AN143" s="7">
        <f>MAX(EXP(-$B$3*$B$6)*($B$11*AP138+$B$12*AP148),-AN139+$B$2)</f>
        <v>2.6360728738742658</v>
      </c>
      <c r="AO143" s="1"/>
      <c r="AP143" s="1"/>
      <c r="AQ143" s="22" t="s">
        <v>20</v>
      </c>
      <c r="AR143" s="7">
        <f>MAX(EXP(-$B$3*$B$6)*($B$11*AT138+$B$12*AT148),-AR139+$B$2)</f>
        <v>2.3189793004027681</v>
      </c>
      <c r="AS143" s="1"/>
      <c r="AT143" s="1"/>
      <c r="AU143" s="22" t="s">
        <v>20</v>
      </c>
      <c r="AV143" s="7">
        <f>MAX(EXP(-$B$3*$B$6)*($B$11*AX138+$B$12*AX148),-AV139+$B$2)</f>
        <v>1.9010043999565402</v>
      </c>
      <c r="AW143" s="1"/>
      <c r="AX143" s="1"/>
      <c r="AY143" s="1"/>
      <c r="AZ143" s="1"/>
      <c r="BA143" s="1"/>
      <c r="BB143" s="1"/>
    </row>
    <row r="144" spans="1:54" x14ac:dyDescent="0.45">
      <c r="A144" s="1"/>
      <c r="B144" s="1"/>
      <c r="C144" s="1"/>
      <c r="D144" s="1"/>
      <c r="E144" s="22" t="s">
        <v>0</v>
      </c>
      <c r="F144" s="7">
        <f>D139*$B$9</f>
        <v>34.022677494095383</v>
      </c>
      <c r="G144" s="1"/>
      <c r="H144" s="1"/>
      <c r="I144" s="22" t="s">
        <v>0</v>
      </c>
      <c r="J144" s="7">
        <f>H139*$B$9</f>
        <v>33.968494130096602</v>
      </c>
      <c r="K144" s="1"/>
      <c r="L144" s="1"/>
      <c r="M144" s="22" t="s">
        <v>0</v>
      </c>
      <c r="N144" s="7">
        <f>L139*$B$9</f>
        <v>33.914397056688394</v>
      </c>
      <c r="O144" s="1"/>
      <c r="P144" s="1"/>
      <c r="Q144" s="22" t="s">
        <v>0</v>
      </c>
      <c r="R144" s="7">
        <f>P139*$B$9</f>
        <v>33.860386136447303</v>
      </c>
      <c r="S144" s="1"/>
      <c r="T144" s="3"/>
      <c r="U144" s="22" t="s">
        <v>0</v>
      </c>
      <c r="V144" s="7">
        <f>T139*$B$9</f>
        <v>33.806461232168708</v>
      </c>
      <c r="W144" s="1"/>
      <c r="X144" s="1"/>
      <c r="Y144" s="22" t="s">
        <v>0</v>
      </c>
      <c r="Z144" s="7">
        <f>X139*$B$9</f>
        <v>33.752622206866498</v>
      </c>
      <c r="AA144" s="1"/>
      <c r="AB144" s="1"/>
      <c r="AC144" s="22" t="s">
        <v>0</v>
      </c>
      <c r="AD144" s="7">
        <f>AB139*$B$9</f>
        <v>33.698868923772736</v>
      </c>
      <c r="AE144" s="1"/>
      <c r="AF144" s="1"/>
      <c r="AG144" s="22" t="s">
        <v>0</v>
      </c>
      <c r="AH144" s="7">
        <f>AF139*$B$9</f>
        <v>33.645201246337251</v>
      </c>
      <c r="AI144" s="1"/>
      <c r="AJ144" s="1"/>
      <c r="AK144" s="22" t="s">
        <v>0</v>
      </c>
      <c r="AL144" s="7">
        <f>AJ139*$B$9</f>
        <v>33.591619038227428</v>
      </c>
      <c r="AM144" s="1"/>
      <c r="AN144" s="1"/>
      <c r="AO144" s="22" t="s">
        <v>0</v>
      </c>
      <c r="AP144" s="7">
        <f>AN139*$B$9</f>
        <v>33.53812216332765</v>
      </c>
      <c r="AQ144" s="1"/>
      <c r="AR144" s="1"/>
      <c r="AS144" s="22" t="s">
        <v>0</v>
      </c>
      <c r="AT144" s="7">
        <f>AR139*$B$9</f>
        <v>33.484710485739171</v>
      </c>
      <c r="AU144" s="1"/>
      <c r="AV144" s="1"/>
      <c r="AW144" s="22" t="s">
        <v>0</v>
      </c>
      <c r="AX144" s="7">
        <f>AV139*$B$9</f>
        <v>33.431383869779637</v>
      </c>
      <c r="AY144" s="1"/>
      <c r="AZ144" s="1"/>
      <c r="BA144" s="1"/>
      <c r="BB144" s="1"/>
    </row>
    <row r="145" spans="1:54" x14ac:dyDescent="0.45">
      <c r="A145" s="1"/>
      <c r="B145" s="1"/>
      <c r="C145" s="1"/>
      <c r="D145" s="1"/>
      <c r="E145" s="23" t="s">
        <v>9</v>
      </c>
      <c r="F145" s="7">
        <f>EXP(-$B$4*$B$6)*(H143-H153)/(F144*($B$8-$B$9))</f>
        <v>-0.61682287268079505</v>
      </c>
      <c r="G145" s="1"/>
      <c r="H145" s="1"/>
      <c r="I145" s="23" t="s">
        <v>9</v>
      </c>
      <c r="J145" s="7">
        <f>EXP(-$B$4*$B$6)*(L143-L153)/(J144*($B$8-$B$9))</f>
        <v>-0.62855225509101331</v>
      </c>
      <c r="K145" s="1"/>
      <c r="L145" s="1"/>
      <c r="M145" s="23" t="s">
        <v>9</v>
      </c>
      <c r="N145" s="7">
        <f>EXP(-$B$4*$B$6)*(P143-P153)/(N144*($B$8-$B$9))</f>
        <v>-0.64172463509630195</v>
      </c>
      <c r="O145" s="1"/>
      <c r="P145" s="1"/>
      <c r="Q145" s="23" t="s">
        <v>9</v>
      </c>
      <c r="R145" s="7">
        <f>EXP(-$B$4*$B$6)*(T143-T153)/(R144*($B$8-$B$9))</f>
        <v>-0.6567414815667747</v>
      </c>
      <c r="S145" s="1"/>
      <c r="T145" s="3"/>
      <c r="U145" s="23" t="s">
        <v>9</v>
      </c>
      <c r="V145" s="7">
        <f>EXP(-$B$4*$B$6)*(X143-X153)/(V144*($B$8-$B$9))</f>
        <v>-0.67418597002594138</v>
      </c>
      <c r="W145" s="1"/>
      <c r="X145" s="1"/>
      <c r="Y145" s="23" t="s">
        <v>9</v>
      </c>
      <c r="Z145" s="7">
        <f>EXP(-$B$4*$B$6)*(AB143-AB153)/(Z144*($B$8-$B$9))</f>
        <v>-0.69494586095313915</v>
      </c>
      <c r="AA145" s="1"/>
      <c r="AB145" s="1"/>
      <c r="AC145" s="23" t="s">
        <v>9</v>
      </c>
      <c r="AD145" s="7">
        <f>EXP(-$B$4*$B$6)*(AF143-AF153)/(AD144*($B$8-$B$9))</f>
        <v>-0.72045677287192211</v>
      </c>
      <c r="AE145" s="1"/>
      <c r="AF145" s="1"/>
      <c r="AG145" s="23" t="s">
        <v>9</v>
      </c>
      <c r="AH145" s="7">
        <f>EXP(-$B$4*$B$6)*(AJ143-AJ153)/(AH144*($B$8-$B$9))</f>
        <v>-0.75323650068096115</v>
      </c>
      <c r="AI145" s="1"/>
      <c r="AJ145" s="1"/>
      <c r="AK145" s="23" t="s">
        <v>9</v>
      </c>
      <c r="AL145" s="7">
        <f>EXP(-$B$4*$B$6)*(AN143-AN153)/(AL144*($B$8-$B$9))</f>
        <v>-0.7982401649956955</v>
      </c>
      <c r="AM145" s="1"/>
      <c r="AN145" s="1"/>
      <c r="AO145" s="23" t="s">
        <v>9</v>
      </c>
      <c r="AP145" s="7">
        <f>EXP(-$B$4*$B$6)*(AR143-AR153)/(AP144*($B$8-$B$9))</f>
        <v>-0.86712485802794959</v>
      </c>
      <c r="AQ145" s="1"/>
      <c r="AR145" s="1"/>
      <c r="AS145" s="23" t="s">
        <v>9</v>
      </c>
      <c r="AT145" s="7">
        <f>EXP(-$B$4*$B$6)*(AV143-AV153)/(AT144*($B$8-$B$9))</f>
        <v>-0.99773849713262708</v>
      </c>
      <c r="AU145" s="1"/>
      <c r="AV145" s="1"/>
      <c r="AW145" s="23" t="s">
        <v>9</v>
      </c>
      <c r="AX145" s="6"/>
      <c r="AY145" s="1"/>
      <c r="AZ145" s="1"/>
      <c r="BA145" s="1"/>
      <c r="BB145" s="1"/>
    </row>
    <row r="146" spans="1:54" x14ac:dyDescent="0.45">
      <c r="A146" s="1"/>
      <c r="B146" s="1"/>
      <c r="C146" s="1"/>
      <c r="D146" s="1"/>
      <c r="E146" s="22" t="s">
        <v>10</v>
      </c>
      <c r="F146" s="7">
        <f>EXP(-$B$3*B6)*(($B$8*H153-$B$9*H143)/($B$8-$B$9))</f>
        <v>26.215196332484702</v>
      </c>
      <c r="G146" s="1"/>
      <c r="H146" s="1"/>
      <c r="I146" s="22" t="s">
        <v>10</v>
      </c>
      <c r="J146" s="7">
        <f>EXP(-$B$3*B6)*(($B$8*L153-$B$9*L143)/($B$8-$B$9))</f>
        <v>26.449825734835841</v>
      </c>
      <c r="K146" s="1"/>
      <c r="L146" s="1"/>
      <c r="M146" s="22" t="s">
        <v>10</v>
      </c>
      <c r="N146" s="7">
        <f>EXP(-$B$3*B6)*(($B$8*P153-$B$9*P143)/($B$8-$B$9))</f>
        <v>26.726412129980766</v>
      </c>
      <c r="O146" s="1"/>
      <c r="P146" s="1"/>
      <c r="Q146" s="22" t="s">
        <v>10</v>
      </c>
      <c r="R146" s="7">
        <f>EXP(-$B$3*B6)*(($B$8*T153-$B$9*T143)/($B$8-$B$9))</f>
        <v>27.057593281310982</v>
      </c>
      <c r="S146" s="1"/>
      <c r="T146" s="3"/>
      <c r="U146" s="22" t="s">
        <v>10</v>
      </c>
      <c r="V146" s="7">
        <f>EXP(-$B$3*B6)*(($B$8*X153-$B$9*X143)/($B$8-$B$9))</f>
        <v>27.461911172046488</v>
      </c>
      <c r="W146" s="1"/>
      <c r="X146" s="1"/>
      <c r="Y146" s="22" t="s">
        <v>10</v>
      </c>
      <c r="Z146" s="7">
        <f>EXP(-$B$3*B6)*(($B$8*AB153-$B$9*AB143)/($B$8-$B$9))</f>
        <v>27.967874726836367</v>
      </c>
      <c r="AA146" s="1"/>
      <c r="AB146" s="1"/>
      <c r="AC146" s="22" t="s">
        <v>10</v>
      </c>
      <c r="AD146" s="7">
        <f>EXP(-$B$3*B6)*(($B$8*AF153-$B$9*AF143)/($B$8-$B$9))</f>
        <v>28.622047231381448</v>
      </c>
      <c r="AE146" s="1"/>
      <c r="AF146" s="1"/>
      <c r="AG146" s="22" t="s">
        <v>10</v>
      </c>
      <c r="AH146" s="7">
        <f>EXP(-$B$3*B6)*(($B$8*AJ153-$B$9*AJ143)/($B$8-$B$9))</f>
        <v>29.506906753718223</v>
      </c>
      <c r="AI146" s="1"/>
      <c r="AJ146" s="1"/>
      <c r="AK146" s="22" t="s">
        <v>10</v>
      </c>
      <c r="AL146" s="7">
        <f>EXP(-$B$3*B6)*(($B$8*AN153-$B$9*AN143)/($B$8-$B$9))</f>
        <v>30.786392944564337</v>
      </c>
      <c r="AM146" s="1"/>
      <c r="AN146" s="1"/>
      <c r="AO146" s="22" t="s">
        <v>10</v>
      </c>
      <c r="AP146" s="7">
        <f>EXP(-$B$3*B6)*(($B$8*AR153-$B$9*AR143)/($B$8-$B$9))</f>
        <v>32.850031865659133</v>
      </c>
      <c r="AQ146" s="1"/>
      <c r="AR146" s="1"/>
      <c r="AS146" s="22" t="s">
        <v>10</v>
      </c>
      <c r="AT146" s="7">
        <f>EXP(-$B$3*B6)*(($B$8*AV153-$B$9*AV143)/($B$8-$B$9))</f>
        <v>36.975209860965926</v>
      </c>
      <c r="AU146" s="1"/>
      <c r="AV146" s="1"/>
      <c r="AW146" s="22" t="s">
        <v>10</v>
      </c>
      <c r="AX146" s="6"/>
      <c r="AY146" s="1"/>
      <c r="AZ146" s="1"/>
      <c r="BA146" s="1"/>
      <c r="BB146" s="1"/>
    </row>
    <row r="147" spans="1:54" x14ac:dyDescent="0.45">
      <c r="A147" s="1"/>
      <c r="B147" s="1"/>
      <c r="C147" s="1"/>
      <c r="D147" s="1"/>
      <c r="E147" s="22" t="s">
        <v>21</v>
      </c>
      <c r="F147" s="7">
        <f>EXP(-$B$3*$B$6)*($B$11*H142+$B$12*H152)</f>
        <v>5.2292306642845539</v>
      </c>
      <c r="G147" s="1"/>
      <c r="H147" s="1"/>
      <c r="I147" s="22" t="s">
        <v>21</v>
      </c>
      <c r="J147" s="7">
        <f>EXP(-$B$3*$B$6)*($B$11*L142+$B$12*L152)</f>
        <v>5.0988521473177739</v>
      </c>
      <c r="K147" s="1"/>
      <c r="L147" s="1"/>
      <c r="M147" s="22" t="s">
        <v>21</v>
      </c>
      <c r="N147" s="7">
        <f>EXP(-$B$3*$B$6)*($B$11*P142+$B$12*P152)</f>
        <v>4.9627080542663107</v>
      </c>
      <c r="O147" s="1"/>
      <c r="P147" s="1"/>
      <c r="Q147" s="22" t="s">
        <v>21</v>
      </c>
      <c r="R147" s="7">
        <f>EXP(-$B$3*$B$6)*($B$11*T142+$B$12*T152)</f>
        <v>4.8200731236375054</v>
      </c>
      <c r="S147" s="1"/>
      <c r="T147" s="3"/>
      <c r="U147" s="22" t="s">
        <v>21</v>
      </c>
      <c r="V147" s="7">
        <f>EXP(-$B$3*$B$6)*($B$11*X142+$B$12*X152)</f>
        <v>4.6700693130924469</v>
      </c>
      <c r="W147" s="1"/>
      <c r="X147" s="1"/>
      <c r="Y147" s="22" t="s">
        <v>21</v>
      </c>
      <c r="Z147" s="7">
        <f>EXP(-$B$3*$B$6)*($B$11*AB142+$B$12*AB152)</f>
        <v>4.5116296278594863</v>
      </c>
      <c r="AA147" s="1"/>
      <c r="AB147" s="1"/>
      <c r="AC147" s="22" t="s">
        <v>21</v>
      </c>
      <c r="AD147" s="7">
        <f>EXP(-$B$3*$B$6)*($B$11*AF142+$B$12*AF152)</f>
        <v>4.3434688771262344</v>
      </c>
      <c r="AE147" s="1"/>
      <c r="AF147" s="1"/>
      <c r="AG147" s="22" t="s">
        <v>21</v>
      </c>
      <c r="AH147" s="7">
        <f>EXP(-$B$3*$B$6)*($B$11*AJ142+$B$12*AJ152)</f>
        <v>4.1641131022204361</v>
      </c>
      <c r="AI147" s="1"/>
      <c r="AJ147" s="1"/>
      <c r="AK147" s="22" t="s">
        <v>21</v>
      </c>
      <c r="AL147" s="7">
        <f>EXP(-$B$3*$B$6)*($B$11*AN142+$B$12*AN152)</f>
        <v>3.9722134210171225</v>
      </c>
      <c r="AM147" s="1"/>
      <c r="AN147" s="1"/>
      <c r="AO147" s="22" t="s">
        <v>21</v>
      </c>
      <c r="AP147" s="7">
        <f>EXP(-$B$3*$B$6)*($B$11*AR142+$B$12*AR152)</f>
        <v>3.7682924462596126</v>
      </c>
      <c r="AQ147" s="1"/>
      <c r="AR147" s="1"/>
      <c r="AS147" s="22" t="s">
        <v>21</v>
      </c>
      <c r="AT147" s="7">
        <f>EXP(-$B$3*$B$6)*($B$11*AV142+$B$12*AV152)</f>
        <v>3.5662251440034023</v>
      </c>
      <c r="AU147" s="1"/>
      <c r="AV147" s="1"/>
      <c r="AW147" s="22" t="s">
        <v>21</v>
      </c>
      <c r="AX147" s="8">
        <f>MAX(-AX144+$B$2,0)</f>
        <v>3.5686161302203629</v>
      </c>
      <c r="AY147" s="1"/>
      <c r="AZ147" s="1"/>
      <c r="BA147" s="1"/>
      <c r="BB147" s="1"/>
    </row>
    <row r="148" spans="1:54" x14ac:dyDescent="0.45">
      <c r="A148" s="1"/>
      <c r="B148" s="1"/>
      <c r="C148" s="1"/>
      <c r="D148" s="1"/>
      <c r="E148" s="22" t="s">
        <v>20</v>
      </c>
      <c r="F148" s="7">
        <f>MAX(EXP(-$B$3*$B$6)*($B$11*H143+$B$12*H153),-F144--$B$2)</f>
        <v>5.2292306642845539</v>
      </c>
      <c r="G148" s="1"/>
      <c r="H148" s="1"/>
      <c r="I148" s="22" t="s">
        <v>20</v>
      </c>
      <c r="J148" s="7">
        <f>MAX(EXP(-$B$3*$B$6)*($B$11*L143+$B$12*L153),-J144--$B$2)</f>
        <v>5.0988521473177739</v>
      </c>
      <c r="K148" s="1"/>
      <c r="L148" s="1"/>
      <c r="M148" s="22" t="s">
        <v>20</v>
      </c>
      <c r="N148" s="7">
        <f>MAX(EXP(-$B$3*$B$6)*($B$11*P143+$B$12*P153),-N144--$B$2)</f>
        <v>4.9627080542663107</v>
      </c>
      <c r="O148" s="1"/>
      <c r="P148" s="1"/>
      <c r="Q148" s="22" t="s">
        <v>20</v>
      </c>
      <c r="R148" s="7">
        <f>MAX(EXP(-$B$3*$B$6)*($B$11*T143+$B$12*T153),-R144--$B$2)</f>
        <v>4.8200731236375054</v>
      </c>
      <c r="S148" s="1"/>
      <c r="T148" s="3"/>
      <c r="U148" s="22" t="s">
        <v>20</v>
      </c>
      <c r="V148" s="7">
        <f>MAX(EXP(-$B$3*$B$6)*($B$11*X143+$B$12*X153),-V144--$B$2)</f>
        <v>4.6700693130924469</v>
      </c>
      <c r="W148" s="1"/>
      <c r="X148" s="1"/>
      <c r="Y148" s="22" t="s">
        <v>20</v>
      </c>
      <c r="Z148" s="7">
        <f>MAX(EXP(-$B$3*$B$6)*($B$11*AB143+$B$12*AB153),-Z144+$B$2)</f>
        <v>4.5116296278594863</v>
      </c>
      <c r="AA148" s="1"/>
      <c r="AB148" s="1"/>
      <c r="AC148" s="22" t="s">
        <v>20</v>
      </c>
      <c r="AD148" s="7">
        <f>MAX(EXP(-$B$3*$B$6)*($B$11*AF143+$B$12*AF153),-AD144+$B$2)</f>
        <v>4.3434688771262344</v>
      </c>
      <c r="AE148" s="1"/>
      <c r="AF148" s="1"/>
      <c r="AG148" s="22" t="s">
        <v>20</v>
      </c>
      <c r="AH148" s="7">
        <f>MAX(EXP(-$B$3*$B$6)*($B$11*AJ143+$B$12*AJ153),-AH144+$B$2)</f>
        <v>4.1641131022204361</v>
      </c>
      <c r="AI148" s="1"/>
      <c r="AJ148" s="1"/>
      <c r="AK148" s="22" t="s">
        <v>20</v>
      </c>
      <c r="AL148" s="7">
        <f>MAX(EXP(-$B$3*$B$6)*($B$11*AN143+$B$12*AN153),-AL144+$B$2)</f>
        <v>3.9722134210171225</v>
      </c>
      <c r="AM148" s="1"/>
      <c r="AN148" s="1"/>
      <c r="AO148" s="22" t="s">
        <v>20</v>
      </c>
      <c r="AP148" s="7">
        <f>MAX(EXP(-$B$3*$B$6)*($B$11*AR143+$B$12*AR153),-AP144+$B$2)</f>
        <v>3.7682924462596126</v>
      </c>
      <c r="AQ148" s="1"/>
      <c r="AR148" s="1"/>
      <c r="AS148" s="22" t="s">
        <v>20</v>
      </c>
      <c r="AT148" s="7">
        <f>MAX(EXP(-$B$3*$B$6)*($B$11*AV143+$B$12*AV153),-AT144+$B$2)</f>
        <v>3.5662251440034023</v>
      </c>
      <c r="AU148" s="1"/>
      <c r="AV148" s="1"/>
      <c r="AW148" s="22" t="s">
        <v>20</v>
      </c>
      <c r="AX148" s="8">
        <f>MAX(-AX144+$B$2,0)</f>
        <v>3.5686161302203629</v>
      </c>
      <c r="AY148" s="1"/>
      <c r="AZ148" s="1"/>
      <c r="BA148" s="1"/>
      <c r="BB148" s="1"/>
    </row>
    <row r="149" spans="1:54" x14ac:dyDescent="0.45">
      <c r="A149" s="1"/>
      <c r="B149" s="1"/>
      <c r="C149" s="1"/>
      <c r="D149" s="1"/>
      <c r="E149" s="1"/>
      <c r="F149" s="1"/>
      <c r="G149" s="22" t="s">
        <v>0</v>
      </c>
      <c r="H149" s="7">
        <f>F144*$B$9</f>
        <v>32.380976455700221</v>
      </c>
      <c r="I149" s="1"/>
      <c r="J149" s="1"/>
      <c r="K149" s="22" t="s">
        <v>0</v>
      </c>
      <c r="L149" s="7">
        <f>J144*$B$9</f>
        <v>32.329407609178965</v>
      </c>
      <c r="M149" s="1"/>
      <c r="N149" s="1"/>
      <c r="O149" s="22" t="s">
        <v>0</v>
      </c>
      <c r="P149" s="7">
        <f>N144*$B$9</f>
        <v>32.27792088945629</v>
      </c>
      <c r="Q149" s="1"/>
      <c r="R149" s="3"/>
      <c r="S149" s="22" t="s">
        <v>0</v>
      </c>
      <c r="T149" s="7">
        <f>R144*$B$9</f>
        <v>32.226516165739852</v>
      </c>
      <c r="U149" s="1"/>
      <c r="V149" s="1"/>
      <c r="W149" s="22" t="s">
        <v>0</v>
      </c>
      <c r="X149" s="7">
        <f>V144*$B$9</f>
        <v>32.175193307445582</v>
      </c>
      <c r="Y149" s="1"/>
      <c r="Z149" s="1"/>
      <c r="AA149" s="22" t="s">
        <v>0</v>
      </c>
      <c r="AB149" s="7">
        <f>Z144*$B$9</f>
        <v>32.123952184197385</v>
      </c>
      <c r="AC149" s="1"/>
      <c r="AD149" s="1"/>
      <c r="AE149" s="22" t="s">
        <v>0</v>
      </c>
      <c r="AF149" s="7">
        <f>AD144*$B$9</f>
        <v>32.072792665826796</v>
      </c>
      <c r="AG149" s="1"/>
      <c r="AH149" s="1"/>
      <c r="AI149" s="22" t="s">
        <v>0</v>
      </c>
      <c r="AJ149" s="7">
        <f>AH144*$B$9</f>
        <v>32.021714622372627</v>
      </c>
      <c r="AK149" s="1"/>
      <c r="AL149" s="1"/>
      <c r="AM149" s="22" t="s">
        <v>0</v>
      </c>
      <c r="AN149" s="7">
        <f>AL144*$B$9</f>
        <v>31.970717924080741</v>
      </c>
      <c r="AO149" s="1"/>
      <c r="AP149" s="1"/>
      <c r="AQ149" s="22" t="s">
        <v>0</v>
      </c>
      <c r="AR149" s="7">
        <f>AP144*$B$9</f>
        <v>31.919802441403519</v>
      </c>
      <c r="AS149" s="1"/>
      <c r="AT149" s="1"/>
      <c r="AU149" s="22" t="s">
        <v>0</v>
      </c>
      <c r="AV149" s="7">
        <f>AT144*$B$9</f>
        <v>31.868968044999765</v>
      </c>
      <c r="AW149" s="1"/>
      <c r="AX149" s="1"/>
      <c r="AY149" s="1"/>
      <c r="AZ149" s="1"/>
      <c r="BA149" s="1"/>
      <c r="BB149" s="1"/>
    </row>
    <row r="150" spans="1:54" x14ac:dyDescent="0.45">
      <c r="A150" s="1"/>
      <c r="B150" s="1"/>
      <c r="C150" s="1"/>
      <c r="D150" s="1"/>
      <c r="E150" s="1"/>
      <c r="F150" s="1"/>
      <c r="G150" s="23" t="s">
        <v>9</v>
      </c>
      <c r="H150" s="7">
        <f>EXP(-$B$4*$B$6)*(J148-J158)/(H149*($B$8-$B$9))</f>
        <v>-0.70041496019152794</v>
      </c>
      <c r="I150" s="1"/>
      <c r="J150" s="1"/>
      <c r="K150" s="23" t="s">
        <v>9</v>
      </c>
      <c r="L150" s="7">
        <f>EXP(-$B$4*$B$6)*(N148-N158)/(L149*($B$8-$B$9))</f>
        <v>-0.71581104623470893</v>
      </c>
      <c r="M150" s="1"/>
      <c r="N150" s="1"/>
      <c r="O150" s="23" t="s">
        <v>9</v>
      </c>
      <c r="P150" s="7">
        <f>EXP(-$B$4*$B$6)*(R148-R158)/(P149*($B$8-$B$9))</f>
        <v>-0.73311128077309062</v>
      </c>
      <c r="Q150" s="1"/>
      <c r="R150" s="3"/>
      <c r="S150" s="23" t="s">
        <v>9</v>
      </c>
      <c r="T150" s="7">
        <f>EXP(-$B$4*$B$6)*(V148-V158)/(T149*($B$8-$B$9))</f>
        <v>-0.75281450262854133</v>
      </c>
      <c r="U150" s="1"/>
      <c r="V150" s="1"/>
      <c r="W150" s="23" t="s">
        <v>9</v>
      </c>
      <c r="X150" s="7">
        <f>EXP(-$B$4*$B$6)*(Z148-Z158)/(X149*($B$8-$B$9))</f>
        <v>-0.77562454923242541</v>
      </c>
      <c r="Y150" s="1"/>
      <c r="Z150" s="1"/>
      <c r="AA150" s="23" t="s">
        <v>9</v>
      </c>
      <c r="AB150" s="7">
        <f>EXP(-$B$4*$B$6)*(AD148-AD158)/(AB149*($B$8-$B$9))</f>
        <v>-0.80256911693233923</v>
      </c>
      <c r="AC150" s="1"/>
      <c r="AD150" s="1"/>
      <c r="AE150" s="23" t="s">
        <v>9</v>
      </c>
      <c r="AF150" s="7">
        <f>EXP(-$B$4*$B$6)*(AH148-AH158)/(AF149*($B$8-$B$9))</f>
        <v>-0.83520677011941469</v>
      </c>
      <c r="AG150" s="1"/>
      <c r="AH150" s="1"/>
      <c r="AI150" s="23" t="s">
        <v>9</v>
      </c>
      <c r="AJ150" s="7">
        <f>EXP(-$B$4*$B$6)*(AL148-AL158)/(AJ149*($B$8-$B$9))</f>
        <v>-0.8759836636223679</v>
      </c>
      <c r="AK150" s="1"/>
      <c r="AL150" s="1"/>
      <c r="AM150" s="23" t="s">
        <v>9</v>
      </c>
      <c r="AN150" s="7">
        <f>EXP(-$B$4*$B$6)*(AP148-AP158)/(AN149*($B$8-$B$9))</f>
        <v>-0.9286904464196567</v>
      </c>
      <c r="AO150" s="1"/>
      <c r="AP150" s="1"/>
      <c r="AQ150" s="23" t="s">
        <v>9</v>
      </c>
      <c r="AR150" s="7">
        <f>EXP(-$B$4*$B$6)*(AT148-AT158)/(AR149*($B$8-$B$9))</f>
        <v>-0.99660966432064979</v>
      </c>
      <c r="AS150" s="1"/>
      <c r="AT150" s="1"/>
      <c r="AU150" s="23" t="s">
        <v>9</v>
      </c>
      <c r="AV150" s="7">
        <f>EXP(-$B$4*$B$6)*(AX148-AX158)/(AV149*($B$8-$B$9))</f>
        <v>-0.99886860854299986</v>
      </c>
      <c r="AW150" s="1"/>
      <c r="AX150" s="1"/>
      <c r="AY150" s="1"/>
      <c r="AZ150" s="1"/>
      <c r="BA150" s="1"/>
      <c r="BB150" s="1"/>
    </row>
    <row r="151" spans="1:54" x14ac:dyDescent="0.45">
      <c r="A151" s="1"/>
      <c r="B151" s="1"/>
      <c r="C151" s="1"/>
      <c r="D151" s="1"/>
      <c r="E151" s="1"/>
      <c r="F151" s="1"/>
      <c r="G151" s="22" t="s">
        <v>10</v>
      </c>
      <c r="H151" s="7">
        <f>EXP(-$B$3*B6)*(($B$8*J158-$B$9*J148)/($B$8-$B$9))</f>
        <v>28.908153058402537</v>
      </c>
      <c r="I151" s="1"/>
      <c r="J151" s="1"/>
      <c r="K151" s="22" t="s">
        <v>10</v>
      </c>
      <c r="L151" s="7">
        <f>EXP(-$B$3*B6)*(($B$8*N158-$B$9*N148)/($B$8-$B$9))</f>
        <v>29.25669922528434</v>
      </c>
      <c r="M151" s="1"/>
      <c r="N151" s="1"/>
      <c r="O151" s="22" t="s">
        <v>10</v>
      </c>
      <c r="P151" s="7">
        <f>EXP(-$B$3*B6)*(($B$8*R158-$B$9*R148)/($B$8-$B$9))</f>
        <v>29.661679286252099</v>
      </c>
      <c r="Q151" s="1"/>
      <c r="R151" s="3"/>
      <c r="S151" s="22" t="s">
        <v>10</v>
      </c>
      <c r="T151" s="7">
        <f>EXP(-$B$3*B6)*(($B$8*V158-$B$9*V148)/($B$8-$B$9))</f>
        <v>30.138788504272433</v>
      </c>
      <c r="U151" s="1"/>
      <c r="V151" s="1"/>
      <c r="W151" s="22" t="s">
        <v>10</v>
      </c>
      <c r="X151" s="7">
        <f>EXP(-$B$3*B6)*(($B$8*Z158-$B$9*Z148)/($B$8-$B$9))</f>
        <v>30.710351470093475</v>
      </c>
      <c r="Y151" s="1"/>
      <c r="Z151" s="1"/>
      <c r="AA151" s="22" t="s">
        <v>10</v>
      </c>
      <c r="AB151" s="7">
        <f>EXP(-$B$3*B6)*(($B$8*AD158-$B$9*AD148)/($B$8-$B$9))</f>
        <v>31.40924680442518</v>
      </c>
      <c r="AC151" s="1"/>
      <c r="AD151" s="1"/>
      <c r="AE151" s="22" t="s">
        <v>10</v>
      </c>
      <c r="AF151" s="7">
        <f>EXP(-$B$3*B6)*(($B$8*AH158-$B$9*AH148)/($B$8-$B$9))</f>
        <v>32.285820619321868</v>
      </c>
      <c r="AG151" s="1"/>
      <c r="AH151" s="1"/>
      <c r="AI151" s="22" t="s">
        <v>10</v>
      </c>
      <c r="AJ151" s="7">
        <f>EXP(-$B$3*B6)*(($B$8*AL158-$B$9*AL148)/($B$8-$B$9))</f>
        <v>33.420051229425766</v>
      </c>
      <c r="AK151" s="1"/>
      <c r="AL151" s="1"/>
      <c r="AM151" s="22" t="s">
        <v>10</v>
      </c>
      <c r="AN151" s="7">
        <f>EXP(-$B$3*B6)*(($B$8*AP158-$B$9*AP148)/($B$8-$B$9))</f>
        <v>34.938394613818247</v>
      </c>
      <c r="AO151" s="1"/>
      <c r="AP151" s="1"/>
      <c r="AQ151" s="22" t="s">
        <v>10</v>
      </c>
      <c r="AR151" s="7">
        <f>EXP(-$B$3*B6)*(($B$8*AT158-$B$9*AT148)/($B$8-$B$9))</f>
        <v>36.962821020701945</v>
      </c>
      <c r="AS151" s="1"/>
      <c r="AT151" s="1"/>
      <c r="AU151" s="22" t="s">
        <v>10</v>
      </c>
      <c r="AV151" s="7">
        <f>EXP(-$B$3*B6)*(($B$8*AX158-$B$9*AX148)/($B$8-$B$9))</f>
        <v>36.987602853601381</v>
      </c>
      <c r="AW151" s="1"/>
      <c r="AX151" s="1"/>
      <c r="AY151" s="1"/>
      <c r="AZ151" s="1"/>
      <c r="BA151" s="1"/>
      <c r="BB151" s="1"/>
    </row>
    <row r="152" spans="1:54" x14ac:dyDescent="0.45">
      <c r="A152" s="1"/>
      <c r="B152" s="1"/>
      <c r="C152" s="1"/>
      <c r="D152" s="1"/>
      <c r="E152" s="1"/>
      <c r="F152" s="1"/>
      <c r="G152" s="22" t="s">
        <v>21</v>
      </c>
      <c r="H152" s="7">
        <f>EXP(-$B$3*$B$6)*($B$11*J147+$B$12*J157)</f>
        <v>6.2280327232204629</v>
      </c>
      <c r="I152" s="1"/>
      <c r="J152" s="1"/>
      <c r="K152" s="22" t="s">
        <v>21</v>
      </c>
      <c r="L152" s="7">
        <f>EXP(-$B$3*$B$6)*($B$11*N147+$B$12*N157)</f>
        <v>6.114952140409585</v>
      </c>
      <c r="M152" s="1"/>
      <c r="N152" s="1"/>
      <c r="O152" s="22" t="s">
        <v>21</v>
      </c>
      <c r="P152" s="7">
        <f>EXP(-$B$3*$B$6)*($B$11*R147+$B$12*R157)</f>
        <v>5.9983713622902997</v>
      </c>
      <c r="Q152" s="1"/>
      <c r="R152" s="3"/>
      <c r="S152" s="22" t="s">
        <v>21</v>
      </c>
      <c r="T152" s="7">
        <f>EXP(-$B$3*$B$6)*($B$11*V147+$B$12*V157)</f>
        <v>5.87819976551034</v>
      </c>
      <c r="U152" s="1"/>
      <c r="V152" s="1"/>
      <c r="W152" s="22" t="s">
        <v>21</v>
      </c>
      <c r="X152" s="7">
        <f>EXP(-$B$3*$B$6)*($B$11*Z147+$B$12*Z157)</f>
        <v>5.7544816645398473</v>
      </c>
      <c r="Y152" s="1"/>
      <c r="Z152" s="1"/>
      <c r="AA152" s="22" t="s">
        <v>21</v>
      </c>
      <c r="AB152" s="7">
        <f>EXP(-$B$3*$B$6)*($B$11*AD147+$B$12*AD157)</f>
        <v>5.6275548675771994</v>
      </c>
      <c r="AC152" s="1"/>
      <c r="AD152" s="1"/>
      <c r="AE152" s="22" t="s">
        <v>21</v>
      </c>
      <c r="AF152" s="7">
        <f>EXP(-$B$3*$B$6)*($B$11*AH147+$B$12*AH157)</f>
        <v>5.4984070481870173</v>
      </c>
      <c r="AG152" s="1"/>
      <c r="AH152" s="1"/>
      <c r="AI152" s="22" t="s">
        <v>21</v>
      </c>
      <c r="AJ152" s="7">
        <f>EXP(-$B$3*$B$6)*($B$11*AL147+$B$12*AL157)</f>
        <v>5.3695523390498421</v>
      </c>
      <c r="AK152" s="1"/>
      <c r="AL152" s="1"/>
      <c r="AM152" s="22" t="s">
        <v>21</v>
      </c>
      <c r="AN152" s="7">
        <f>EXP(-$B$3*$B$6)*($B$11*AP147+$B$12*AP157)</f>
        <v>5.2474943125467846</v>
      </c>
      <c r="AO152" s="1"/>
      <c r="AP152" s="1"/>
      <c r="AQ152" s="22" t="s">
        <v>21</v>
      </c>
      <c r="AR152" s="7">
        <f>EXP(-$B$3*$B$6)*($B$11*AT147+$B$12*AT157)</f>
        <v>5.1512374243933161</v>
      </c>
      <c r="AS152" s="1"/>
      <c r="AT152" s="1"/>
      <c r="AU152" s="22" t="s">
        <v>21</v>
      </c>
      <c r="AV152" s="7">
        <f>EXP(-$B$3*$B$6)*($B$11*AX147+$B$12*AX157)</f>
        <v>5.1546910867911384</v>
      </c>
      <c r="AW152" s="1"/>
      <c r="AX152" s="1"/>
      <c r="AY152" s="1"/>
      <c r="AZ152" s="1"/>
      <c r="BA152" s="1"/>
      <c r="BB152" s="1"/>
    </row>
    <row r="153" spans="1:54" x14ac:dyDescent="0.45">
      <c r="A153" s="1"/>
      <c r="B153" s="1"/>
      <c r="C153" s="1"/>
      <c r="D153" s="1"/>
      <c r="E153" s="1"/>
      <c r="F153" s="1"/>
      <c r="G153" s="22" t="s">
        <v>20</v>
      </c>
      <c r="H153" s="7">
        <f>MAX(EXP(-$B$3*$B$6)*($B$11*J148+$B$12*J158),-H149--$B$2)</f>
        <v>6.2280327232204629</v>
      </c>
      <c r="I153" s="1"/>
      <c r="J153" s="1"/>
      <c r="K153" s="22" t="s">
        <v>20</v>
      </c>
      <c r="L153" s="7">
        <f>MAX(EXP(-$B$3*$B$6)*($B$11*N148+$B$12*N158),-L149--$B$2)</f>
        <v>6.114952140409585</v>
      </c>
      <c r="M153" s="1"/>
      <c r="N153" s="1"/>
      <c r="O153" s="22" t="s">
        <v>20</v>
      </c>
      <c r="P153" s="7">
        <f>MAX(EXP(-$B$3*$B$6)*($B$11*R148+$B$12*R158),-P149--$B$2)</f>
        <v>5.9983713622902997</v>
      </c>
      <c r="Q153" s="1"/>
      <c r="R153" s="3"/>
      <c r="S153" s="22" t="s">
        <v>20</v>
      </c>
      <c r="T153" s="7">
        <f>MAX(EXP(-$B$3*$B$6)*($B$11*V148+$B$12*V158),-T149--$B$2)</f>
        <v>5.87819976551034</v>
      </c>
      <c r="U153" s="1"/>
      <c r="V153" s="1"/>
      <c r="W153" s="22" t="s">
        <v>20</v>
      </c>
      <c r="X153" s="7">
        <f>MAX(EXP(-$B$3*$B$6)*($B$11*Z148+$B$12*Z158),-X149--$B$2)</f>
        <v>5.7544816645398473</v>
      </c>
      <c r="Y153" s="1"/>
      <c r="Z153" s="1"/>
      <c r="AA153" s="22" t="s">
        <v>20</v>
      </c>
      <c r="AB153" s="7">
        <f>MAX(EXP(-$B$3*$B$6)*($B$11*AD148+$B$12*AD158),-AB149+$B$2)</f>
        <v>5.6275548675771994</v>
      </c>
      <c r="AC153" s="1"/>
      <c r="AD153" s="1"/>
      <c r="AE153" s="22" t="s">
        <v>20</v>
      </c>
      <c r="AF153" s="7">
        <f>MAX(EXP(-$B$3*$B$6)*($B$11*AH148+$B$12*AH158),-AF149+$B$2)</f>
        <v>5.4984070481870173</v>
      </c>
      <c r="AG153" s="1"/>
      <c r="AH153" s="1"/>
      <c r="AI153" s="22" t="s">
        <v>20</v>
      </c>
      <c r="AJ153" s="7">
        <f>MAX(EXP(-$B$3*$B$6)*($B$11*AL148+$B$12*AL158),-AJ149+$B$2)</f>
        <v>5.3695523390498421</v>
      </c>
      <c r="AK153" s="1"/>
      <c r="AL153" s="1"/>
      <c r="AM153" s="22" t="s">
        <v>20</v>
      </c>
      <c r="AN153" s="7">
        <f>MAX(EXP(-$B$3*$B$6)*($B$11*AP148+$B$12*AP158),-AN149+$B$2)</f>
        <v>5.2474943125467846</v>
      </c>
      <c r="AO153" s="1"/>
      <c r="AP153" s="1"/>
      <c r="AQ153" s="22" t="s">
        <v>20</v>
      </c>
      <c r="AR153" s="7">
        <f>MAX(EXP(-$B$3*$B$6)*($B$11*AT148+$B$12*AT158),-AR149+$B$2)</f>
        <v>5.1512374243933161</v>
      </c>
      <c r="AS153" s="1"/>
      <c r="AT153" s="1"/>
      <c r="AU153" s="22" t="s">
        <v>20</v>
      </c>
      <c r="AV153" s="7">
        <f>MAX(EXP(-$B$3*$B$6)*($B$11*AX148+$B$12*AX158),-AV149+$B$2)</f>
        <v>5.1546910867911384</v>
      </c>
      <c r="AW153" s="1"/>
      <c r="AX153" s="1"/>
      <c r="AY153" s="1"/>
      <c r="AZ153" s="1"/>
      <c r="BA153" s="1"/>
      <c r="BB153" s="1"/>
    </row>
    <row r="154" spans="1:54" x14ac:dyDescent="0.45">
      <c r="A154" s="1"/>
      <c r="B154" s="1"/>
      <c r="C154" s="1"/>
      <c r="D154" s="1"/>
      <c r="E154" s="1"/>
      <c r="F154" s="1"/>
      <c r="G154" s="1"/>
      <c r="H154" s="1"/>
      <c r="I154" s="22" t="s">
        <v>0</v>
      </c>
      <c r="J154" s="7">
        <f>H149*$B$9</f>
        <v>30.818492648222158</v>
      </c>
      <c r="K154" s="1"/>
      <c r="L154" s="1"/>
      <c r="M154" s="22" t="s">
        <v>0</v>
      </c>
      <c r="N154" s="7">
        <f>L149*$B$9</f>
        <v>30.769412160499162</v>
      </c>
      <c r="O154" s="1"/>
      <c r="P154" s="3"/>
      <c r="Q154" s="22" t="s">
        <v>0</v>
      </c>
      <c r="R154" s="7">
        <f>P149*$B$9</f>
        <v>30.720409836698796</v>
      </c>
      <c r="S154" s="1"/>
      <c r="T154" s="1"/>
      <c r="U154" s="22" t="s">
        <v>0</v>
      </c>
      <c r="V154" s="7">
        <f>T149*$B$9</f>
        <v>30.671485552339853</v>
      </c>
      <c r="W154" s="1"/>
      <c r="X154" s="1"/>
      <c r="Y154" s="22" t="s">
        <v>0</v>
      </c>
      <c r="Z154" s="7">
        <f>X149*$B$9</f>
        <v>30.622639183139356</v>
      </c>
      <c r="AA154" s="1"/>
      <c r="AB154" s="1"/>
      <c r="AC154" s="22" t="s">
        <v>0</v>
      </c>
      <c r="AD154" s="7">
        <f>AB149*$B$9</f>
        <v>30.573870605012267</v>
      </c>
      <c r="AE154" s="1"/>
      <c r="AF154" s="1"/>
      <c r="AG154" s="22" t="s">
        <v>0</v>
      </c>
      <c r="AH154" s="7">
        <f>AF149*$B$9</f>
        <v>30.525179694071159</v>
      </c>
      <c r="AI154" s="1"/>
      <c r="AJ154" s="1"/>
      <c r="AK154" s="22" t="s">
        <v>0</v>
      </c>
      <c r="AL154" s="7">
        <f>AJ149*$B$9</f>
        <v>30.476566326625882</v>
      </c>
      <c r="AM154" s="1"/>
      <c r="AN154" s="1"/>
      <c r="AO154" s="22" t="s">
        <v>0</v>
      </c>
      <c r="AP154" s="7">
        <f>AN149*$B$9</f>
        <v>30.428030379183337</v>
      </c>
      <c r="AQ154" s="1"/>
      <c r="AR154" s="1"/>
      <c r="AS154" s="22" t="s">
        <v>0</v>
      </c>
      <c r="AT154" s="7">
        <f>AR149*$B$9</f>
        <v>30.37957172844699</v>
      </c>
      <c r="AU154" s="1"/>
      <c r="AV154" s="1"/>
      <c r="AW154" s="22" t="s">
        <v>0</v>
      </c>
      <c r="AX154" s="7">
        <f>AV149*$B$9</f>
        <v>30.331190251316762</v>
      </c>
      <c r="AY154" s="1"/>
      <c r="AZ154" s="1"/>
      <c r="BA154" s="1"/>
      <c r="BB154" s="1"/>
    </row>
    <row r="155" spans="1:54" x14ac:dyDescent="0.45">
      <c r="A155" s="1"/>
      <c r="B155" s="1"/>
      <c r="C155" s="1"/>
      <c r="D155" s="1"/>
      <c r="E155" s="1"/>
      <c r="F155" s="1"/>
      <c r="G155" s="1"/>
      <c r="H155" s="1"/>
      <c r="I155" s="23" t="s">
        <v>9</v>
      </c>
      <c r="J155" s="7">
        <f>EXP(-$B$4*$B$6)*(L153-L163)/(J154*($B$8-$B$9))</f>
        <v>-0.77748716432153242</v>
      </c>
      <c r="K155" s="1"/>
      <c r="L155" s="1"/>
      <c r="M155" s="23" t="s">
        <v>9</v>
      </c>
      <c r="N155" s="7">
        <f>EXP(-$B$4*$B$6)*(P153-P163)/(N154*($B$8-$B$9))</f>
        <v>-0.79525358309104188</v>
      </c>
      <c r="O155" s="1"/>
      <c r="P155" s="3"/>
      <c r="Q155" s="23" t="s">
        <v>9</v>
      </c>
      <c r="R155" s="7">
        <f>EXP(-$B$4*$B$6)*(T153-T163)/(R154*($B$8-$B$9))</f>
        <v>-0.8149912293823639</v>
      </c>
      <c r="S155" s="1"/>
      <c r="T155" s="1"/>
      <c r="U155" s="23" t="s">
        <v>9</v>
      </c>
      <c r="V155" s="7">
        <f>EXP(-$B$4*$B$6)*(X153-X163)/(V154*($B$8-$B$9))</f>
        <v>-0.83711155828730011</v>
      </c>
      <c r="W155" s="1"/>
      <c r="X155" s="1"/>
      <c r="Y155" s="23" t="s">
        <v>9</v>
      </c>
      <c r="Z155" s="7">
        <f>EXP(-$B$4*$B$6)*(AB153-AB163)/(Z154*($B$8-$B$9))</f>
        <v>-0.86212694750076591</v>
      </c>
      <c r="AA155" s="1"/>
      <c r="AB155" s="1"/>
      <c r="AC155" s="23" t="s">
        <v>9</v>
      </c>
      <c r="AD155" s="7">
        <f>EXP(-$B$4*$B$6)*(AF153-AF163)/(AD154*($B$8-$B$9))</f>
        <v>-0.8906392172780847</v>
      </c>
      <c r="AE155" s="1"/>
      <c r="AF155" s="1"/>
      <c r="AG155" s="23" t="s">
        <v>9</v>
      </c>
      <c r="AH155" s="7">
        <f>EXP(-$B$4*$B$6)*(AJ153-AJ163)/(AH154*($B$8-$B$9))</f>
        <v>-0.92320349052081097</v>
      </c>
      <c r="AI155" s="1"/>
      <c r="AJ155" s="1"/>
      <c r="AK155" s="23" t="s">
        <v>9</v>
      </c>
      <c r="AL155" s="7">
        <f>EXP(-$B$4*$B$6)*(AN153-AN163)/(AL154*($B$8-$B$9))</f>
        <v>-0.95963753234061455</v>
      </c>
      <c r="AM155" s="1"/>
      <c r="AN155" s="1"/>
      <c r="AO155" s="23" t="s">
        <v>9</v>
      </c>
      <c r="AP155" s="7">
        <f>EXP(-$B$4*$B$6)*(AR153-AR163)/(AP154*($B$8-$B$9))</f>
        <v>-0.99548210866047193</v>
      </c>
      <c r="AQ155" s="1"/>
      <c r="AR155" s="1"/>
      <c r="AS155" s="23" t="s">
        <v>9</v>
      </c>
      <c r="AT155" s="7">
        <f>EXP(-$B$4*$B$6)*(AV153-AV163)/(AT154*($B$8-$B$9))</f>
        <v>-0.99773849713262686</v>
      </c>
      <c r="AU155" s="1"/>
      <c r="AV155" s="1"/>
      <c r="AW155" s="23" t="s">
        <v>9</v>
      </c>
      <c r="AX155" s="6"/>
      <c r="AY155" s="1"/>
      <c r="AZ155" s="1"/>
      <c r="BA155" s="1"/>
      <c r="BB155" s="1"/>
    </row>
    <row r="156" spans="1:54" x14ac:dyDescent="0.45">
      <c r="A156" s="1"/>
      <c r="B156" s="1"/>
      <c r="C156" s="1"/>
      <c r="D156" s="1"/>
      <c r="E156" s="1"/>
      <c r="F156" s="1"/>
      <c r="G156" s="1"/>
      <c r="H156" s="1"/>
      <c r="I156" s="22" t="s">
        <v>10</v>
      </c>
      <c r="J156" s="7">
        <f>EXP(-$B$3*B6)*(($B$8*L163-$B$9*L153)/($B$8-$B$9))</f>
        <v>31.268641793161152</v>
      </c>
      <c r="K156" s="1"/>
      <c r="L156" s="1"/>
      <c r="M156" s="22" t="s">
        <v>10</v>
      </c>
      <c r="N156" s="7">
        <f>EXP(-$B$3*B6)*(($B$8*P163-$B$9*P153)/($B$8-$B$9))</f>
        <v>31.685958143704443</v>
      </c>
      <c r="O156" s="1"/>
      <c r="P156" s="3"/>
      <c r="Q156" s="22" t="s">
        <v>10</v>
      </c>
      <c r="R156" s="7">
        <f>EXP(-$B$3*B6)*(($B$8*T163-$B$9*T153)/($B$8-$B$9))</f>
        <v>32.161497109108069</v>
      </c>
      <c r="S156" s="1"/>
      <c r="T156" s="1"/>
      <c r="U156" s="22" t="s">
        <v>10</v>
      </c>
      <c r="V156" s="7">
        <f>EXP(-$B$3*B6)*(($B$8*X153-$B$9*X163)/($B$8-$B$9))</f>
        <v>-18.703461815348568</v>
      </c>
      <c r="W156" s="1"/>
      <c r="X156" s="1"/>
      <c r="Y156" s="22" t="s">
        <v>10</v>
      </c>
      <c r="Z156" s="7">
        <f>EXP(-$B$3*B6)*(($B$8*AB163-$B$9*AB153)/($B$8-$B$9))</f>
        <v>33.342673523816472</v>
      </c>
      <c r="AA156" s="1"/>
      <c r="AB156" s="1"/>
      <c r="AC156" s="22" t="s">
        <v>10</v>
      </c>
      <c r="AD156" s="7">
        <f>EXP(-$B$3*B6)*(($B$8*AF163-$B$9*AF153)/($B$8-$B$9))</f>
        <v>34.084624977547819</v>
      </c>
      <c r="AE156" s="1"/>
      <c r="AF156" s="1"/>
      <c r="AG156" s="22" t="s">
        <v>10</v>
      </c>
      <c r="AH156" s="7">
        <f>EXP(-$B$3*B6)*(($B$8*AJ163-$B$9*AJ153)/($B$8-$B$9))</f>
        <v>34.953880258613417</v>
      </c>
      <c r="AI156" s="1"/>
      <c r="AJ156" s="1"/>
      <c r="AK156" s="22" t="s">
        <v>10</v>
      </c>
      <c r="AL156" s="7">
        <f>EXP(-$B$3*B6)*(($B$8*AN163-$B$9*AN153)/($B$8-$B$9))</f>
        <v>35.950496376257448</v>
      </c>
      <c r="AM156" s="1"/>
      <c r="AN156" s="1"/>
      <c r="AO156" s="22" t="s">
        <v>10</v>
      </c>
      <c r="AP156" s="7">
        <f>EXP(-$B$3*B6)*(($B$8*AR163-$B$9*AR153)/($B$8-$B$9))</f>
        <v>36.950436331418118</v>
      </c>
      <c r="AQ156" s="1"/>
      <c r="AR156" s="1"/>
      <c r="AS156" s="22" t="s">
        <v>10</v>
      </c>
      <c r="AT156" s="7">
        <f>EXP(-$B$3*B6)*(($B$8*AV163-$B$9*AV153)/($B$8-$B$9))</f>
        <v>36.975209860965919</v>
      </c>
      <c r="AU156" s="1"/>
      <c r="AV156" s="1"/>
      <c r="AW156" s="22" t="s">
        <v>10</v>
      </c>
      <c r="AX156" s="6"/>
      <c r="AY156" s="1"/>
      <c r="AZ156" s="1"/>
      <c r="BA156" s="1"/>
      <c r="BB156" s="1"/>
    </row>
    <row r="157" spans="1:54" x14ac:dyDescent="0.45">
      <c r="A157" s="1"/>
      <c r="B157" s="1"/>
      <c r="C157" s="1"/>
      <c r="D157" s="1"/>
      <c r="E157" s="1"/>
      <c r="F157" s="1"/>
      <c r="G157" s="1"/>
      <c r="H157" s="1"/>
      <c r="I157" s="22" t="s">
        <v>21</v>
      </c>
      <c r="J157" s="7">
        <f>EXP(-$B$3*$B$6)*($B$11*L152+$B$12*L162)</f>
        <v>7.3076593354309054</v>
      </c>
      <c r="K157" s="1"/>
      <c r="L157" s="1"/>
      <c r="M157" s="22" t="s">
        <v>21</v>
      </c>
      <c r="N157" s="7">
        <f>EXP(-$B$3*$B$6)*($B$11*P152+$B$12*P162)</f>
        <v>7.2164728734624122</v>
      </c>
      <c r="O157" s="1"/>
      <c r="P157" s="3"/>
      <c r="Q157" s="22" t="s">
        <v>21</v>
      </c>
      <c r="R157" s="7">
        <f>EXP(-$B$3*$B$6)*($B$11*T152+$B$12*T162)</f>
        <v>7.1246325291668517</v>
      </c>
      <c r="S157" s="1"/>
      <c r="T157" s="1"/>
      <c r="U157" s="22" t="s">
        <v>21</v>
      </c>
      <c r="V157" s="7">
        <f>EXP(-$B$3*$B$6)*($B$11*X152+$B$12*X162)</f>
        <v>7.0327976409006778</v>
      </c>
      <c r="W157" s="1"/>
      <c r="X157" s="1"/>
      <c r="Y157" s="22" t="s">
        <v>21</v>
      </c>
      <c r="Z157" s="7">
        <f>EXP(-$B$3*$B$6)*($B$11*AB152+$B$12*AB162)</f>
        <v>6.9420710804391863</v>
      </c>
      <c r="AA157" s="1"/>
      <c r="AB157" s="1"/>
      <c r="AC157" s="22" t="s">
        <v>21</v>
      </c>
      <c r="AD157" s="7">
        <f>EXP(-$B$3*$B$6)*($B$11*AF152+$B$12*AF162)</f>
        <v>6.8543367927382448</v>
      </c>
      <c r="AE157" s="1"/>
      <c r="AF157" s="1"/>
      <c r="AG157" s="22" t="s">
        <v>21</v>
      </c>
      <c r="AH157" s="7">
        <f>EXP(-$B$3*$B$6)*($B$11*AJ152+$B$12*AJ162)</f>
        <v>6.772927816271948</v>
      </c>
      <c r="AI157" s="1"/>
      <c r="AJ157" s="1"/>
      <c r="AK157" s="22" t="s">
        <v>21</v>
      </c>
      <c r="AL157" s="7">
        <f>EXP(-$B$3*$B$6)*($B$11*AN152+$B$12*AN162)</f>
        <v>6.7040394723591188</v>
      </c>
      <c r="AM157" s="1"/>
      <c r="AN157" s="1"/>
      <c r="AO157" s="22" t="s">
        <v>21</v>
      </c>
      <c r="AP157" s="7">
        <f>EXP(-$B$3*$B$6)*($B$11*AR152+$B$12*AR162)</f>
        <v>6.6598764871637881</v>
      </c>
      <c r="AQ157" s="1"/>
      <c r="AR157" s="1"/>
      <c r="AS157" s="22" t="s">
        <v>21</v>
      </c>
      <c r="AT157" s="7">
        <f>EXP(-$B$3*$B$6)*($B$11*AV152+$B$12*AV162)</f>
        <v>6.6643416210923752</v>
      </c>
      <c r="AU157" s="1"/>
      <c r="AV157" s="1"/>
      <c r="AW157" s="22" t="s">
        <v>21</v>
      </c>
      <c r="AX157" s="8">
        <f>MAX(-AX154+$B$2,0)</f>
        <v>6.6688097486832376</v>
      </c>
      <c r="AY157" s="1"/>
      <c r="AZ157" s="1"/>
      <c r="BA157" s="1"/>
      <c r="BB157" s="1"/>
    </row>
    <row r="158" spans="1:54" x14ac:dyDescent="0.45">
      <c r="A158" s="1"/>
      <c r="B158" s="1"/>
      <c r="C158" s="1"/>
      <c r="D158" s="1"/>
      <c r="E158" s="1"/>
      <c r="F158" s="1"/>
      <c r="G158" s="1"/>
      <c r="H158" s="1"/>
      <c r="I158" s="22" t="s">
        <v>20</v>
      </c>
      <c r="J158" s="7">
        <f>MAX(EXP(-$B$3*$B$6)*($B$11*L153+$B$12*L163),-J154--$B$2)</f>
        <v>7.3076593354309054</v>
      </c>
      <c r="K158" s="1"/>
      <c r="L158" s="1"/>
      <c r="M158" s="22" t="s">
        <v>20</v>
      </c>
      <c r="N158" s="7">
        <f>MAX(EXP(-$B$3*$B$6)*($B$11*P153+$B$12*P163),-N154--$B$2)</f>
        <v>7.2164728734624122</v>
      </c>
      <c r="O158" s="1"/>
      <c r="P158" s="3"/>
      <c r="Q158" s="22" t="s">
        <v>20</v>
      </c>
      <c r="R158" s="7">
        <f>MAX(EXP(-$B$3*$B$6)*($B$11*T153+$B$12*T163),-R154--$B$2)</f>
        <v>7.1246325291668517</v>
      </c>
      <c r="S158" s="1"/>
      <c r="T158" s="1"/>
      <c r="U158" s="22" t="s">
        <v>20</v>
      </c>
      <c r="V158" s="7">
        <f>MAX(EXP(-$B$3*$B$6)*($B$11*X153+$B$12*X163),-V154--$B$2)</f>
        <v>7.0327976409006778</v>
      </c>
      <c r="W158" s="1"/>
      <c r="X158" s="1"/>
      <c r="Y158" s="22" t="s">
        <v>20</v>
      </c>
      <c r="Z158" s="7">
        <f>MAX(EXP(-$B$3*$B$6)*($B$11*AB153+$B$12*AB163),-Z154--$B$2)</f>
        <v>6.9420710804391863</v>
      </c>
      <c r="AA158" s="1"/>
      <c r="AB158" s="1"/>
      <c r="AC158" s="22" t="s">
        <v>20</v>
      </c>
      <c r="AD158" s="7">
        <f>MAX(EXP(-$B$3*$B$6)*($B$11*AF153+$B$12*AF163),-AD154+$B$2)</f>
        <v>6.8543367927382448</v>
      </c>
      <c r="AE158" s="1"/>
      <c r="AF158" s="1"/>
      <c r="AG158" s="22" t="s">
        <v>20</v>
      </c>
      <c r="AH158" s="7">
        <f>MAX(EXP(-$B$3*$B$6)*($B$11*AJ153+$B$12*AJ163),-AH154+$B$2)</f>
        <v>6.772927816271948</v>
      </c>
      <c r="AI158" s="1"/>
      <c r="AJ158" s="1"/>
      <c r="AK158" s="22" t="s">
        <v>20</v>
      </c>
      <c r="AL158" s="7">
        <f>MAX(EXP(-$B$3*$B$6)*($B$11*AN153+$B$12*AN163),-AL154+$B$2)</f>
        <v>6.7040394723591188</v>
      </c>
      <c r="AM158" s="1"/>
      <c r="AN158" s="1"/>
      <c r="AO158" s="22" t="s">
        <v>20</v>
      </c>
      <c r="AP158" s="7">
        <f>MAX(EXP(-$B$3*$B$6)*($B$11*AR153+$B$12*AR163),-AP154+$B$2)</f>
        <v>6.6598764871637881</v>
      </c>
      <c r="AQ158" s="1"/>
      <c r="AR158" s="1"/>
      <c r="AS158" s="22" t="s">
        <v>20</v>
      </c>
      <c r="AT158" s="7">
        <f>MAX(EXP(-$B$3*$B$6)*($B$11*AV153+$B$12*AV163),-AT154+$B$2)</f>
        <v>6.6643416210923752</v>
      </c>
      <c r="AU158" s="1"/>
      <c r="AV158" s="1"/>
      <c r="AW158" s="22" t="s">
        <v>20</v>
      </c>
      <c r="AX158" s="8">
        <f>MAX(-AX154+$B$2,0)</f>
        <v>6.6688097486832376</v>
      </c>
      <c r="AY158" s="1"/>
      <c r="AZ158" s="1"/>
      <c r="BA158" s="1"/>
      <c r="BB158" s="1"/>
    </row>
    <row r="159" spans="1:54" x14ac:dyDescent="0.4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22" t="s">
        <v>0</v>
      </c>
      <c r="L159" s="7">
        <f>J154*$B$9</f>
        <v>29.331403591485202</v>
      </c>
      <c r="M159" s="2"/>
      <c r="N159" s="3"/>
      <c r="O159" s="22" t="s">
        <v>0</v>
      </c>
      <c r="P159" s="7">
        <f>N154*$B$9</f>
        <v>29.284691391433679</v>
      </c>
      <c r="Q159" s="1"/>
      <c r="R159" s="1"/>
      <c r="S159" s="22" t="s">
        <v>0</v>
      </c>
      <c r="T159" s="7">
        <f>R154*$B$9</f>
        <v>29.238053583650043</v>
      </c>
      <c r="U159" s="1"/>
      <c r="V159" s="1"/>
      <c r="W159" s="22" t="s">
        <v>0</v>
      </c>
      <c r="X159" s="7">
        <f>V154*$B$9</f>
        <v>29.191490049659699</v>
      </c>
      <c r="Y159" s="1"/>
      <c r="Z159" s="1"/>
      <c r="AA159" s="22" t="s">
        <v>0</v>
      </c>
      <c r="AB159" s="7">
        <f>Z154*$B$9</f>
        <v>29.145000671176707</v>
      </c>
      <c r="AC159" s="1"/>
      <c r="AD159" s="1"/>
      <c r="AE159" s="22" t="s">
        <v>0</v>
      </c>
      <c r="AF159" s="7">
        <f>AD154*$B$9</f>
        <v>29.098585330103528</v>
      </c>
      <c r="AG159" s="1"/>
      <c r="AH159" s="1"/>
      <c r="AI159" s="22" t="s">
        <v>0</v>
      </c>
      <c r="AJ159" s="7">
        <f>AH154*$B$9</f>
        <v>29.052243908530688</v>
      </c>
      <c r="AK159" s="1"/>
      <c r="AL159" s="1"/>
      <c r="AM159" s="22" t="s">
        <v>0</v>
      </c>
      <c r="AN159" s="7">
        <f>AL154*$B$9</f>
        <v>29.005976288736477</v>
      </c>
      <c r="AO159" s="1"/>
      <c r="AP159" s="1"/>
      <c r="AQ159" s="22" t="s">
        <v>0</v>
      </c>
      <c r="AR159" s="7">
        <f>AP154*$B$9</f>
        <v>28.959782353186728</v>
      </c>
      <c r="AS159" s="1"/>
      <c r="AT159" s="1"/>
      <c r="AU159" s="22" t="s">
        <v>0</v>
      </c>
      <c r="AV159" s="7">
        <f>AT154*$B$9</f>
        <v>28.91366198453435</v>
      </c>
      <c r="AW159" s="1"/>
      <c r="AX159" s="1"/>
      <c r="AY159" s="1"/>
      <c r="AZ159" s="1"/>
      <c r="BA159" s="1"/>
      <c r="BB159" s="1"/>
    </row>
    <row r="160" spans="1:54" x14ac:dyDescent="0.4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23" t="s">
        <v>9</v>
      </c>
      <c r="L160" s="7">
        <f>EXP(-$B$4*$B$6)*(N158-N168)/(L159*($B$8-$B$9))</f>
        <v>-0.84404380015955327</v>
      </c>
      <c r="M160" s="2"/>
      <c r="N160" s="3"/>
      <c r="O160" s="23" t="s">
        <v>9</v>
      </c>
      <c r="P160" s="7">
        <f>EXP(-$B$4*$B$6)*(R158-R168)/(P159*($B$8-$B$9))</f>
        <v>-0.86234089879745357</v>
      </c>
      <c r="Q160" s="1"/>
      <c r="R160" s="1"/>
      <c r="S160" s="23" t="s">
        <v>9</v>
      </c>
      <c r="T160" s="7">
        <f>EXP(-$B$4*$B$6)*(V158-V168)/(T159*($B$8-$B$9))</f>
        <v>-0.88216051335395951</v>
      </c>
      <c r="U160" s="1"/>
      <c r="V160" s="1"/>
      <c r="W160" s="23" t="s">
        <v>9</v>
      </c>
      <c r="X160" s="7">
        <f>EXP(-$B$4*$B$6)*(Z158-Z168)/(X159*($B$8-$B$9))</f>
        <v>-0.90360809297399103</v>
      </c>
      <c r="Y160" s="1"/>
      <c r="Z160" s="1"/>
      <c r="AA160" s="23" t="s">
        <v>9</v>
      </c>
      <c r="AB160" s="7">
        <f>EXP(-$B$4*$B$6)*(AD158-AD168)/(AB159*($B$8-$B$9))</f>
        <v>-0.92665619124045218</v>
      </c>
      <c r="AC160" s="1"/>
      <c r="AD160" s="1"/>
      <c r="AE160" s="23" t="s">
        <v>9</v>
      </c>
      <c r="AF160" s="7">
        <f>EXP(-$B$4*$B$6)*(AH158-AH168)/(AF159*($B$8-$B$9))</f>
        <v>-0.95090357587630214</v>
      </c>
      <c r="AG160" s="1"/>
      <c r="AH160" s="1"/>
      <c r="AI160" s="23" t="s">
        <v>9</v>
      </c>
      <c r="AJ160" s="7">
        <f>EXP(-$B$4*$B$6)*(AL158-AL168)/(AJ159*($B$8-$B$9))</f>
        <v>-0.97492133505010259</v>
      </c>
      <c r="AK160" s="1"/>
      <c r="AL160" s="1"/>
      <c r="AM160" s="23" t="s">
        <v>9</v>
      </c>
      <c r="AN160" s="7">
        <f>EXP(-$B$4*$B$6)*(AP158-AP169)/(AN159*($B$8-$B$9))</f>
        <v>2.3575788936453095</v>
      </c>
      <c r="AO160" s="1"/>
      <c r="AP160" s="1"/>
      <c r="AQ160" s="23" t="s">
        <v>9</v>
      </c>
      <c r="AR160" s="7">
        <f>EXP(-$B$4*$B$6)*(AT158-AT168)/(AR159*($B$8-$B$9))</f>
        <v>-0.99660966432064801</v>
      </c>
      <c r="AS160" s="1"/>
      <c r="AT160" s="1"/>
      <c r="AU160" s="23" t="s">
        <v>9</v>
      </c>
      <c r="AV160" s="7">
        <f>EXP(-$B$4*$B$6)*(AX158-AX168)/(AV159*($B$8-$B$9))</f>
        <v>-0.9988686085429983</v>
      </c>
      <c r="AW160" s="1"/>
      <c r="AX160" s="1"/>
      <c r="AY160" s="1"/>
      <c r="AZ160" s="1"/>
      <c r="BA160" s="1"/>
      <c r="BB160" s="1"/>
    </row>
    <row r="161" spans="1:54" x14ac:dyDescent="0.4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22" t="s">
        <v>10</v>
      </c>
      <c r="L161" s="7">
        <f>EXP(-$B$3*B6)*(($B$8*N168-$B$9*N158)/($B$8-$B$9))</f>
        <v>33.205491292430558</v>
      </c>
      <c r="M161" s="2"/>
      <c r="N161" s="3"/>
      <c r="O161" s="22" t="s">
        <v>10</v>
      </c>
      <c r="P161" s="7">
        <f>EXP(-$B$3*B6)*(($B$8*R168-$B$9*R158)/($B$8-$B$9))</f>
        <v>33.634831129163359</v>
      </c>
      <c r="Q161" s="1"/>
      <c r="R161" s="1"/>
      <c r="S161" s="22" t="s">
        <v>10</v>
      </c>
      <c r="T161" s="7">
        <f>EXP(-$B$3*B6)*(($B$8*V168-$B$9*V158)/($B$8-$B$9))</f>
        <v>34.109185623238623</v>
      </c>
      <c r="U161" s="1"/>
      <c r="V161" s="1"/>
      <c r="W161" s="22" t="s">
        <v>10</v>
      </c>
      <c r="X161" s="7">
        <f>EXP(-$B$3*B6)*(($B$8*Z168-$B$9*Z158)/($B$8-$B$9))</f>
        <v>34.632669871696464</v>
      </c>
      <c r="Y161" s="1"/>
      <c r="Z161" s="1"/>
      <c r="AA161" s="22" t="s">
        <v>10</v>
      </c>
      <c r="AB161" s="7">
        <f>EXP(-$B$3*B6)*(($B$8*AD168-$B$9*AD158)/($B$8-$B$9))</f>
        <v>35.206093527518</v>
      </c>
      <c r="AC161" s="1"/>
      <c r="AD161" s="1"/>
      <c r="AE161" s="22" t="s">
        <v>10</v>
      </c>
      <c r="AF161" s="7">
        <f>EXP(-$B$3*B6)*(($B$8*AH168-$B$9*AH158)/($B$8-$B$9))</f>
        <v>35.820301974177816</v>
      </c>
      <c r="AG161" s="1"/>
      <c r="AH161" s="1"/>
      <c r="AI161" s="22" t="s">
        <v>10</v>
      </c>
      <c r="AJ161" s="7">
        <f>EXP(-$B$3*B6)*(($B$8*AL168-$B$9*AL158)/($B$8-$B$9))</f>
        <v>36.437735623350171</v>
      </c>
      <c r="AK161" s="1"/>
      <c r="AL161" s="1"/>
      <c r="AM161" s="22" t="s">
        <v>10</v>
      </c>
      <c r="AN161" s="7">
        <f>EXP(-$B$3*B6)*(($B$8*AP168-$B$9*AP158)/($B$8-$B$9))</f>
        <v>36.938055791723663</v>
      </c>
      <c r="AO161" s="1"/>
      <c r="AP161" s="1"/>
      <c r="AQ161" s="22" t="s">
        <v>10</v>
      </c>
      <c r="AR161" s="7">
        <f>EXP(-$B$3*B6)*(($B$8*AT168-$B$9*AT158)/($B$8-$B$9))</f>
        <v>36.962821020701888</v>
      </c>
      <c r="AS161" s="1"/>
      <c r="AT161" s="1"/>
      <c r="AU161" s="22" t="s">
        <v>10</v>
      </c>
      <c r="AV161" s="7">
        <f>EXP(-$B$3*B6)*(($B$8*AX168-$B$9*AX158)/($B$8-$B$9))</f>
        <v>36.987602853601324</v>
      </c>
      <c r="AW161" s="1"/>
      <c r="AX161" s="1"/>
      <c r="AY161" s="1"/>
      <c r="AZ161" s="1"/>
      <c r="BA161" s="1"/>
      <c r="BB161" s="1"/>
    </row>
    <row r="162" spans="1:54" x14ac:dyDescent="0.4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22" t="s">
        <v>21</v>
      </c>
      <c r="L162" s="7">
        <f>EXP(-$B$3*$B$6)*($B$11*N157+$B$12*N167)</f>
        <v>8.4485019410598081</v>
      </c>
      <c r="M162" s="2"/>
      <c r="N162" s="3"/>
      <c r="O162" s="22" t="s">
        <v>21</v>
      </c>
      <c r="P162" s="7">
        <f>EXP(-$B$3*$B$6)*($B$11*R157+$B$12*R167)</f>
        <v>8.3814440336683944</v>
      </c>
      <c r="Q162" s="1"/>
      <c r="R162" s="1"/>
      <c r="S162" s="22" t="s">
        <v>21</v>
      </c>
      <c r="T162" s="7">
        <f>EXP(-$B$3*$B$6)*($B$11*V157+$B$12*V167)</f>
        <v>8.3165292644153226</v>
      </c>
      <c r="U162" s="1"/>
      <c r="V162" s="1"/>
      <c r="W162" s="22" t="s">
        <v>21</v>
      </c>
      <c r="X162" s="7">
        <f>EXP(-$B$3*$B$6)*($B$11*Z157+$B$12*Z167)</f>
        <v>8.255003216854222</v>
      </c>
      <c r="Y162" s="1"/>
      <c r="Z162" s="1"/>
      <c r="AA162" s="22" t="s">
        <v>21</v>
      </c>
      <c r="AB162" s="7">
        <f>EXP(-$B$3*$B$6)*($B$11*AD157+$B$12*AD167)</f>
        <v>8.1986982118649578</v>
      </c>
      <c r="AC162" s="1"/>
      <c r="AD162" s="1"/>
      <c r="AE162" s="22" t="s">
        <v>21</v>
      </c>
      <c r="AF162" s="7">
        <f>EXP(-$B$3*$B$6)*($B$11*AH157+$B$12*AH167)</f>
        <v>8.1503531308406654</v>
      </c>
      <c r="AG162" s="1"/>
      <c r="AH162" s="1"/>
      <c r="AI162" s="22" t="s">
        <v>21</v>
      </c>
      <c r="AJ162" s="7">
        <f>EXP(-$B$3*$B$6)*($B$11*AL157+$B$12*AL167)</f>
        <v>8.1140832058442243</v>
      </c>
      <c r="AK162" s="1"/>
      <c r="AL162" s="1"/>
      <c r="AM162" s="22" t="s">
        <v>21</v>
      </c>
      <c r="AN162" s="7">
        <f>EXP(-$B$3*$B$6)*($B$11*AP157+$B$12*AP167)</f>
        <v>8.0957942016775508</v>
      </c>
      <c r="AO162" s="1"/>
      <c r="AP162" s="1"/>
      <c r="AQ162" s="22" t="s">
        <v>21</v>
      </c>
      <c r="AR162" s="7">
        <f>EXP(-$B$3*$B$6)*($B$11*AT157+$B$12*AT167)</f>
        <v>8.1012220508934387</v>
      </c>
      <c r="AS162" s="1"/>
      <c r="AT162" s="1"/>
      <c r="AU162" s="22" t="s">
        <v>21</v>
      </c>
      <c r="AV162" s="7">
        <f>EXP(-$B$3*$B$6)*($B$11*AX157+$B$12*AX167)</f>
        <v>8.1066535392269188</v>
      </c>
      <c r="AW162" s="1"/>
      <c r="AX162" s="1"/>
      <c r="AY162" s="1"/>
      <c r="AZ162" s="1"/>
      <c r="BA162" s="1"/>
      <c r="BB162" s="1"/>
    </row>
    <row r="163" spans="1:54" x14ac:dyDescent="0.4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22" t="s">
        <v>20</v>
      </c>
      <c r="L163" s="7">
        <f>MAX(EXP(-$B$3*$B$6)*($B$11*N158+$B$12*N168),-L159--$B$2)</f>
        <v>8.4485019410598081</v>
      </c>
      <c r="M163" s="2"/>
      <c r="N163" s="3"/>
      <c r="O163" s="22" t="s">
        <v>20</v>
      </c>
      <c r="P163" s="7">
        <f>MAX(EXP(-$B$3*$B$6)*($B$11*R158+$B$12*R168),-P159--$B$2)</f>
        <v>8.3814440336683944</v>
      </c>
      <c r="Q163" s="1"/>
      <c r="R163" s="1"/>
      <c r="S163" s="22" t="s">
        <v>20</v>
      </c>
      <c r="T163" s="7">
        <f>MAX(EXP(-$B$3*$B$6)*($B$11*V158+$B$12*V168),-T159--$B$2)</f>
        <v>8.3165292644153226</v>
      </c>
      <c r="U163" s="1"/>
      <c r="V163" s="1"/>
      <c r="W163" s="22" t="s">
        <v>20</v>
      </c>
      <c r="X163" s="7">
        <f>MAX(EXP(-$B$3*$B$6)*($B$11*Z158+$B$12*Z168),-X159--$B$2)</f>
        <v>8.255003216854222</v>
      </c>
      <c r="Y163" s="1"/>
      <c r="Z163" s="1"/>
      <c r="AA163" s="22" t="s">
        <v>20</v>
      </c>
      <c r="AB163" s="7">
        <f>MAX(EXP(-$B$3*$B$6)*($B$11*AD158+$B$12*AD168),-AB159--$B$2)</f>
        <v>8.1986982118649578</v>
      </c>
      <c r="AC163" s="1"/>
      <c r="AD163" s="1"/>
      <c r="AE163" s="22" t="s">
        <v>20</v>
      </c>
      <c r="AF163" s="7">
        <f>MAX(EXP(-$B$3*$B$6)*($B$11*AH158+$B$12*AH168),-AF159+$B$2)</f>
        <v>8.1503531308406654</v>
      </c>
      <c r="AG163" s="1"/>
      <c r="AH163" s="1"/>
      <c r="AI163" s="22" t="s">
        <v>20</v>
      </c>
      <c r="AJ163" s="7">
        <f>MAX(EXP(-$B$3*$B$6)*($B$11*AL158+$B$12*AL168),-AJ159+$B$2)</f>
        <v>8.1140832058442243</v>
      </c>
      <c r="AK163" s="1"/>
      <c r="AL163" s="1"/>
      <c r="AM163" s="22" t="s">
        <v>20</v>
      </c>
      <c r="AN163" s="7">
        <f>MAX(EXP(-$B$3*$B$6)*($B$11*AP158+$B$12*AP168),-AN159+$B$2)</f>
        <v>8.0957942016775508</v>
      </c>
      <c r="AO163" s="1"/>
      <c r="AP163" s="1"/>
      <c r="AQ163" s="22" t="s">
        <v>20</v>
      </c>
      <c r="AR163" s="7">
        <f>MAX(EXP(-$B$3*$B$6)*($B$11*AT158+$B$12*AT168),-AR159+$B$2)</f>
        <v>8.1012220508934387</v>
      </c>
      <c r="AS163" s="1"/>
      <c r="AT163" s="1"/>
      <c r="AU163" s="22" t="s">
        <v>20</v>
      </c>
      <c r="AV163" s="7">
        <f>MAX(EXP(-$B$3*$B$6)*($B$11*AX158+$B$12*AX168),-AV159+$B$2)</f>
        <v>8.1066535392269188</v>
      </c>
      <c r="AW163" s="1"/>
      <c r="AX163" s="1"/>
      <c r="AY163" s="1"/>
      <c r="AZ163" s="1"/>
      <c r="BA163" s="1"/>
      <c r="BB163" s="1"/>
    </row>
    <row r="164" spans="1:54" x14ac:dyDescent="0.4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3"/>
      <c r="M164" s="22" t="s">
        <v>0</v>
      </c>
      <c r="N164" s="7">
        <f>L159*$B$9</f>
        <v>27.916071251986473</v>
      </c>
      <c r="O164" s="1"/>
      <c r="P164" s="1"/>
      <c r="Q164" s="22" t="s">
        <v>0</v>
      </c>
      <c r="R164" s="7">
        <f>P159*$B$9</f>
        <v>27.871613062288592</v>
      </c>
      <c r="S164" s="1"/>
      <c r="T164" s="1"/>
      <c r="U164" s="22" t="s">
        <v>0</v>
      </c>
      <c r="V164" s="7">
        <f>T159*$B$9</f>
        <v>27.82722567519804</v>
      </c>
      <c r="W164" s="1"/>
      <c r="X164" s="1"/>
      <c r="Y164" s="22" t="s">
        <v>0</v>
      </c>
      <c r="Z164" s="7">
        <f>X159*$B$9</f>
        <v>27.782908977956996</v>
      </c>
      <c r="AA164" s="1"/>
      <c r="AB164" s="1"/>
      <c r="AC164" s="22" t="s">
        <v>0</v>
      </c>
      <c r="AD164" s="7">
        <f>AB159*$B$9</f>
        <v>27.738662857987183</v>
      </c>
      <c r="AE164" s="1"/>
      <c r="AF164" s="1"/>
      <c r="AG164" s="22" t="s">
        <v>0</v>
      </c>
      <c r="AH164" s="7">
        <f>AF159*$B$9</f>
        <v>27.694487202889647</v>
      </c>
      <c r="AI164" s="1"/>
      <c r="AJ164" s="1"/>
      <c r="AK164" s="22" t="s">
        <v>0</v>
      </c>
      <c r="AL164" s="7">
        <f>AJ159*$B$9</f>
        <v>27.650381900444412</v>
      </c>
      <c r="AM164" s="1"/>
      <c r="AN164" s="1"/>
      <c r="AO164" s="22" t="s">
        <v>0</v>
      </c>
      <c r="AP164" s="7">
        <f>AN159*$B$9</f>
        <v>27.606346838610207</v>
      </c>
      <c r="AQ164" s="1"/>
      <c r="AR164" s="1"/>
      <c r="AS164" s="22" t="s">
        <v>0</v>
      </c>
      <c r="AT164" s="7">
        <f>AR159*$B$9</f>
        <v>27.562381905524266</v>
      </c>
      <c r="AU164" s="1"/>
      <c r="AV164" s="1"/>
      <c r="AW164" s="22" t="s">
        <v>0</v>
      </c>
      <c r="AX164" s="7">
        <f>AV159*$B$9</f>
        <v>27.518486989501856</v>
      </c>
      <c r="AY164" s="1"/>
      <c r="AZ164" s="1"/>
      <c r="BA164" s="1"/>
      <c r="BB164" s="1"/>
    </row>
    <row r="165" spans="1:54" x14ac:dyDescent="0.4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3"/>
      <c r="M165" s="23" t="s">
        <v>9</v>
      </c>
      <c r="N165" s="7">
        <f>EXP(-$B$4*$B$6)*(P163-P173)/(N164*($B$8-$B$9))</f>
        <v>-0.89722654368180177</v>
      </c>
      <c r="O165" s="1"/>
      <c r="P165" s="1"/>
      <c r="Q165" s="23" t="s">
        <v>9</v>
      </c>
      <c r="R165" s="7">
        <f>EXP(-$B$4*$B$6)*(T163-T173)/(R164*($B$8-$B$9))</f>
        <v>-0.91405374790513572</v>
      </c>
      <c r="S165" s="1"/>
      <c r="T165" s="1"/>
      <c r="U165" s="23" t="s">
        <v>9</v>
      </c>
      <c r="V165" s="7">
        <f>EXP(-$B$4*$B$6)*(X163-X173)/(V164*($B$8-$B$9))</f>
        <v>-0.93150394624767152</v>
      </c>
      <c r="W165" s="1"/>
      <c r="X165" s="1"/>
      <c r="Y165" s="23" t="s">
        <v>9</v>
      </c>
      <c r="Z165" s="7">
        <f>EXP(-$B$4*$B$6)*(AB163-AB173)/(Z164*($B$8-$B$9))</f>
        <v>-0.94925561363717414</v>
      </c>
      <c r="AA165" s="1"/>
      <c r="AB165" s="1"/>
      <c r="AC165" s="23" t="s">
        <v>9</v>
      </c>
      <c r="AD165" s="7">
        <f>EXP(-$B$4*$B$6)*(AF163-AF173)/(AD164*($B$8-$B$9))</f>
        <v>-0.96662059640766662</v>
      </c>
      <c r="AE165" s="1"/>
      <c r="AF165" s="1"/>
      <c r="AG165" s="23" t="s">
        <v>9</v>
      </c>
      <c r="AH165" s="7">
        <f>EXP(-$B$4*$B$6)*(AJ163-AJ173)/(AH164*($B$8-$B$9))</f>
        <v>-0.98219268919004132</v>
      </c>
      <c r="AI165" s="1"/>
      <c r="AJ165" s="1"/>
      <c r="AK165" s="23" t="s">
        <v>9</v>
      </c>
      <c r="AL165" s="7">
        <f>EXP(-$B$4*$B$6)*(AN163-AN173)/(AL164*($B$8-$B$9))</f>
        <v>-0.99323082301731791</v>
      </c>
      <c r="AM165" s="1"/>
      <c r="AN165" s="1"/>
      <c r="AO165" s="23" t="s">
        <v>9</v>
      </c>
      <c r="AP165" s="7">
        <f>EXP(-$B$4*$B$6)*(AR163-AR173)/(AP164*($B$8-$B$9))</f>
        <v>-0.99548210866047204</v>
      </c>
      <c r="AQ165" s="1"/>
      <c r="AR165" s="1"/>
      <c r="AS165" s="23" t="s">
        <v>9</v>
      </c>
      <c r="AT165" s="7">
        <f>EXP(-$B$4*$B$6)*(AV163-AV173)/(AT164*($B$8-$B$9))</f>
        <v>-0.99773849713262441</v>
      </c>
      <c r="AU165" s="1"/>
      <c r="AV165" s="1"/>
      <c r="AW165" s="23" t="s">
        <v>9</v>
      </c>
      <c r="AX165" s="6"/>
      <c r="AY165" s="1"/>
      <c r="AZ165" s="1"/>
      <c r="BA165" s="1"/>
      <c r="BB165" s="1"/>
    </row>
    <row r="166" spans="1:54" x14ac:dyDescent="0.4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3"/>
      <c r="M166" s="22" t="s">
        <v>10</v>
      </c>
      <c r="N166" s="7">
        <f>EXP(-$B$3*B6)*(($B$8*P173-$B$9*P163)/($B$8-$B$9))</f>
        <v>34.674585566537353</v>
      </c>
      <c r="O166" s="1"/>
      <c r="P166" s="1"/>
      <c r="Q166" s="22" t="s">
        <v>10</v>
      </c>
      <c r="R166" s="7">
        <f>EXP(-$B$3*B6)*(($B$8*T173-$B$9*T163)/($B$8-$B$9))</f>
        <v>35.060201442705193</v>
      </c>
      <c r="S166" s="1"/>
      <c r="T166" s="1"/>
      <c r="U166" s="22" t="s">
        <v>10</v>
      </c>
      <c r="V166" s="7">
        <f>EXP(-$B$3*B6)*(($B$8*X173-$B$9*X163)/($B$8-$B$9))</f>
        <v>35.465903906435869</v>
      </c>
      <c r="W166" s="1"/>
      <c r="X166" s="1"/>
      <c r="Y166" s="22" t="s">
        <v>10</v>
      </c>
      <c r="Z166" s="7">
        <f>EXP(-$B$3*B6)*(($B$8*AB173-$B$9*AB163)/($B$8-$B$9))</f>
        <v>35.884063028618883</v>
      </c>
      <c r="AA166" s="1"/>
      <c r="AB166" s="1"/>
      <c r="AC166" s="22" t="s">
        <v>10</v>
      </c>
      <c r="AD166" s="7">
        <f>EXP(-$B$3*B6)*(($B$8*AF173-$B$9*AF163)/($B$8-$B$9))</f>
        <v>36.297338269839862</v>
      </c>
      <c r="AE166" s="1"/>
      <c r="AF166" s="1"/>
      <c r="AG166" s="22" t="s">
        <v>10</v>
      </c>
      <c r="AH166" s="7">
        <f>EXP(-$B$3*B6)*(($B$8*AJ173-$B$9*AJ163)/($B$8-$B$9))</f>
        <v>36.669015123360339</v>
      </c>
      <c r="AI166" s="1"/>
      <c r="AJ166" s="1"/>
      <c r="AK166" s="22" t="s">
        <v>10</v>
      </c>
      <c r="AL166" s="7">
        <f>EXP(-$B$3*B6)*(($B$8*AN173-$B$9*AN163)/($B$8-$B$9))</f>
        <v>36.925679400228226</v>
      </c>
      <c r="AM166" s="1"/>
      <c r="AN166" s="1"/>
      <c r="AO166" s="22" t="s">
        <v>10</v>
      </c>
      <c r="AP166" s="7">
        <f>EXP(-$B$3*B6)*(($B$8*AR173-$B$9*AR163)/($B$8-$B$9))</f>
        <v>36.950436331418103</v>
      </c>
      <c r="AQ166" s="1"/>
      <c r="AR166" s="1"/>
      <c r="AS166" s="22" t="s">
        <v>10</v>
      </c>
      <c r="AT166" s="7">
        <f>EXP(-$B$3*B6)*(($B$8*AV173-$B$9*AV163)/($B$8-$B$9))</f>
        <v>36.975209860965855</v>
      </c>
      <c r="AU166" s="1"/>
      <c r="AV166" s="1"/>
      <c r="AW166" s="22" t="s">
        <v>10</v>
      </c>
      <c r="AX166" s="6"/>
      <c r="AY166" s="1"/>
      <c r="AZ166" s="1"/>
      <c r="BA166" s="1"/>
      <c r="BB166" s="1"/>
    </row>
    <row r="167" spans="1:54" x14ac:dyDescent="0.4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3"/>
      <c r="M167" s="22" t="s">
        <v>21</v>
      </c>
      <c r="N167" s="7">
        <f>EXP(-$B$3*$B$6)*($B$11*P162+$B$12*P172)</f>
        <v>9.6275454439426227</v>
      </c>
      <c r="O167" s="1"/>
      <c r="P167" s="1"/>
      <c r="Q167" s="22" t="s">
        <v>21</v>
      </c>
      <c r="R167" s="7">
        <f>EXP(-$B$3*$B$6)*($B$11*T162+$B$12*T172)</f>
        <v>9.5840490629585755</v>
      </c>
      <c r="S167" s="1"/>
      <c r="T167" s="1"/>
      <c r="U167" s="22" t="s">
        <v>21</v>
      </c>
      <c r="V167" s="7">
        <f>EXP(-$B$3*$B$6)*($B$11*X162+$B$12*X172)</f>
        <v>9.5447333768643734</v>
      </c>
      <c r="W167" s="1"/>
      <c r="X167" s="1"/>
      <c r="Y167" s="22" t="s">
        <v>21</v>
      </c>
      <c r="Z167" s="7">
        <f>EXP(-$B$3*$B$6)*($B$11*AB162+$B$12*AB172)</f>
        <v>9.5109807181225463</v>
      </c>
      <c r="AA167" s="1"/>
      <c r="AB167" s="1"/>
      <c r="AC167" s="22" t="s">
        <v>21</v>
      </c>
      <c r="AD167" s="7">
        <f>EXP(-$B$3*$B$6)*($B$11*AF162+$B$12*AF172)</f>
        <v>9.484575434501096</v>
      </c>
      <c r="AE167" s="1"/>
      <c r="AF167" s="1"/>
      <c r="AG167" s="22" t="s">
        <v>21</v>
      </c>
      <c r="AH167" s="7">
        <f>EXP(-$B$3*$B$6)*($B$11*AJ162+$B$12*AJ172)</f>
        <v>9.4676922618149604</v>
      </c>
      <c r="AI167" s="1"/>
      <c r="AJ167" s="1"/>
      <c r="AK167" s="22" t="s">
        <v>21</v>
      </c>
      <c r="AL167" s="7">
        <f>EXP(-$B$3*$B$6)*($B$11*AN162+$B$12*AN172)</f>
        <v>9.4624678285066732</v>
      </c>
      <c r="AM167" s="1"/>
      <c r="AN167" s="1"/>
      <c r="AO167" s="22" t="s">
        <v>21</v>
      </c>
      <c r="AP167" s="7">
        <f>EXP(-$B$3*$B$6)*($B$11*AR162+$B$12*AR172)</f>
        <v>9.4688119681060545</v>
      </c>
      <c r="AQ167" s="1"/>
      <c r="AR167" s="1"/>
      <c r="AS167" s="22" t="s">
        <v>21</v>
      </c>
      <c r="AT167" s="7">
        <f>EXP(-$B$3*$B$6)*($B$11*AV162+$B$12*AV172)</f>
        <v>9.4751603611526303</v>
      </c>
      <c r="AU167" s="1"/>
      <c r="AV167" s="1"/>
      <c r="AW167" s="22" t="s">
        <v>21</v>
      </c>
      <c r="AX167" s="8">
        <f>MAX(-AX164+$B$2,0)</f>
        <v>9.4815130104981442</v>
      </c>
      <c r="AY167" s="1"/>
      <c r="AZ167" s="1"/>
      <c r="BA167" s="1"/>
      <c r="BB167" s="1"/>
    </row>
    <row r="168" spans="1:54" x14ac:dyDescent="0.4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3"/>
      <c r="M168" s="22" t="s">
        <v>20</v>
      </c>
      <c r="N168" s="7">
        <f>MAX(EXP(-$B$3*$B$6)*($B$11*P163+$B$12*P173),-N164--$B$2)</f>
        <v>9.6275454439426227</v>
      </c>
      <c r="O168" s="1"/>
      <c r="P168" s="1"/>
      <c r="Q168" s="22" t="s">
        <v>20</v>
      </c>
      <c r="R168" s="7">
        <f>MAX(EXP(-$B$3*$B$6)*($B$11*T163+$B$12*T173),-R164--$B$2)</f>
        <v>9.5840490629585755</v>
      </c>
      <c r="S168" s="1"/>
      <c r="T168" s="1"/>
      <c r="U168" s="22" t="s">
        <v>20</v>
      </c>
      <c r="V168" s="7">
        <f>MAX(EXP(-$B$3*$B$6)*($B$11*X163+$B$12*X173),-V164--$B$2)</f>
        <v>9.5447333768643734</v>
      </c>
      <c r="W168" s="1"/>
      <c r="X168" s="1"/>
      <c r="Y168" s="22" t="s">
        <v>20</v>
      </c>
      <c r="Z168" s="7">
        <f>MAX(EXP(-$B$3*$B$6)*($B$11*AB163+$B$12*AB173),-Z164--$B$2)</f>
        <v>9.5109807181225463</v>
      </c>
      <c r="AA168" s="1"/>
      <c r="AB168" s="1"/>
      <c r="AC168" s="22" t="s">
        <v>20</v>
      </c>
      <c r="AD168" s="7">
        <f>MAX(EXP(-$B$3*$B$6)*($B$11*AF163+$B$12*AF173),-AD164+$B$2)</f>
        <v>9.484575434501096</v>
      </c>
      <c r="AE168" s="1"/>
      <c r="AF168" s="1"/>
      <c r="AG168" s="22" t="s">
        <v>20</v>
      </c>
      <c r="AH168" s="7">
        <f>MAX(EXP(-$B$3*$B$6)*($B$11*AJ163+$B$12*AJ173),-AH164+$B$2)</f>
        <v>9.4676922618149604</v>
      </c>
      <c r="AI168" s="1"/>
      <c r="AJ168" s="1"/>
      <c r="AK168" s="22" t="s">
        <v>20</v>
      </c>
      <c r="AL168" s="7">
        <f>MAX(EXP(-$B$3*$B$6)*($B$11*AN163+$B$12*AN173),-AL164+$B$2)</f>
        <v>9.4624678285066732</v>
      </c>
      <c r="AM168" s="1"/>
      <c r="AN168" s="1"/>
      <c r="AO168" s="22" t="s">
        <v>20</v>
      </c>
      <c r="AP168" s="7">
        <f>MAX(EXP(-$B$3*$B$6)*($B$11*AR163+$B$12*AR173),-AP164+$B$2)</f>
        <v>9.4688119681060545</v>
      </c>
      <c r="AQ168" s="1"/>
      <c r="AR168" s="1"/>
      <c r="AS168" s="22" t="s">
        <v>20</v>
      </c>
      <c r="AT168" s="7">
        <f>MAX(EXP(-$B$3*$B$6)*($B$11*AV163+$B$12*AV173),-AT164+$B$2)</f>
        <v>9.4751603611526303</v>
      </c>
      <c r="AU168" s="1"/>
      <c r="AV168" s="1"/>
      <c r="AW168" s="22" t="s">
        <v>20</v>
      </c>
      <c r="AX168" s="8">
        <f>MAX(-AX164+$B$2,0)</f>
        <v>9.4815130104981442</v>
      </c>
      <c r="AY168" s="1"/>
      <c r="AZ168" s="1"/>
      <c r="BA168" s="1"/>
      <c r="BB168" s="1"/>
    </row>
    <row r="169" spans="1:54" x14ac:dyDescent="0.4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3"/>
      <c r="M169" s="2"/>
      <c r="N169" s="4"/>
      <c r="O169" s="22" t="s">
        <v>0</v>
      </c>
      <c r="P169" s="7">
        <f>N164*$B$9</f>
        <v>26.569033142764962</v>
      </c>
      <c r="Q169" s="1"/>
      <c r="R169" s="1"/>
      <c r="S169" s="22" t="s">
        <v>0</v>
      </c>
      <c r="T169" s="7">
        <f>R164*$B$9</f>
        <v>26.526720200342368</v>
      </c>
      <c r="U169" s="1"/>
      <c r="V169" s="1"/>
      <c r="W169" s="22" t="s">
        <v>0</v>
      </c>
      <c r="X169" s="7">
        <f>V164*$B$9</f>
        <v>26.484474644078944</v>
      </c>
      <c r="Y169" s="1"/>
      <c r="Z169" s="1"/>
      <c r="AA169" s="22" t="s">
        <v>0</v>
      </c>
      <c r="AB169" s="7">
        <f>Z164*$B$9</f>
        <v>26.442296366657782</v>
      </c>
      <c r="AC169" s="1"/>
      <c r="AD169" s="1"/>
      <c r="AE169" s="22" t="s">
        <v>0</v>
      </c>
      <c r="AF169" s="7">
        <f>AD164*$B$9</f>
        <v>26.400185260932865</v>
      </c>
      <c r="AG169" s="1"/>
      <c r="AH169" s="1"/>
      <c r="AI169" s="22" t="s">
        <v>0</v>
      </c>
      <c r="AJ169" s="7">
        <f>AH164*$B$9</f>
        <v>26.358141219928839</v>
      </c>
      <c r="AK169" s="1"/>
      <c r="AL169" s="1"/>
      <c r="AM169" s="22" t="s">
        <v>0</v>
      </c>
      <c r="AN169" s="7">
        <f>AL164*$B$9</f>
        <v>26.316164136840698</v>
      </c>
      <c r="AO169" s="1"/>
      <c r="AP169" s="1"/>
      <c r="AQ169" s="22" t="s">
        <v>0</v>
      </c>
      <c r="AR169" s="7">
        <f>AP164*$B$9</f>
        <v>26.274253905033511</v>
      </c>
      <c r="AS169" s="1"/>
      <c r="AT169" s="1"/>
      <c r="AU169" s="22" t="s">
        <v>0</v>
      </c>
      <c r="AV169" s="7">
        <f>AT164*$B$9</f>
        <v>26.232410418042242</v>
      </c>
      <c r="AW169" s="1"/>
      <c r="AX169" s="1"/>
      <c r="AY169" s="1"/>
      <c r="AZ169" s="1"/>
      <c r="BA169" s="1"/>
      <c r="BB169" s="1"/>
    </row>
    <row r="170" spans="1:54" x14ac:dyDescent="0.4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23" t="s">
        <v>9</v>
      </c>
      <c r="P170" s="7">
        <f>EXP(-$B$4*$B$6)*(R168-R178)/(P169*($B$8-$B$9))</f>
        <v>-0.9359348783420024</v>
      </c>
      <c r="Q170" s="1"/>
      <c r="R170" s="1"/>
      <c r="S170" s="23" t="s">
        <v>9</v>
      </c>
      <c r="T170" s="7">
        <f>EXP(-$B$4*$B$6)*(V168-V178)/(T169*($B$8-$B$9))</f>
        <v>-0.94965953278044479</v>
      </c>
      <c r="U170" s="1"/>
      <c r="V170" s="1"/>
      <c r="W170" s="23" t="s">
        <v>9</v>
      </c>
      <c r="X170" s="7">
        <f>EXP(-$B$4*$B$6)*(Z168-Z178)/(X169*($B$8-$B$9))</f>
        <v>-0.96295354644679698</v>
      </c>
      <c r="Y170" s="1"/>
      <c r="Z170" s="1"/>
      <c r="AA170" s="23" t="s">
        <v>9</v>
      </c>
      <c r="AB170" s="7">
        <f>EXP(-$B$4*$B$6)*(AD168-AD178)/(AB169*($B$8-$B$9))</f>
        <v>-0.97518590557286322</v>
      </c>
      <c r="AC170" s="1"/>
      <c r="AD170" s="1"/>
      <c r="AE170" s="23" t="s">
        <v>9</v>
      </c>
      <c r="AF170" s="7">
        <f>EXP(-$B$4*$B$6)*(AH168-AH178)/(AF169*($B$8-$B$9))</f>
        <v>-0.98536563069555005</v>
      </c>
      <c r="AG170" s="1"/>
      <c r="AH170" s="1"/>
      <c r="AI170" s="23" t="s">
        <v>9</v>
      </c>
      <c r="AJ170" s="7">
        <f>EXP(-$B$4*$B$6)*(AL168-AL178)/(AJ169*($B$8-$B$9))</f>
        <v>-0.99210709014932508</v>
      </c>
      <c r="AK170" s="1"/>
      <c r="AL170" s="1"/>
      <c r="AM170" s="23" t="s">
        <v>9</v>
      </c>
      <c r="AN170" s="7">
        <f>EXP(-$B$4*$B$6)*(AP168-AP178)/(AN169*($B$8-$B$9))</f>
        <v>-0.99435582870713612</v>
      </c>
      <c r="AO170" s="1"/>
      <c r="AP170" s="1"/>
      <c r="AQ170" s="23" t="s">
        <v>9</v>
      </c>
      <c r="AR170" s="7">
        <f>EXP(-$B$4*$B$6)*(AT168-AT178)/(AR169*($B$8-$B$9))</f>
        <v>-0.99660966432065035</v>
      </c>
      <c r="AS170" s="1"/>
      <c r="AT170" s="1"/>
      <c r="AU170" s="23" t="s">
        <v>9</v>
      </c>
      <c r="AV170" s="7">
        <f>EXP(-$B$4*$B$6)*(AX168-AX178)/(AV169*($B$8-$B$9))</f>
        <v>-0.99886860854299642</v>
      </c>
      <c r="AW170" s="1"/>
      <c r="AX170" s="1"/>
      <c r="AY170" s="1"/>
      <c r="AZ170" s="1"/>
      <c r="BA170" s="1"/>
      <c r="BB170" s="1"/>
    </row>
    <row r="171" spans="1:54" x14ac:dyDescent="0.4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22" t="s">
        <v>10</v>
      </c>
      <c r="P171" s="7">
        <f>EXP(-$B$3*B6)*(($B$8*R178-$B$9*R168)/($B$8-$B$9))</f>
        <v>35.687649326444749</v>
      </c>
      <c r="Q171" s="1"/>
      <c r="R171" s="1"/>
      <c r="S171" s="22" t="s">
        <v>10</v>
      </c>
      <c r="T171" s="7">
        <f>EXP(-$B$3*B6)*(($B$8*V178-$B$9*V168)/($B$8-$B$9))</f>
        <v>35.988993525313418</v>
      </c>
      <c r="U171" s="1"/>
      <c r="V171" s="1"/>
      <c r="W171" s="22" t="s">
        <v>10</v>
      </c>
      <c r="X171" s="7">
        <f>EXP(-$B$3*B6)*(($B$8*Z178-$B$9*Z168)/($B$8-$B$9))</f>
        <v>36.282773677061769</v>
      </c>
      <c r="Y171" s="1"/>
      <c r="Z171" s="1"/>
      <c r="AA171" s="22" t="s">
        <v>10</v>
      </c>
      <c r="AB171" s="7">
        <f>EXP(-$B$3*B6)*(($B$8*AD178-$B$9*AD168)/($B$8-$B$9))</f>
        <v>36.553316109964662</v>
      </c>
      <c r="AC171" s="1"/>
      <c r="AD171" s="1"/>
      <c r="AE171" s="22" t="s">
        <v>10</v>
      </c>
      <c r="AF171" s="7">
        <f>EXP(-$B$3*B6)*(($B$8*AH178-$B$9*AH168)/($B$8-$B$9))</f>
        <v>36.775471798974891</v>
      </c>
      <c r="AG171" s="1"/>
      <c r="AH171" s="1"/>
      <c r="AI171" s="22" t="s">
        <v>10</v>
      </c>
      <c r="AJ171" s="7">
        <f>EXP(-$B$3*B6)*(($B$8*AL178-$B$9*AL168)/($B$8-$B$9))</f>
        <v>36.913307155541865</v>
      </c>
      <c r="AK171" s="1"/>
      <c r="AL171" s="1"/>
      <c r="AM171" s="22" t="s">
        <v>10</v>
      </c>
      <c r="AN171" s="7">
        <f>EXP(-$B$3*B6)*(($B$8*AP178-$B$9*AP168)/($B$8-$B$9))</f>
        <v>36.938055791723677</v>
      </c>
      <c r="AO171" s="1"/>
      <c r="AP171" s="1"/>
      <c r="AQ171" s="22" t="s">
        <v>10</v>
      </c>
      <c r="AR171" s="7">
        <f>EXP(-$B$3*B6)*(($B$8*AT178-$B$9*AT168)/($B$8-$B$9))</f>
        <v>36.962821020701945</v>
      </c>
      <c r="AS171" s="1"/>
      <c r="AT171" s="1"/>
      <c r="AU171" s="22" t="s">
        <v>10</v>
      </c>
      <c r="AV171" s="7">
        <f>EXP(-$B$3*B6)*(($B$8*AX178-$B$9*AX168)/($B$8-$B$9))</f>
        <v>36.987602853601288</v>
      </c>
      <c r="AW171" s="1"/>
      <c r="AX171" s="1"/>
      <c r="AY171" s="1"/>
      <c r="AZ171" s="1"/>
      <c r="BA171" s="1"/>
      <c r="BB171" s="1"/>
    </row>
    <row r="172" spans="1:54" x14ac:dyDescent="0.4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22" t="s">
        <v>21</v>
      </c>
      <c r="P172" s="7">
        <f>EXP(-$B$3*$B$6)*($B$11*R167+$B$12*R177)</f>
        <v>10.820764524306396</v>
      </c>
      <c r="Q172" s="1"/>
      <c r="R172" s="1"/>
      <c r="S172" s="22" t="s">
        <v>21</v>
      </c>
      <c r="T172" s="7">
        <f>EXP(-$B$3*$B$6)*($B$11*V167+$B$12*V177)</f>
        <v>10.797640813658699</v>
      </c>
      <c r="U172" s="1"/>
      <c r="V172" s="1"/>
      <c r="W172" s="22" t="s">
        <v>21</v>
      </c>
      <c r="X172" s="7">
        <f>EXP(-$B$3*$B$6)*($B$11*Z167+$B$12*Z177)</f>
        <v>10.779454892765674</v>
      </c>
      <c r="Y172" s="1"/>
      <c r="Z172" s="1"/>
      <c r="AA172" s="22" t="s">
        <v>21</v>
      </c>
      <c r="AB172" s="7">
        <f>EXP(-$B$3*$B$6)*($B$11*AD167+$B$12*AD177)</f>
        <v>10.767161382219468</v>
      </c>
      <c r="AC172" s="1"/>
      <c r="AD172" s="1"/>
      <c r="AE172" s="22" t="s">
        <v>21</v>
      </c>
      <c r="AF172" s="7">
        <f>EXP(-$B$3*$B$6)*($B$11*AH167+$B$12*AH177)</f>
        <v>10.76163659885642</v>
      </c>
      <c r="AG172" s="1"/>
      <c r="AH172" s="1"/>
      <c r="AI172" s="22" t="s">
        <v>21</v>
      </c>
      <c r="AJ172" s="7">
        <f>EXP(-$B$3*$B$6)*($B$11*AL167+$B$12*AL177)</f>
        <v>10.763208368093286</v>
      </c>
      <c r="AK172" s="1"/>
      <c r="AL172" s="1"/>
      <c r="AM172" s="22" t="s">
        <v>21</v>
      </c>
      <c r="AN172" s="7">
        <f>EXP(-$B$3*$B$6)*($B$11*AP167+$B$12*AP177)</f>
        <v>10.770424593042417</v>
      </c>
      <c r="AO172" s="1"/>
      <c r="AP172" s="1"/>
      <c r="AQ172" s="22" t="s">
        <v>21</v>
      </c>
      <c r="AR172" s="7">
        <f>EXP(-$B$3*$B$6)*($B$11*AT167+$B$12*AT177)</f>
        <v>10.77764565613095</v>
      </c>
      <c r="AS172" s="1"/>
      <c r="AT172" s="1"/>
      <c r="AU172" s="22" t="s">
        <v>21</v>
      </c>
      <c r="AV172" s="7">
        <f>EXP(-$B$3*$B$6)*($B$11*AX167+$B$12*AX177)</f>
        <v>10.78487156060263</v>
      </c>
      <c r="AW172" s="1"/>
      <c r="AX172" s="1"/>
      <c r="AY172" s="1"/>
      <c r="AZ172" s="1"/>
      <c r="BA172" s="1"/>
      <c r="BB172" s="1"/>
    </row>
    <row r="173" spans="1:54" x14ac:dyDescent="0.4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22" t="s">
        <v>20</v>
      </c>
      <c r="P173" s="7">
        <f>MAX(EXP(-$B$3*$B$6)*($B$11*R168+$B$12*R178),-P169--$B$2)</f>
        <v>10.820764524306396</v>
      </c>
      <c r="Q173" s="1"/>
      <c r="R173" s="1"/>
      <c r="S173" s="22" t="s">
        <v>20</v>
      </c>
      <c r="T173" s="7">
        <f>MAX(EXP(-$B$3*$B$6)*($B$11*V168+$B$12*V178),-T169--$B$2)</f>
        <v>10.797640813658699</v>
      </c>
      <c r="U173" s="1"/>
      <c r="V173" s="1"/>
      <c r="W173" s="22" t="s">
        <v>20</v>
      </c>
      <c r="X173" s="7">
        <f>MAX(EXP(-$B$3*$B$6)*($B$11*Z168+$B$12*Z178),-X169--$B$2)</f>
        <v>10.779454892765674</v>
      </c>
      <c r="Y173" s="1"/>
      <c r="Z173" s="1"/>
      <c r="AA173" s="22" t="s">
        <v>20</v>
      </c>
      <c r="AB173" s="7">
        <f>MAX(EXP(-$B$3*$B$6)*($B$11*AD168+$B$12*AD178),-AB169--$B$2)</f>
        <v>10.767161382219468</v>
      </c>
      <c r="AC173" s="1"/>
      <c r="AD173" s="1"/>
      <c r="AE173" s="22" t="s">
        <v>20</v>
      </c>
      <c r="AF173" s="7">
        <f>MAX(EXP(-$B$3*$B$6)*($B$11*AH168+$B$12*AH178),-AF169--$B$2)</f>
        <v>10.76163659885642</v>
      </c>
      <c r="AG173" s="1"/>
      <c r="AH173" s="1"/>
      <c r="AI173" s="22" t="s">
        <v>20</v>
      </c>
      <c r="AJ173" s="7">
        <f>MAX(EXP(-$B$3*$B$6)*($B$11*AL168+$B$12*AL178),-AJ169+$B$2)</f>
        <v>10.763208368093286</v>
      </c>
      <c r="AK173" s="1"/>
      <c r="AL173" s="1"/>
      <c r="AM173" s="22" t="s">
        <v>20</v>
      </c>
      <c r="AN173" s="7">
        <f>MAX(EXP(-$B$3*$B$6)*($B$11*AP168+$B$12*AP178),-AN169+$B$2)</f>
        <v>10.770424593042417</v>
      </c>
      <c r="AO173" s="1"/>
      <c r="AP173" s="1"/>
      <c r="AQ173" s="22" t="s">
        <v>20</v>
      </c>
      <c r="AR173" s="7">
        <f>MAX(EXP(-$B$3*$B$6)*($B$11*AT168+$B$12*AT178),-AR169+$B$2)</f>
        <v>10.77764565613095</v>
      </c>
      <c r="AS173" s="1"/>
      <c r="AT173" s="1"/>
      <c r="AU173" s="22" t="s">
        <v>20</v>
      </c>
      <c r="AV173" s="7">
        <f>MAX(EXP(-$B$3*$B$6)*($B$11*AX168+$B$12*AX178),-AV169+$B$2)</f>
        <v>10.78487156060263</v>
      </c>
      <c r="AW173" s="1"/>
      <c r="AX173" s="1"/>
      <c r="AY173" s="1"/>
      <c r="AZ173" s="1"/>
      <c r="BA173" s="1"/>
      <c r="BB173" s="1"/>
    </row>
    <row r="174" spans="1:54" x14ac:dyDescent="0.4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3"/>
      <c r="Q174" s="22" t="s">
        <v>0</v>
      </c>
      <c r="R174" s="7">
        <f>P169*$B$9</f>
        <v>25.286993852729584</v>
      </c>
      <c r="S174" s="1"/>
      <c r="T174" s="1"/>
      <c r="U174" s="22" t="s">
        <v>0</v>
      </c>
      <c r="V174" s="7">
        <f>T169*$B$9</f>
        <v>25.246722642664025</v>
      </c>
      <c r="W174" s="1"/>
      <c r="X174" s="1"/>
      <c r="Y174" s="22" t="s">
        <v>0</v>
      </c>
      <c r="Z174" s="7">
        <f>X169*$B$9</f>
        <v>25.20651556716383</v>
      </c>
      <c r="AA174" s="1"/>
      <c r="AB174" s="1"/>
      <c r="AC174" s="22" t="s">
        <v>0</v>
      </c>
      <c r="AD174" s="7">
        <f>AB169*$B$9</f>
        <v>25.166372524090466</v>
      </c>
      <c r="AE174" s="1"/>
      <c r="AF174" s="1"/>
      <c r="AG174" s="22" t="s">
        <v>0</v>
      </c>
      <c r="AH174" s="7">
        <f>AF169*$B$9</f>
        <v>25.126293411468051</v>
      </c>
      <c r="AI174" s="1"/>
      <c r="AJ174" s="1"/>
      <c r="AK174" s="22" t="s">
        <v>0</v>
      </c>
      <c r="AL174" s="7">
        <f>AJ169*$B$9</f>
        <v>25.086278127483123</v>
      </c>
      <c r="AM174" s="1"/>
      <c r="AN174" s="1"/>
      <c r="AO174" s="22" t="s">
        <v>0</v>
      </c>
      <c r="AP174" s="7">
        <f>AN169*$B$9</f>
        <v>25.046326570484354</v>
      </c>
      <c r="AQ174" s="1"/>
      <c r="AR174" s="1"/>
      <c r="AS174" s="22" t="s">
        <v>0</v>
      </c>
      <c r="AT174" s="7">
        <f>AR169*$B$9</f>
        <v>25.006438638982285</v>
      </c>
      <c r="AU174" s="1"/>
      <c r="AV174" s="1"/>
      <c r="AW174" s="22" t="s">
        <v>0</v>
      </c>
      <c r="AX174" s="7">
        <f>AV169*$B$9</f>
        <v>24.96661423164915</v>
      </c>
      <c r="AY174" s="1"/>
      <c r="AZ174" s="1"/>
      <c r="BA174" s="1"/>
      <c r="BB174" s="1"/>
    </row>
    <row r="175" spans="1:54" x14ac:dyDescent="0.4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3"/>
      <c r="Q175" s="23" t="s">
        <v>9</v>
      </c>
      <c r="R175" s="7">
        <f>EXP(-$B$4*$B$6)*(T173-T183)/(R174*($B$8-$B$9))</f>
        <v>-0.96108013403650283</v>
      </c>
      <c r="S175" s="1"/>
      <c r="T175" s="1"/>
      <c r="U175" s="23" t="s">
        <v>9</v>
      </c>
      <c r="V175" s="7">
        <f>EXP(-$B$4*$B$6)*(X173-X183)/(V174*($B$8-$B$9))</f>
        <v>-0.97092534562419019</v>
      </c>
      <c r="W175" s="1"/>
      <c r="X175" s="1"/>
      <c r="Y175" s="23" t="s">
        <v>9</v>
      </c>
      <c r="Z175" s="7">
        <f>EXP(-$B$4*$B$6)*(AB173-AB183)/(Z174*($B$8-$B$9))</f>
        <v>-0.97957030187484395</v>
      </c>
      <c r="AA175" s="1"/>
      <c r="AB175" s="1"/>
      <c r="AC175" s="23" t="s">
        <v>9</v>
      </c>
      <c r="AD175" s="7">
        <f>EXP(-$B$4*$B$6)*(AF173-AF183)/(AD174*($B$8-$B$9))</f>
        <v>-0.98644251295711793</v>
      </c>
      <c r="AE175" s="1"/>
      <c r="AF175" s="1"/>
      <c r="AG175" s="23" t="s">
        <v>9</v>
      </c>
      <c r="AH175" s="7">
        <f>EXP(-$B$4*$B$6)*(AJ173-AJ183)/(AH174*($B$8-$B$9))</f>
        <v>-0.9909846286631</v>
      </c>
      <c r="AI175" s="1"/>
      <c r="AJ175" s="1"/>
      <c r="AK175" s="23" t="s">
        <v>9</v>
      </c>
      <c r="AL175" s="7">
        <f>EXP(-$B$4*$B$6)*(AN173-AN183)/(AL174*($B$8-$B$9))</f>
        <v>-0.9932308230173178</v>
      </c>
      <c r="AM175" s="1"/>
      <c r="AN175" s="1"/>
      <c r="AO175" s="23" t="s">
        <v>9</v>
      </c>
      <c r="AP175" s="7">
        <f>EXP(-$B$4*$B$6)*(AR173-AR183)/(AP174*($B$8-$B$9))</f>
        <v>-0.9954821086604726</v>
      </c>
      <c r="AQ175" s="1"/>
      <c r="AR175" s="1"/>
      <c r="AS175" s="23" t="s">
        <v>9</v>
      </c>
      <c r="AT175" s="7">
        <f>EXP(-$B$4*$B$6)*(AV173-AV183)/(AT174*($B$8-$B$9))</f>
        <v>-0.99773849713262952</v>
      </c>
      <c r="AU175" s="1"/>
      <c r="AV175" s="1"/>
      <c r="AW175" s="23" t="s">
        <v>9</v>
      </c>
      <c r="AX175" s="6"/>
      <c r="AY175" s="1"/>
      <c r="AZ175" s="1"/>
      <c r="BA175" s="1"/>
      <c r="BB175" s="1"/>
    </row>
    <row r="176" spans="1:54" x14ac:dyDescent="0.4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3"/>
      <c r="Q176" s="22" t="s">
        <v>10</v>
      </c>
      <c r="R176" s="7">
        <f>EXP(-$B$3*B6)*(($B$8*T183-$B$9*T173)/($B$8-$B$9))</f>
        <v>36.308651745597906</v>
      </c>
      <c r="S176" s="1"/>
      <c r="T176" s="1"/>
      <c r="U176" s="22" t="s">
        <v>10</v>
      </c>
      <c r="V176" s="7">
        <f>EXP(-$B$3*B6)*(($B$8*X183-$B$9*X173)/($B$8-$B$9))</f>
        <v>36.510791316337546</v>
      </c>
      <c r="W176" s="1"/>
      <c r="X176" s="1"/>
      <c r="Y176" s="22" t="s">
        <v>10</v>
      </c>
      <c r="Z176" s="7">
        <f>EXP(-$B$3*B6)*(($B$8*AB183-$B$9*AB173)/($B$8-$B$9))</f>
        <v>36.686292055188368</v>
      </c>
      <c r="AA176" s="1"/>
      <c r="AB176" s="1"/>
      <c r="AC176" s="22" t="s">
        <v>10</v>
      </c>
      <c r="AD176" s="7">
        <f>EXP(-$B$3*B6)*(($B$8*AF183-$B$9*AF173)/($B$8-$B$9))</f>
        <v>36.821057734082515</v>
      </c>
      <c r="AE176" s="1"/>
      <c r="AF176" s="1"/>
      <c r="AG176" s="22" t="s">
        <v>10</v>
      </c>
      <c r="AH176" s="7">
        <f>EXP(-$B$3*B6)*(($B$8*AJ183-$B$9*AJ173)/($B$8-$B$9))</f>
        <v>36.900939056275242</v>
      </c>
      <c r="AI176" s="1"/>
      <c r="AJ176" s="1"/>
      <c r="AK176" s="22" t="s">
        <v>10</v>
      </c>
      <c r="AL176" s="7">
        <f>EXP(-$B$3*B6)*(($B$8*AN183-$B$9*AN173)/($B$8-$B$9))</f>
        <v>36.925679400228212</v>
      </c>
      <c r="AM176" s="1"/>
      <c r="AN176" s="1"/>
      <c r="AO176" s="22" t="s">
        <v>10</v>
      </c>
      <c r="AP176" s="7">
        <f>EXP(-$B$3*B6)*(($B$8*AR183-$B$9*AR173)/($B$8-$B$9))</f>
        <v>36.950436331418132</v>
      </c>
      <c r="AQ176" s="1"/>
      <c r="AR176" s="1"/>
      <c r="AS176" s="22" t="s">
        <v>10</v>
      </c>
      <c r="AT176" s="7">
        <f>EXP(-$B$3*B6)*(($B$8*AV183-$B$9*AV173)/($B$8-$B$9))</f>
        <v>36.975209860965961</v>
      </c>
      <c r="AU176" s="1"/>
      <c r="AV176" s="1"/>
      <c r="AW176" s="22" t="s">
        <v>10</v>
      </c>
      <c r="AX176" s="6"/>
      <c r="AY176" s="1"/>
      <c r="AZ176" s="1"/>
      <c r="BA176" s="1"/>
      <c r="BB176" s="1"/>
    </row>
    <row r="177" spans="1:54" x14ac:dyDescent="0.4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3"/>
      <c r="Q177" s="22" t="s">
        <v>21</v>
      </c>
      <c r="R177" s="7">
        <f>EXP(-$B$3*$B$6)*($B$11*T172+$B$12*T182)</f>
        <v>12.005824304236343</v>
      </c>
      <c r="S177" s="1"/>
      <c r="T177" s="1"/>
      <c r="U177" s="22" t="s">
        <v>21</v>
      </c>
      <c r="V177" s="7">
        <f>EXP(-$B$3*$B$6)*($B$11*X172+$B$12*X182)</f>
        <v>11.998108408630909</v>
      </c>
      <c r="W177" s="1"/>
      <c r="X177" s="1"/>
      <c r="Y177" s="22" t="s">
        <v>21</v>
      </c>
      <c r="Z177" s="7">
        <f>EXP(-$B$3*$B$6)*($B$11*AB172+$B$12*AB182)</f>
        <v>11.994737991848741</v>
      </c>
      <c r="AA177" s="1"/>
      <c r="AB177" s="1"/>
      <c r="AC177" s="22" t="s">
        <v>21</v>
      </c>
      <c r="AD177" s="7">
        <f>EXP(-$B$3*$B$6)*($B$11*AF172+$B$12*AF182)</f>
        <v>11.995877979403742</v>
      </c>
      <c r="AE177" s="1"/>
      <c r="AF177" s="1"/>
      <c r="AG177" s="22" t="s">
        <v>21</v>
      </c>
      <c r="AH177" s="7">
        <f>EXP(-$B$3*$B$6)*($B$11*AJ172+$B$12*AJ182)</f>
        <v>12.001168510231471</v>
      </c>
      <c r="AI177" s="1"/>
      <c r="AJ177" s="1"/>
      <c r="AK177" s="22" t="s">
        <v>21</v>
      </c>
      <c r="AL177" s="7">
        <f>EXP(-$B$3*$B$6)*($B$11*AN172+$B$12*AN182)</f>
        <v>12.009214729226819</v>
      </c>
      <c r="AM177" s="1"/>
      <c r="AN177" s="1"/>
      <c r="AO177" s="22" t="s">
        <v>21</v>
      </c>
      <c r="AP177" s="7">
        <f>EXP(-$B$3*$B$6)*($B$11*AR172+$B$12*AR182)</f>
        <v>12.01726634283354</v>
      </c>
      <c r="AQ177" s="1"/>
      <c r="AR177" s="1"/>
      <c r="AS177" s="22" t="s">
        <v>21</v>
      </c>
      <c r="AT177" s="7">
        <f>EXP(-$B$3*$B$6)*($B$11*AV172+$B$12*AV182)</f>
        <v>12.025323354668465</v>
      </c>
      <c r="AU177" s="1"/>
      <c r="AV177" s="1"/>
      <c r="AW177" s="22" t="s">
        <v>21</v>
      </c>
      <c r="AX177" s="8">
        <f>MAX(-AX174+$B$2,0)</f>
        <v>12.03338576835085</v>
      </c>
      <c r="AY177" s="1"/>
      <c r="AZ177" s="1"/>
      <c r="BA177" s="1"/>
      <c r="BB177" s="1"/>
    </row>
    <row r="178" spans="1:54" x14ac:dyDescent="0.4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3"/>
      <c r="Q178" s="22" t="s">
        <v>20</v>
      </c>
      <c r="R178" s="7">
        <f>MAX(EXP(-$B$3*$B$6)*($B$11*T173+$B$12*T183),-R174--$B$2)</f>
        <v>12.005824304236343</v>
      </c>
      <c r="S178" s="1"/>
      <c r="T178" s="1"/>
      <c r="U178" s="22" t="s">
        <v>20</v>
      </c>
      <c r="V178" s="7">
        <f>MAX(EXP(-$B$3*$B$6)*($B$11*X173+$B$12*X183),-V174--$B$2)</f>
        <v>11.998108408630909</v>
      </c>
      <c r="W178" s="1"/>
      <c r="X178" s="1"/>
      <c r="Y178" s="22" t="s">
        <v>20</v>
      </c>
      <c r="Z178" s="7">
        <f>MAX(EXP(-$B$3*$B$6)*($B$11*AB173+$B$12*AB183),-Z174--$B$2)</f>
        <v>11.994737991848741</v>
      </c>
      <c r="AA178" s="1"/>
      <c r="AB178" s="1"/>
      <c r="AC178" s="22" t="s">
        <v>20</v>
      </c>
      <c r="AD178" s="7">
        <f>MAX(EXP(-$B$3*$B$6)*($B$11*AF173+$B$12*AF183),-AD174--$B$2)</f>
        <v>11.995877979403742</v>
      </c>
      <c r="AE178" s="1"/>
      <c r="AF178" s="1"/>
      <c r="AG178" s="22" t="s">
        <v>20</v>
      </c>
      <c r="AH178" s="7">
        <f>MAX(EXP(-$B$3*$B$6)*($B$11*AJ173+$B$12*AJ183),-AH174--$B$2)</f>
        <v>12.001168510231471</v>
      </c>
      <c r="AI178" s="1"/>
      <c r="AJ178" s="1"/>
      <c r="AK178" s="22" t="s">
        <v>20</v>
      </c>
      <c r="AL178" s="7">
        <f>MAX(EXP(-$B$3*$B$6)*($B$11*AN173+$B$12*AN183),-AL174+$B$2)</f>
        <v>12.009214729226819</v>
      </c>
      <c r="AM178" s="1"/>
      <c r="AN178" s="1"/>
      <c r="AO178" s="22" t="s">
        <v>20</v>
      </c>
      <c r="AP178" s="7">
        <f>MAX(EXP(-$B$3*$B$6)*($B$11*AR173+$B$12*AR183),-AP174+$B$2)</f>
        <v>12.01726634283354</v>
      </c>
      <c r="AQ178" s="1"/>
      <c r="AR178" s="1"/>
      <c r="AS178" s="22" t="s">
        <v>20</v>
      </c>
      <c r="AT178" s="7">
        <f>MAX(EXP(-$B$3*$B$6)*($B$11*AV173+$B$12*AV183),-AT174+$B$2)</f>
        <v>12.025323354668465</v>
      </c>
      <c r="AU178" s="1"/>
      <c r="AV178" s="1"/>
      <c r="AW178" s="22" t="s">
        <v>20</v>
      </c>
      <c r="AX178" s="8">
        <f>MAX(-AX174+$B$2,0)</f>
        <v>12.03338576835085</v>
      </c>
      <c r="AY178" s="1"/>
      <c r="AZ178" s="1"/>
      <c r="BA178" s="1"/>
      <c r="BB178" s="1"/>
    </row>
    <row r="179" spans="1:54" x14ac:dyDescent="0.4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3"/>
      <c r="Q179" s="1"/>
      <c r="R179" s="1"/>
      <c r="S179" s="22" t="s">
        <v>0</v>
      </c>
      <c r="T179" s="7">
        <f>R174*$B$9</f>
        <v>24.06681698472374</v>
      </c>
      <c r="U179" s="1"/>
      <c r="V179" s="1"/>
      <c r="W179" s="22" t="s">
        <v>0</v>
      </c>
      <c r="X179" s="7">
        <f>V174*$B$9</f>
        <v>24.028488987016868</v>
      </c>
      <c r="Y179" s="1"/>
      <c r="Z179" s="1"/>
      <c r="AA179" s="22" t="s">
        <v>0</v>
      </c>
      <c r="AB179" s="7">
        <f>Z174*$B$9</f>
        <v>23.990222029181158</v>
      </c>
      <c r="AC179" s="1"/>
      <c r="AD179" s="1"/>
      <c r="AE179" s="22" t="s">
        <v>0</v>
      </c>
      <c r="AF179" s="7">
        <f>AD174*$B$9</f>
        <v>23.952016014006595</v>
      </c>
      <c r="AG179" s="1"/>
      <c r="AH179" s="1"/>
      <c r="AI179" s="22" t="s">
        <v>0</v>
      </c>
      <c r="AJ179" s="7">
        <f>AH174*$B$9</f>
        <v>23.913870844437945</v>
      </c>
      <c r="AK179" s="1"/>
      <c r="AL179" s="1"/>
      <c r="AM179" s="22" t="s">
        <v>0</v>
      </c>
      <c r="AN179" s="7">
        <f>AL174*$B$9</f>
        <v>23.875786423574564</v>
      </c>
      <c r="AO179" s="1"/>
      <c r="AP179" s="1"/>
      <c r="AQ179" s="22" t="s">
        <v>0</v>
      </c>
      <c r="AR179" s="7">
        <f>AP174*$B$9</f>
        <v>23.837762654670126</v>
      </c>
      <c r="AS179" s="1"/>
      <c r="AT179" s="1"/>
      <c r="AU179" s="22" t="s">
        <v>0</v>
      </c>
      <c r="AV179" s="7">
        <f>AT174*$B$9</f>
        <v>23.799799441132357</v>
      </c>
      <c r="AW179" s="1"/>
      <c r="AX179" s="1"/>
      <c r="AY179" s="1"/>
      <c r="AZ179" s="1"/>
      <c r="BA179" s="1"/>
      <c r="BB179" s="1"/>
    </row>
    <row r="180" spans="1:54" x14ac:dyDescent="0.4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3"/>
      <c r="Q180" s="1"/>
      <c r="R180" s="1"/>
      <c r="S180" s="23" t="s">
        <v>9</v>
      </c>
      <c r="T180" s="7">
        <f>EXP(-$B$4*$B$6)*(V178-V188)/(T179*($B$8-$B$9))</f>
        <v>-0.97530165458340823</v>
      </c>
      <c r="U180" s="1"/>
      <c r="V180" s="1"/>
      <c r="W180" s="23" t="s">
        <v>9</v>
      </c>
      <c r="X180" s="7">
        <f>EXP(-$B$4*$B$6)*(Z178-Z188)/(X179*($B$8-$B$9))</f>
        <v>-0.98154895682010312</v>
      </c>
      <c r="Y180" s="1"/>
      <c r="Z180" s="1"/>
      <c r="AA180" s="23" t="s">
        <v>9</v>
      </c>
      <c r="AB180" s="7">
        <f>EXP(-$B$4*$B$6)*(AD178-AD188)/(AB179*($B$8-$B$9))</f>
        <v>-0.98644770515019564</v>
      </c>
      <c r="AC180" s="1"/>
      <c r="AD180" s="1"/>
      <c r="AE180" s="23" t="s">
        <v>9</v>
      </c>
      <c r="AF180" s="7">
        <f>EXP(-$B$4*$B$6)*(AH178-AH188)/(AF179*($B$8-$B$9))</f>
        <v>-0.9898634371202113</v>
      </c>
      <c r="AG180" s="1"/>
      <c r="AH180" s="1"/>
      <c r="AI180" s="23" t="s">
        <v>9</v>
      </c>
      <c r="AJ180" s="7">
        <f>EXP(-$B$4*$B$6)*(AL178-AL188)/(AJ179*($B$8-$B$9))</f>
        <v>-0.99210709014932563</v>
      </c>
      <c r="AK180" s="1"/>
      <c r="AL180" s="1"/>
      <c r="AM180" s="23" t="s">
        <v>9</v>
      </c>
      <c r="AN180" s="7">
        <f>EXP(-$B$4*$B$6)*(AP178-AP188)/(AN179*($B$8-$B$9))</f>
        <v>-0.9943558287071369</v>
      </c>
      <c r="AO180" s="1"/>
      <c r="AP180" s="1"/>
      <c r="AQ180" s="23" t="s">
        <v>9</v>
      </c>
      <c r="AR180" s="7">
        <f>EXP(-$B$4*$B$6)*(AT178-AT188)/(AR179*($B$8-$B$9))</f>
        <v>-0.99660966432065035</v>
      </c>
      <c r="AS180" s="1"/>
      <c r="AT180" s="1"/>
      <c r="AU180" s="23" t="s">
        <v>9</v>
      </c>
      <c r="AV180" s="7">
        <f>EXP(-$B$4*$B$6)*(AX178-AX188)/(AV179*($B$8-$B$9))</f>
        <v>-0.99886860854300474</v>
      </c>
      <c r="AW180" s="1"/>
      <c r="AX180" s="1"/>
      <c r="AY180" s="1"/>
      <c r="AZ180" s="1"/>
      <c r="BA180" s="1"/>
      <c r="BB180" s="1"/>
    </row>
    <row r="181" spans="1:54" x14ac:dyDescent="0.4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3"/>
      <c r="Q181" s="1"/>
      <c r="R181" s="1"/>
      <c r="S181" s="22" t="s">
        <v>10</v>
      </c>
      <c r="T181" s="7">
        <f>EXP(-$B$3*B6)*(($B$8*V188-$B$9*V178)/($B$8-$B$9))</f>
        <v>36.636889176346934</v>
      </c>
      <c r="U181" s="1"/>
      <c r="V181" s="1"/>
      <c r="W181" s="22" t="s">
        <v>10</v>
      </c>
      <c r="X181" s="7">
        <f>EXP(-$B$3*B6)*(($B$8*Z188-$B$9*Z178)/($B$8-$B$9))</f>
        <v>36.751872862691435</v>
      </c>
      <c r="Y181" s="1"/>
      <c r="Z181" s="1"/>
      <c r="AA181" s="22" t="s">
        <v>10</v>
      </c>
      <c r="AB181" s="7">
        <f>EXP(-$B$3*B6)*(($B$8*AD188-$B$9*AD178)/($B$8-$B$9))</f>
        <v>36.836960704803992</v>
      </c>
      <c r="AC181" s="1"/>
      <c r="AD181" s="1"/>
      <c r="AE181" s="22" t="s">
        <v>10</v>
      </c>
      <c r="AF181" s="7">
        <f>EXP(-$B$3*B6)*(($B$8*AH188-$B$9*AH178)/($B$8-$B$9))</f>
        <v>36.888575101039329</v>
      </c>
      <c r="AG181" s="1"/>
      <c r="AH181" s="1"/>
      <c r="AI181" s="22" t="s">
        <v>10</v>
      </c>
      <c r="AJ181" s="7">
        <f>EXP(-$B$3*B6)*(($B$8*AL188-$B$9*AL178)/($B$8-$B$9))</f>
        <v>36.913307155541887</v>
      </c>
      <c r="AK181" s="1"/>
      <c r="AL181" s="1"/>
      <c r="AM181" s="22" t="s">
        <v>10</v>
      </c>
      <c r="AN181" s="7">
        <f>EXP(-$B$3*B6)*(($B$8*AP188-$B$9*AP178)/($B$8-$B$9))</f>
        <v>36.938055791723677</v>
      </c>
      <c r="AO181" s="1"/>
      <c r="AP181" s="1"/>
      <c r="AQ181" s="22" t="s">
        <v>10</v>
      </c>
      <c r="AR181" s="7">
        <f>EXP(-$B$3*B6)*(($B$8*AT188-$B$9*AT178)/($B$8-$B$9))</f>
        <v>36.962821020701945</v>
      </c>
      <c r="AS181" s="1"/>
      <c r="AT181" s="1"/>
      <c r="AU181" s="22" t="s">
        <v>10</v>
      </c>
      <c r="AV181" s="7">
        <f>EXP(-$B$3*B6)*(($B$8*AX188-$B$9*AX178)/($B$8-$B$9))</f>
        <v>36.987602853601494</v>
      </c>
      <c r="AW181" s="1"/>
      <c r="AX181" s="1"/>
      <c r="AY181" s="1"/>
      <c r="AZ181" s="1"/>
      <c r="BA181" s="1"/>
      <c r="BB181" s="1"/>
    </row>
    <row r="182" spans="1:54" x14ac:dyDescent="0.4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3"/>
      <c r="Q182" s="1"/>
      <c r="R182" s="1"/>
      <c r="S182" s="22" t="s">
        <v>21</v>
      </c>
      <c r="T182" s="7">
        <f>EXP(-$B$3*$B$6)*($B$11*V177+$B$12*V187)</f>
        <v>13.164482750589787</v>
      </c>
      <c r="U182" s="1"/>
      <c r="V182" s="1"/>
      <c r="W182" s="22" t="s">
        <v>21</v>
      </c>
      <c r="X182" s="7">
        <f>EXP(-$B$3*$B$6)*($B$11*Z177+$B$12*Z187)</f>
        <v>13.166734563521691</v>
      </c>
      <c r="Y182" s="1"/>
      <c r="Z182" s="1"/>
      <c r="AA182" s="22" t="s">
        <v>21</v>
      </c>
      <c r="AB182" s="7">
        <f>EXP(-$B$3*$B$6)*($B$11*AD177+$B$12*AD187)</f>
        <v>13.171861238074564</v>
      </c>
      <c r="AC182" s="1"/>
      <c r="AD182" s="1"/>
      <c r="AE182" s="22" t="s">
        <v>21</v>
      </c>
      <c r="AF182" s="7">
        <f>EXP(-$B$3*$B$6)*($B$11*AH177+$B$12*AH187)</f>
        <v>13.17935020345643</v>
      </c>
      <c r="AG182" s="1"/>
      <c r="AH182" s="1"/>
      <c r="AI182" s="22" t="s">
        <v>21</v>
      </c>
      <c r="AJ182" s="7">
        <f>EXP(-$B$3*$B$6)*($B$11*AL177+$B$12*AL187)</f>
        <v>13.188186337859758</v>
      </c>
      <c r="AK182" s="1"/>
      <c r="AL182" s="1"/>
      <c r="AM182" s="22" t="s">
        <v>21</v>
      </c>
      <c r="AN182" s="7">
        <f>EXP(-$B$3*$B$6)*($B$11*AP177+$B$12*AP187)</f>
        <v>13.197028396475586</v>
      </c>
      <c r="AO182" s="1"/>
      <c r="AP182" s="1"/>
      <c r="AQ182" s="22" t="s">
        <v>21</v>
      </c>
      <c r="AR182" s="7">
        <f>EXP(-$B$3*$B$6)*($B$11*AT177+$B$12*AT187)</f>
        <v>13.205876383275816</v>
      </c>
      <c r="AS182" s="1"/>
      <c r="AT182" s="1"/>
      <c r="AU182" s="22" t="s">
        <v>21</v>
      </c>
      <c r="AV182" s="7">
        <f>EXP(-$B$3*$B$6)*($B$11*AX177+$B$12*AX187)</f>
        <v>13.214730302235022</v>
      </c>
      <c r="AW182" s="1"/>
      <c r="AX182" s="1"/>
      <c r="AY182" s="1"/>
      <c r="AZ182" s="1"/>
      <c r="BA182" s="1"/>
      <c r="BB182" s="1"/>
    </row>
    <row r="183" spans="1:54" x14ac:dyDescent="0.4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3"/>
      <c r="Q183" s="1"/>
      <c r="R183" s="1"/>
      <c r="S183" s="22" t="s">
        <v>20</v>
      </c>
      <c r="T183" s="7">
        <f>MAX(EXP(-$B$3*$B$6)*($B$11*V178+$B$12*V188),-T179--$B$2)</f>
        <v>13.164482750589787</v>
      </c>
      <c r="U183" s="1"/>
      <c r="V183" s="1"/>
      <c r="W183" s="22" t="s">
        <v>20</v>
      </c>
      <c r="X183" s="7">
        <f>MAX(EXP(-$B$3*$B$6)*($B$11*Z178+$B$12*Z188),-X179--$B$2)</f>
        <v>13.166734563521691</v>
      </c>
      <c r="Y183" s="1"/>
      <c r="Z183" s="1"/>
      <c r="AA183" s="22" t="s">
        <v>20</v>
      </c>
      <c r="AB183" s="7">
        <f>MAX(EXP(-$B$3*$B$6)*($B$11*AD178+$B$12*AD188),-AB179--$B$2)</f>
        <v>13.171861238074564</v>
      </c>
      <c r="AC183" s="1"/>
      <c r="AD183" s="1"/>
      <c r="AE183" s="22" t="s">
        <v>20</v>
      </c>
      <c r="AF183" s="7">
        <f>MAX(EXP(-$B$3*$B$6)*($B$11*AH178+$B$12*AH188),-AF179--$B$2)</f>
        <v>13.17935020345643</v>
      </c>
      <c r="AG183" s="1"/>
      <c r="AH183" s="1"/>
      <c r="AI183" s="22" t="s">
        <v>20</v>
      </c>
      <c r="AJ183" s="7">
        <f>MAX(EXP(-$B$3*$B$6)*($B$11*AL178+$B$12*AL188),-AJ179--$B$2)</f>
        <v>13.188186337859758</v>
      </c>
      <c r="AK183" s="1"/>
      <c r="AL183" s="1"/>
      <c r="AM183" s="22" t="s">
        <v>20</v>
      </c>
      <c r="AN183" s="7">
        <f>MAX(EXP(-$B$3*$B$6)*($B$11*AP178+$B$12*AP188),-AN179+$B$2)</f>
        <v>13.197028396475586</v>
      </c>
      <c r="AO183" s="1"/>
      <c r="AP183" s="1"/>
      <c r="AQ183" s="22" t="s">
        <v>20</v>
      </c>
      <c r="AR183" s="7">
        <f>MAX(EXP(-$B$3*$B$6)*($B$11*AT178+$B$12*AT188),-AR179+$B$2)</f>
        <v>13.205876383275816</v>
      </c>
      <c r="AS183" s="1"/>
      <c r="AT183" s="1"/>
      <c r="AU183" s="22" t="s">
        <v>20</v>
      </c>
      <c r="AV183" s="7">
        <f>MAX(EXP(-$B$3*$B$6)*($B$11*AX178+$B$12*AX188),-AV179+$B$2)</f>
        <v>13.214730302235022</v>
      </c>
      <c r="AW183" s="1"/>
      <c r="AX183" s="1"/>
      <c r="AY183" s="1"/>
      <c r="AZ183" s="1"/>
      <c r="BA183" s="1"/>
      <c r="BB183" s="1"/>
    </row>
    <row r="184" spans="1:54" x14ac:dyDescent="0.4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3"/>
      <c r="Q184" s="1"/>
      <c r="R184" s="1"/>
      <c r="S184" s="1"/>
      <c r="T184" s="1"/>
      <c r="U184" s="22" t="s">
        <v>0</v>
      </c>
      <c r="V184" s="7">
        <f>T179*$B$9</f>
        <v>22.905517482603596</v>
      </c>
      <c r="W184" s="1"/>
      <c r="X184" s="1"/>
      <c r="Y184" s="22" t="s">
        <v>0</v>
      </c>
      <c r="Z184" s="7">
        <f>X179*$B$9</f>
        <v>22.869038931156378</v>
      </c>
      <c r="AA184" s="1"/>
      <c r="AB184" s="1"/>
      <c r="AC184" s="22" t="s">
        <v>0</v>
      </c>
      <c r="AD184" s="7">
        <f>AB179*$B$9</f>
        <v>22.832618474214847</v>
      </c>
      <c r="AE184" s="1"/>
      <c r="AF184" s="1"/>
      <c r="AG184" s="22" t="s">
        <v>0</v>
      </c>
      <c r="AH184" s="7">
        <f>AF179*$B$9</f>
        <v>22.796256019259665</v>
      </c>
      <c r="AI184" s="1"/>
      <c r="AJ184" s="1"/>
      <c r="AK184" s="22" t="s">
        <v>0</v>
      </c>
      <c r="AL184" s="7">
        <f>AJ179*$B$9</f>
        <v>22.759951473918825</v>
      </c>
      <c r="AM184" s="1"/>
      <c r="AN184" s="1"/>
      <c r="AO184" s="22" t="s">
        <v>0</v>
      </c>
      <c r="AP184" s="7">
        <f>AN179*$B$9</f>
        <v>22.723704745967442</v>
      </c>
      <c r="AQ184" s="1"/>
      <c r="AR184" s="1"/>
      <c r="AS184" s="22" t="s">
        <v>0</v>
      </c>
      <c r="AT184" s="7">
        <f>AR179*$B$9</f>
        <v>22.687515743327506</v>
      </c>
      <c r="AU184" s="1"/>
      <c r="AV184" s="1"/>
      <c r="AW184" s="22" t="s">
        <v>0</v>
      </c>
      <c r="AX184" s="7">
        <f>AV179*$B$9</f>
        <v>22.651384374067618</v>
      </c>
      <c r="AY184" s="1"/>
      <c r="AZ184" s="1"/>
      <c r="BA184" s="1"/>
      <c r="BB184" s="1"/>
    </row>
    <row r="185" spans="1:54" x14ac:dyDescent="0.4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3"/>
      <c r="Q185" s="1"/>
      <c r="R185" s="1"/>
      <c r="S185" s="1"/>
      <c r="T185" s="1"/>
      <c r="U185" s="23" t="s">
        <v>9</v>
      </c>
      <c r="V185" s="7">
        <f>EXP(-$B$4*$B$6)*(X183-X193)/(V184*($B$8-$B$9))</f>
        <v>-0.98216065621309379</v>
      </c>
      <c r="W185" s="1"/>
      <c r="X185" s="1"/>
      <c r="Y185" s="23" t="s">
        <v>9</v>
      </c>
      <c r="Z185" s="7">
        <f>EXP(-$B$4*$B$6)*(AB183-AB193)/(Z184*($B$8-$B$9))</f>
        <v>-0.98590525639092375</v>
      </c>
      <c r="AA185" s="1"/>
      <c r="AB185" s="1"/>
      <c r="AC185" s="23" t="s">
        <v>9</v>
      </c>
      <c r="AD185" s="7">
        <f>EXP(-$B$4*$B$6)*(AF183-AF193)/(AD184*($B$8-$B$9))</f>
        <v>-0.98874351408385686</v>
      </c>
      <c r="AE185" s="1"/>
      <c r="AF185" s="1"/>
      <c r="AG185" s="23" t="s">
        <v>9</v>
      </c>
      <c r="AH185" s="7">
        <f>EXP(-$B$4*$B$6)*(AJ183-AJ193)/(AH184*($B$8-$B$9))</f>
        <v>-0.99098462866310078</v>
      </c>
      <c r="AI185" s="1"/>
      <c r="AJ185" s="1"/>
      <c r="AK185" s="23" t="s">
        <v>9</v>
      </c>
      <c r="AL185" s="7">
        <f>EXP(-$B$4*$B$6)*(AN183-AN193)/(AL184*($B$8-$B$9))</f>
        <v>-0.99323082301731702</v>
      </c>
      <c r="AM185" s="1"/>
      <c r="AN185" s="1"/>
      <c r="AO185" s="23" t="s">
        <v>9</v>
      </c>
      <c r="AP185" s="7">
        <f>EXP(-$B$4*$B$6)*(AR183-AR193)/(AP184*($B$8-$B$9))</f>
        <v>-0.99548210866047193</v>
      </c>
      <c r="AQ185" s="1"/>
      <c r="AR185" s="1"/>
      <c r="AS185" s="23" t="s">
        <v>9</v>
      </c>
      <c r="AT185" s="7">
        <f>EXP(-$B$4*$B$6)*(AV183-AV193)/(AT184*($B$8-$B$9))</f>
        <v>-0.99773849713262697</v>
      </c>
      <c r="AU185" s="1"/>
      <c r="AV185" s="1"/>
      <c r="AW185" s="23" t="s">
        <v>9</v>
      </c>
      <c r="AX185" s="6"/>
      <c r="AY185" s="1"/>
      <c r="AZ185" s="1"/>
      <c r="BA185" s="1"/>
      <c r="BB185" s="1"/>
    </row>
    <row r="186" spans="1:54" x14ac:dyDescent="0.4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22" t="s">
        <v>10</v>
      </c>
      <c r="V186" s="7">
        <f>EXP(-$B$3*B6)*(($B$8*X193-$B$9*X181)/($B$8-$B$9))</f>
        <v>-193.89030519573205</v>
      </c>
      <c r="W186" s="1"/>
      <c r="X186" s="1"/>
      <c r="Y186" s="22" t="s">
        <v>10</v>
      </c>
      <c r="Z186" s="7">
        <f>EXP(-$B$3*B6)*(($B$8*AB193-$B$9*AB183)/($B$8-$B$9))</f>
        <v>36.838390181995493</v>
      </c>
      <c r="AA186" s="1"/>
      <c r="AB186" s="1"/>
      <c r="AC186" s="22" t="s">
        <v>10</v>
      </c>
      <c r="AD186" s="7">
        <f>EXP(-$B$3*B6)*(($B$8*AF193-$B$9*AF183)/($B$8-$B$9))</f>
        <v>36.876215288445685</v>
      </c>
      <c r="AE186" s="1"/>
      <c r="AF186" s="1"/>
      <c r="AG186" s="22" t="s">
        <v>10</v>
      </c>
      <c r="AH186" s="7">
        <f>EXP(-$B$3*B6)*(($B$8*AJ193-$B$9*AJ183)/($B$8-$B$9))</f>
        <v>36.900939056275277</v>
      </c>
      <c r="AI186" s="1"/>
      <c r="AJ186" s="1"/>
      <c r="AK186" s="22" t="s">
        <v>10</v>
      </c>
      <c r="AL186" s="7">
        <f>EXP(-$B$3*B6)*(($B$8*AN193-$B$9*AN183)/($B$8-$B$9))</f>
        <v>36.925679400228177</v>
      </c>
      <c r="AM186" s="1"/>
      <c r="AN186" s="1"/>
      <c r="AO186" s="22" t="s">
        <v>10</v>
      </c>
      <c r="AP186" s="7">
        <f>EXP(-$B$3*B6)*(($B$8*AR193-$B$9*AR183)/($B$8-$B$9))</f>
        <v>36.950436331418111</v>
      </c>
      <c r="AQ186" s="1"/>
      <c r="AR186" s="1"/>
      <c r="AS186" s="22" t="s">
        <v>10</v>
      </c>
      <c r="AT186" s="7">
        <f>EXP(-$B$3*B6)*(($B$8*AV193-$B$9*AV183)/($B$8-$B$9))</f>
        <v>36.975209860965919</v>
      </c>
      <c r="AU186" s="1"/>
      <c r="AV186" s="1"/>
      <c r="AW186" s="22" t="s">
        <v>10</v>
      </c>
      <c r="AX186" s="6"/>
      <c r="AY186" s="1"/>
      <c r="AZ186" s="1"/>
      <c r="BA186" s="1"/>
      <c r="BB186" s="1"/>
    </row>
    <row r="187" spans="1:54" x14ac:dyDescent="0.4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22" t="s">
        <v>21</v>
      </c>
      <c r="V187" s="7">
        <f>EXP(-$B$3*$B$6)*($B$11*X182+$B$12*X192)</f>
        <v>14.284075999159965</v>
      </c>
      <c r="W187" s="1"/>
      <c r="X187" s="1"/>
      <c r="Y187" s="22" t="s">
        <v>21</v>
      </c>
      <c r="Z187" s="7">
        <f>EXP(-$B$3*$B$6)*($B$11*AB182+$B$12*AB192)</f>
        <v>14.29168449115973</v>
      </c>
      <c r="AA187" s="1"/>
      <c r="AB187" s="1"/>
      <c r="AC187" s="22" t="s">
        <v>21</v>
      </c>
      <c r="AD187" s="7">
        <f>EXP(-$B$3*$B$6)*($B$11*AF182+$B$12*AF192)</f>
        <v>14.300611862514533</v>
      </c>
      <c r="AE187" s="1"/>
      <c r="AF187" s="1"/>
      <c r="AG187" s="22" t="s">
        <v>21</v>
      </c>
      <c r="AH187" s="7">
        <f>EXP(-$B$3*$B$6)*($B$11*AJ182+$B$12*AJ192)</f>
        <v>14.31019975012024</v>
      </c>
      <c r="AI187" s="1"/>
      <c r="AJ187" s="1"/>
      <c r="AK187" s="22" t="s">
        <v>21</v>
      </c>
      <c r="AL187" s="7">
        <f>EXP(-$B$3*$B$6)*($B$11*AN182+$B$12*AN192)</f>
        <v>14.319794065953609</v>
      </c>
      <c r="AM187" s="1"/>
      <c r="AN187" s="1"/>
      <c r="AO187" s="22" t="s">
        <v>21</v>
      </c>
      <c r="AP187" s="7">
        <f>EXP(-$B$3*$B$6)*($B$11*AR182+$B$12*AR192)</f>
        <v>14.329394814324464</v>
      </c>
      <c r="AQ187" s="1"/>
      <c r="AR187" s="1"/>
      <c r="AS187" s="22" t="s">
        <v>21</v>
      </c>
      <c r="AT187" s="7">
        <f>EXP(-$B$3*$B$6)*($B$11*AV182+$B$12*AV192)</f>
        <v>14.339001999545518</v>
      </c>
      <c r="AU187" s="1"/>
      <c r="AV187" s="1"/>
      <c r="AW187" s="22" t="s">
        <v>21</v>
      </c>
      <c r="AX187" s="8">
        <f>MAX(-AX184+$B$2,0)</f>
        <v>14.348615625932382</v>
      </c>
      <c r="AY187" s="1"/>
      <c r="AZ187" s="1"/>
      <c r="BA187" s="1"/>
      <c r="BB187" s="1"/>
    </row>
    <row r="188" spans="1:54" x14ac:dyDescent="0.4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22" t="s">
        <v>20</v>
      </c>
      <c r="V188" s="7">
        <f>MAX(EXP(-$B$3*$B$6)*($B$11*X183+$B$12*X193),-V184--$B$2)</f>
        <v>14.284075999159965</v>
      </c>
      <c r="W188" s="1"/>
      <c r="X188" s="1"/>
      <c r="Y188" s="22" t="s">
        <v>20</v>
      </c>
      <c r="Z188" s="7">
        <f>MAX(EXP(-$B$3*$B$6)*($B$11*AB183+$B$12*AB193),-Z184--$B$2)</f>
        <v>14.29168449115973</v>
      </c>
      <c r="AA188" s="1"/>
      <c r="AB188" s="1"/>
      <c r="AC188" s="22" t="s">
        <v>20</v>
      </c>
      <c r="AD188" s="7">
        <f>MAX(EXP(-$B$3*$B$6)*($B$11*AF183+$B$12*AF193),-AD184--$B$2)</f>
        <v>14.300611862514533</v>
      </c>
      <c r="AE188" s="1"/>
      <c r="AF188" s="1"/>
      <c r="AG188" s="22" t="s">
        <v>20</v>
      </c>
      <c r="AH188" s="7">
        <f>MAX(EXP(-$B$3*$B$6)*($B$11*AJ183+$B$12*AJ193),-AH184--$B$2)</f>
        <v>14.31019975012024</v>
      </c>
      <c r="AI188" s="1"/>
      <c r="AJ188" s="1"/>
      <c r="AK188" s="22" t="s">
        <v>20</v>
      </c>
      <c r="AL188" s="7">
        <f>MAX(EXP(-$B$3*$B$6)*($B$11*AN183+$B$12*AN193),-AL184--$B$2)</f>
        <v>14.319794065953609</v>
      </c>
      <c r="AM188" s="1"/>
      <c r="AN188" s="1"/>
      <c r="AO188" s="22" t="s">
        <v>20</v>
      </c>
      <c r="AP188" s="7">
        <f>MAX(EXP(-$B$3*$B$6)*($B$11*AR183+$B$12*AR193),-AP184+$B$2)</f>
        <v>14.329394814324464</v>
      </c>
      <c r="AQ188" s="1"/>
      <c r="AR188" s="1"/>
      <c r="AS188" s="22" t="s">
        <v>20</v>
      </c>
      <c r="AT188" s="7">
        <f>MAX(EXP(-$B$3*$B$6)*($B$11*AV183+$B$12*AV193),-AT184+$B$2)</f>
        <v>14.339001999545518</v>
      </c>
      <c r="AU188" s="1"/>
      <c r="AV188" s="1"/>
      <c r="AW188" s="22" t="s">
        <v>20</v>
      </c>
      <c r="AX188" s="8">
        <f>MAX(-AX184+$B$2,0)</f>
        <v>14.348615625932382</v>
      </c>
      <c r="AY188" s="1"/>
      <c r="AZ188" s="1"/>
      <c r="BA188" s="1"/>
      <c r="BB188" s="1"/>
    </row>
    <row r="189" spans="1:54" x14ac:dyDescent="0.4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3"/>
      <c r="M189" s="2"/>
      <c r="N189" s="4"/>
      <c r="O189" s="1"/>
      <c r="P189" s="3"/>
      <c r="Q189" s="1"/>
      <c r="R189" s="1"/>
      <c r="S189" s="1"/>
      <c r="T189" s="1"/>
      <c r="U189" s="1"/>
      <c r="V189" s="1"/>
      <c r="W189" s="22" t="s">
        <v>0</v>
      </c>
      <c r="X189" s="7">
        <f>V184*$B$9</f>
        <v>21.800254328558914</v>
      </c>
      <c r="Y189" s="1"/>
      <c r="Z189" s="1"/>
      <c r="AA189" s="22" t="s">
        <v>0</v>
      </c>
      <c r="AB189" s="7">
        <f>Z184*$B$9</f>
        <v>21.765535981781081</v>
      </c>
      <c r="AC189" s="1"/>
      <c r="AD189" s="1"/>
      <c r="AE189" s="22" t="s">
        <v>0</v>
      </c>
      <c r="AF189" s="7">
        <f>AD184*$B$9</f>
        <v>21.730872926266589</v>
      </c>
      <c r="AG189" s="1"/>
      <c r="AH189" s="1"/>
      <c r="AI189" s="22" t="s">
        <v>0</v>
      </c>
      <c r="AJ189" s="7">
        <f>AH184*$B$9</f>
        <v>21.696265073960443</v>
      </c>
      <c r="AK189" s="1"/>
      <c r="AL189" s="1"/>
      <c r="AM189" s="22" t="s">
        <v>0</v>
      </c>
      <c r="AN189" s="7">
        <f>AL184*$B$9</f>
        <v>21.661712336947883</v>
      </c>
      <c r="AO189" s="1"/>
      <c r="AP189" s="1"/>
      <c r="AQ189" s="22" t="s">
        <v>0</v>
      </c>
      <c r="AR189" s="7">
        <f>AP184*$B$9</f>
        <v>21.627214627454162</v>
      </c>
      <c r="AS189" s="1"/>
      <c r="AT189" s="1"/>
      <c r="AU189" s="22" t="s">
        <v>0</v>
      </c>
      <c r="AV189" s="7">
        <f>AT184*$B$9</f>
        <v>21.592771857844319</v>
      </c>
      <c r="AW189" s="1"/>
      <c r="AX189" s="1"/>
      <c r="AY189" s="1"/>
      <c r="AZ189" s="1"/>
      <c r="BA189" s="1"/>
      <c r="BB189" s="1"/>
    </row>
    <row r="190" spans="1:54" x14ac:dyDescent="0.4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3"/>
      <c r="M190" s="2"/>
      <c r="N190" s="4"/>
      <c r="O190" s="1"/>
      <c r="P190" s="3"/>
      <c r="Q190" s="1"/>
      <c r="R190" s="1"/>
      <c r="S190" s="1"/>
      <c r="T190" s="1"/>
      <c r="U190" s="1"/>
      <c r="V190" s="1"/>
      <c r="W190" s="23" t="s">
        <v>9</v>
      </c>
      <c r="X190" s="7">
        <f>EXP(-$B$4*$B$6)*(Y190-Z198)/(X189*($B$8-$B$9))</f>
        <v>-7.7165453966331627</v>
      </c>
      <c r="Y190" s="1"/>
      <c r="Z190" s="1"/>
      <c r="AA190" s="23" t="s">
        <v>9</v>
      </c>
      <c r="AB190" s="7">
        <f>EXP(-$B$4*$B$6)*(AD188-AD198)/(AB189*($B$8-$B$9))</f>
        <v>-0.98762485811885592</v>
      </c>
      <c r="AC190" s="1"/>
      <c r="AD190" s="1"/>
      <c r="AE190" s="23" t="s">
        <v>9</v>
      </c>
      <c r="AF190" s="7">
        <f>EXP(-$B$4*$B$6)*(AH188-AH198)/(AF189*($B$8-$B$9))</f>
        <v>-0.98986343712021319</v>
      </c>
      <c r="AG190" s="1"/>
      <c r="AH190" s="1"/>
      <c r="AI190" s="23" t="s">
        <v>9</v>
      </c>
      <c r="AJ190" s="7">
        <f>EXP(-$B$4*$B$6)*(AL188-AL198)/(AJ189*($B$8-$B$9))</f>
        <v>-0.99210709014932796</v>
      </c>
      <c r="AK190" s="1"/>
      <c r="AL190" s="1"/>
      <c r="AM190" s="23" t="s">
        <v>9</v>
      </c>
      <c r="AN190" s="7">
        <f>EXP(-$B$4*$B$6)*(AP188-AP198)/(AN189*($B$8-$B$9))</f>
        <v>-0.99435582870713723</v>
      </c>
      <c r="AO190" s="1"/>
      <c r="AP190" s="1"/>
      <c r="AQ190" s="23" t="s">
        <v>9</v>
      </c>
      <c r="AR190" s="7">
        <f>EXP(-$B$4*$B$6)*(AT188-AT198)/(AR189*($B$8-$B$9))</f>
        <v>-0.99660966432064824</v>
      </c>
      <c r="AS190" s="1"/>
      <c r="AT190" s="1"/>
      <c r="AU190" s="23" t="s">
        <v>9</v>
      </c>
      <c r="AV190" s="7">
        <f>EXP(-$B$4*$B$6)*(AX188-AX198)/(AV189*($B$8-$B$9))</f>
        <v>-0.99886860854299409</v>
      </c>
      <c r="AW190" s="1"/>
      <c r="AX190" s="1"/>
      <c r="AY190" s="1"/>
      <c r="AZ190" s="1"/>
      <c r="BA190" s="1"/>
      <c r="BB190" s="1"/>
    </row>
    <row r="191" spans="1:54" x14ac:dyDescent="0.4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3"/>
      <c r="M191" s="2"/>
      <c r="N191" s="4"/>
      <c r="O191" s="1"/>
      <c r="P191" s="3"/>
      <c r="Q191" s="1"/>
      <c r="R191" s="1"/>
      <c r="S191" s="1"/>
      <c r="T191" s="1"/>
      <c r="U191" s="1"/>
      <c r="V191" s="1"/>
      <c r="W191" s="22" t="s">
        <v>10</v>
      </c>
      <c r="X191" s="7">
        <f>EXP(-$B$3*B6)*(($B$8*Z198-$B$9*Z188)/($B$8-$B$9))</f>
        <v>36.832763430404469</v>
      </c>
      <c r="Y191" s="1"/>
      <c r="Z191" s="1"/>
      <c r="AA191" s="22" t="s">
        <v>10</v>
      </c>
      <c r="AB191" s="7">
        <f>EXP(-$B$3*B6)*(($B$8*AD198-$B$9*AD188)/($B$8-$B$9))</f>
        <v>36.863859617106236</v>
      </c>
      <c r="AC191" s="1"/>
      <c r="AD191" s="1"/>
      <c r="AE191" s="22" t="s">
        <v>10</v>
      </c>
      <c r="AF191" s="7">
        <f>EXP(-$B$3*B6)*(($B$8*AH198-$B$9*AH188)/($B$8-$B$9))</f>
        <v>36.888575101039386</v>
      </c>
      <c r="AG191" s="1"/>
      <c r="AH191" s="1"/>
      <c r="AI191" s="22" t="s">
        <v>10</v>
      </c>
      <c r="AJ191" s="7">
        <f>EXP(-$B$3*B6)*(($B$8*AL198-$B$9*AL188)/($B$8-$B$9))</f>
        <v>36.913307155541922</v>
      </c>
      <c r="AK191" s="1"/>
      <c r="AL191" s="1"/>
      <c r="AM191" s="22" t="s">
        <v>10</v>
      </c>
      <c r="AN191" s="7">
        <f>EXP(-$B$3*B6)*(($B$8*AP198-$B$9*AP188)/($B$8-$B$9))</f>
        <v>36.938055791723677</v>
      </c>
      <c r="AO191" s="1"/>
      <c r="AP191" s="1"/>
      <c r="AQ191" s="22" t="s">
        <v>10</v>
      </c>
      <c r="AR191" s="7">
        <f>EXP(-$B$3*B6)*(($B$8*AT198-$B$9*AT188)/($B$8-$B$9))</f>
        <v>36.962821020701888</v>
      </c>
      <c r="AS191" s="1"/>
      <c r="AT191" s="1"/>
      <c r="AU191" s="22" t="s">
        <v>10</v>
      </c>
      <c r="AV191" s="7">
        <f>EXP(-$B$3*B6)*(($B$8*AX198-$B$9*AX188)/($B$8-$B$9))</f>
        <v>36.987602853601253</v>
      </c>
      <c r="AW191" s="1"/>
      <c r="AX191" s="1"/>
      <c r="AY191" s="1"/>
      <c r="AZ191" s="1"/>
      <c r="BA191" s="1"/>
      <c r="BB191" s="1"/>
    </row>
    <row r="192" spans="1:54" x14ac:dyDescent="0.4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3"/>
      <c r="M192" s="2"/>
      <c r="N192" s="4"/>
      <c r="O192" s="1"/>
      <c r="P192" s="3"/>
      <c r="Q192" s="1"/>
      <c r="R192" s="1"/>
      <c r="S192" s="1"/>
      <c r="T192" s="1"/>
      <c r="U192" s="1"/>
      <c r="V192" s="1"/>
      <c r="W192" s="22" t="s">
        <v>21</v>
      </c>
      <c r="X192" s="7">
        <f>EXP(-$B$3*$B$6)*($B$11*Z187+$B$12*Z197)</f>
        <v>15.357697814974809</v>
      </c>
      <c r="Y192" s="1"/>
      <c r="Z192" s="1"/>
      <c r="AA192" s="22" t="s">
        <v>21</v>
      </c>
      <c r="AB192" s="7">
        <f>EXP(-$B$3*$B$6)*($B$11*AD187+$B$12*AD197)</f>
        <v>15.367675231218858</v>
      </c>
      <c r="AC192" s="1"/>
      <c r="AD192" s="1"/>
      <c r="AE192" s="22" t="s">
        <v>21</v>
      </c>
      <c r="AF192" s="7">
        <f>EXP(-$B$3*$B$6)*($B$11*AH187+$B$12*AH197)</f>
        <v>15.377978534622553</v>
      </c>
      <c r="AG192" s="1"/>
      <c r="AH192" s="1"/>
      <c r="AI192" s="22" t="s">
        <v>21</v>
      </c>
      <c r="AJ192" s="7">
        <f>EXP(-$B$3*$B$6)*($B$11*AL187+$B$12*AL197)</f>
        <v>15.388288745906548</v>
      </c>
      <c r="AK192" s="1"/>
      <c r="AL192" s="1"/>
      <c r="AM192" s="22" t="s">
        <v>21</v>
      </c>
      <c r="AN192" s="7">
        <f>EXP(-$B$3*$B$6)*($B$11*AP187+$B$12*AP197)</f>
        <v>15.398605869702255</v>
      </c>
      <c r="AO192" s="1"/>
      <c r="AP192" s="1"/>
      <c r="AQ192" s="22" t="s">
        <v>21</v>
      </c>
      <c r="AR192" s="7">
        <f>EXP(-$B$3*$B$6)*($B$11*AT187+$B$12*AT197)</f>
        <v>15.408929910644188</v>
      </c>
      <c r="AS192" s="1"/>
      <c r="AT192" s="1"/>
      <c r="AU192" s="22" t="s">
        <v>21</v>
      </c>
      <c r="AV192" s="7">
        <f>EXP(-$B$3*$B$6)*($B$11*AX187+$B$12*AX197)</f>
        <v>15.419260873369973</v>
      </c>
      <c r="AW192" s="1"/>
      <c r="AX192" s="1"/>
      <c r="AY192" s="1"/>
      <c r="AZ192" s="1"/>
      <c r="BA192" s="1"/>
      <c r="BB192" s="1"/>
    </row>
    <row r="193" spans="1:54" x14ac:dyDescent="0.4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3"/>
      <c r="M193" s="2"/>
      <c r="N193" s="4"/>
      <c r="O193" s="1"/>
      <c r="P193" s="3"/>
      <c r="Q193" s="1"/>
      <c r="R193" s="1"/>
      <c r="S193" s="1"/>
      <c r="T193" s="1"/>
      <c r="U193" s="1"/>
      <c r="V193" s="1"/>
      <c r="W193" s="22" t="s">
        <v>20</v>
      </c>
      <c r="X193" s="7">
        <f>MAX(EXP(-$B$3*$B$6)*($B$11*Z188+$B$12*Z198),-V184--$B$2)</f>
        <v>15.357697814974809</v>
      </c>
      <c r="Y193" s="1"/>
      <c r="Z193" s="1"/>
      <c r="AA193" s="22" t="s">
        <v>20</v>
      </c>
      <c r="AB193" s="7">
        <f>MAX(EXP(-$B$3*$B$6)*($B$11*AD188+$B$12*AD198),-AB189--$B$2)</f>
        <v>15.367675231218858</v>
      </c>
      <c r="AC193" s="1"/>
      <c r="AD193" s="1"/>
      <c r="AE193" s="22" t="s">
        <v>20</v>
      </c>
      <c r="AF193" s="7">
        <f>MAX(EXP(-$B$3*$B$6)*($B$11*AH188+$B$12*AH198),-AF189--$B$2)</f>
        <v>15.377978534622553</v>
      </c>
      <c r="AG193" s="1"/>
      <c r="AH193" s="1"/>
      <c r="AI193" s="22" t="s">
        <v>20</v>
      </c>
      <c r="AJ193" s="7">
        <f>MAX(EXP(-$B$3*$B$6)*($B$11*AL188+$B$12*AL198),-AJ189--$B$2)</f>
        <v>15.388288745906548</v>
      </c>
      <c r="AK193" s="1"/>
      <c r="AL193" s="1"/>
      <c r="AM193" s="22" t="s">
        <v>20</v>
      </c>
      <c r="AN193" s="7">
        <f>MAX(EXP(-$B$3*$B$6)*($B$11*AP188+$B$12*AP198),-AN189--$B$2)</f>
        <v>15.398605869702255</v>
      </c>
      <c r="AO193" s="1"/>
      <c r="AP193" s="1"/>
      <c r="AQ193" s="22" t="s">
        <v>20</v>
      </c>
      <c r="AR193" s="7">
        <f>MAX(EXP(-$B$3*$B$6)*($B$11*AT188+$B$12*AT198),-AR189+$B$2)</f>
        <v>15.408929910644188</v>
      </c>
      <c r="AS193" s="1"/>
      <c r="AT193" s="1"/>
      <c r="AU193" s="22" t="s">
        <v>20</v>
      </c>
      <c r="AV193" s="7">
        <f>MAX(EXP(-$B$3*$B$6)*($B$11*AX188+$B$12*AX198),-AV189+$B$2)</f>
        <v>15.419260873369973</v>
      </c>
      <c r="AW193" s="1"/>
      <c r="AX193" s="1"/>
      <c r="AY193" s="1"/>
      <c r="AZ193" s="1"/>
      <c r="BA193" s="1"/>
      <c r="BB193" s="1"/>
    </row>
    <row r="194" spans="1:54" x14ac:dyDescent="0.4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3"/>
      <c r="M194" s="2"/>
      <c r="N194" s="4"/>
      <c r="O194" s="1"/>
      <c r="P194" s="3"/>
      <c r="Q194" s="1"/>
      <c r="R194" s="1"/>
      <c r="S194" s="1"/>
      <c r="T194" s="1"/>
      <c r="U194" s="1"/>
      <c r="V194" s="1"/>
      <c r="W194" s="1"/>
      <c r="X194" s="1"/>
      <c r="Y194" s="22" t="s">
        <v>0</v>
      </c>
      <c r="Z194" s="7">
        <f>X189*$B$9</f>
        <v>20.748323592811118</v>
      </c>
      <c r="AA194" s="1"/>
      <c r="AB194" s="1"/>
      <c r="AC194" s="22" t="s">
        <v>0</v>
      </c>
      <c r="AD194" s="7">
        <f>AB189*$B$9</f>
        <v>20.715280515299391</v>
      </c>
      <c r="AE194" s="1"/>
      <c r="AF194" s="1"/>
      <c r="AG194" s="22" t="s">
        <v>0</v>
      </c>
      <c r="AH194" s="7">
        <f>AF189*$B$9</f>
        <v>20.682290061073907</v>
      </c>
      <c r="AI194" s="1"/>
      <c r="AJ194" s="1"/>
      <c r="AK194" s="22" t="s">
        <v>0</v>
      </c>
      <c r="AL194" s="7">
        <f>AJ189*$B$9</f>
        <v>20.649352146328596</v>
      </c>
      <c r="AM194" s="1"/>
      <c r="AN194" s="1"/>
      <c r="AO194" s="22" t="s">
        <v>0</v>
      </c>
      <c r="AP194" s="7">
        <f>AN189*$B$9</f>
        <v>20.616466687390865</v>
      </c>
      <c r="AQ194" s="1"/>
      <c r="AR194" s="1"/>
      <c r="AS194" s="22" t="s">
        <v>0</v>
      </c>
      <c r="AT194" s="7">
        <f>AR189*$B$9</f>
        <v>20.583633600721377</v>
      </c>
      <c r="AU194" s="1"/>
      <c r="AV194" s="1"/>
      <c r="AW194" s="22" t="s">
        <v>0</v>
      </c>
      <c r="AX194" s="7">
        <f>AV189*$B$9</f>
        <v>20.550852802913827</v>
      </c>
      <c r="AY194" s="1"/>
      <c r="AZ194" s="1"/>
      <c r="BA194" s="1"/>
      <c r="BB194" s="1"/>
    </row>
    <row r="195" spans="1:54" x14ac:dyDescent="0.4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3"/>
      <c r="M195" s="2"/>
      <c r="N195" s="4"/>
      <c r="O195" s="1"/>
      <c r="P195" s="3"/>
      <c r="Q195" s="1"/>
      <c r="R195" s="1"/>
      <c r="S195" s="1"/>
      <c r="T195" s="1"/>
      <c r="U195" s="1"/>
      <c r="V195" s="1"/>
      <c r="W195" s="1"/>
      <c r="X195" s="1"/>
      <c r="Y195" s="23" t="s">
        <v>9</v>
      </c>
      <c r="Z195" s="7">
        <f>EXP(-$B$4*$B$6)*(AB193-AB203)/(Z194*($B$8-$B$9))</f>
        <v>-0.98650746779165766</v>
      </c>
      <c r="AA195" s="1"/>
      <c r="AB195" s="1"/>
      <c r="AC195" s="23" t="s">
        <v>9</v>
      </c>
      <c r="AD195" s="7">
        <f>EXP(-$B$4*$B$6)*(AF193-AF203)/(AD194*($B$8-$B$9))</f>
        <v>-0.98874351408385652</v>
      </c>
      <c r="AE195" s="1"/>
      <c r="AF195" s="1"/>
      <c r="AG195" s="23" t="s">
        <v>9</v>
      </c>
      <c r="AH195" s="7">
        <f>EXP(-$B$4*$B$6)*(AJ193-AJ203)/(AH194*($B$8-$B$9))</f>
        <v>-0.99098462866310111</v>
      </c>
      <c r="AI195" s="1"/>
      <c r="AJ195" s="1"/>
      <c r="AK195" s="23" t="s">
        <v>9</v>
      </c>
      <c r="AL195" s="7">
        <f>EXP(-$B$4*$B$6)*(AN193-AN203)/(AL194*($B$8-$B$9))</f>
        <v>-0.99323082301732013</v>
      </c>
      <c r="AM195" s="1"/>
      <c r="AN195" s="1"/>
      <c r="AO195" s="23" t="s">
        <v>9</v>
      </c>
      <c r="AP195" s="7">
        <f>EXP(-$B$4*$B$6)*(AR193-AR203)/(AP194*($B$8-$B$9))</f>
        <v>-0.99548210866047471</v>
      </c>
      <c r="AQ195" s="1"/>
      <c r="AR195" s="1"/>
      <c r="AS195" s="23" t="s">
        <v>9</v>
      </c>
      <c r="AT195" s="7">
        <f>EXP(-$B$4*$B$6)*(AV193-AV203)/(AT194*($B$8-$B$9))</f>
        <v>-0.99773849713262563</v>
      </c>
      <c r="AU195" s="1"/>
      <c r="AV195" s="1"/>
      <c r="AW195" s="23" t="s">
        <v>9</v>
      </c>
      <c r="AX195" s="6"/>
      <c r="AY195" s="1"/>
      <c r="AZ195" s="1"/>
      <c r="BA195" s="1"/>
      <c r="BB195" s="1"/>
    </row>
    <row r="196" spans="1:54" x14ac:dyDescent="0.4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22" t="s">
        <v>10</v>
      </c>
      <c r="Z196" s="7">
        <f>EXP(-$B$3*B6)*(($B$8*AB193-$B$9*AB203)/($B$8-$B$9))</f>
        <v>-4.133717282649136</v>
      </c>
      <c r="AA196" s="1"/>
      <c r="AB196" s="1"/>
      <c r="AC196" s="22" t="s">
        <v>10</v>
      </c>
      <c r="AD196" s="7">
        <f>EXP(-$B$3*B6)*(($B$8*AF203-$B$9*AF193)/($B$8-$B$9))</f>
        <v>36.876215288445685</v>
      </c>
      <c r="AE196" s="1"/>
      <c r="AF196" s="1"/>
      <c r="AG196" s="22" t="s">
        <v>10</v>
      </c>
      <c r="AH196" s="7">
        <f>EXP(-$B$3*B6)*(($B$8*AJ203-$B$9*AJ193)/($B$8-$B$9))</f>
        <v>36.900939056275277</v>
      </c>
      <c r="AI196" s="1"/>
      <c r="AJ196" s="1"/>
      <c r="AK196" s="22" t="s">
        <v>10</v>
      </c>
      <c r="AL196" s="7">
        <f>EXP(-$B$3*B6)*(($B$8*AN203-$B$9*AN193)/($B$8-$B$9))</f>
        <v>36.925679400228269</v>
      </c>
      <c r="AM196" s="1"/>
      <c r="AN196" s="1"/>
      <c r="AO196" s="22" t="s">
        <v>10</v>
      </c>
      <c r="AP196" s="7">
        <f>EXP(-$B$3*B6)*(($B$8*AR203-$B$9*AR193)/($B$8-$B$9))</f>
        <v>36.950436331418182</v>
      </c>
      <c r="AQ196" s="1"/>
      <c r="AR196" s="1"/>
      <c r="AS196" s="22" t="s">
        <v>10</v>
      </c>
      <c r="AT196" s="7">
        <f>EXP(-$B$3*B6)*(($B$8*AV203-$B$9*AV193)/($B$8-$B$9))</f>
        <v>36.975209860965904</v>
      </c>
      <c r="AU196" s="1"/>
      <c r="AV196" s="1"/>
      <c r="AW196" s="22" t="s">
        <v>10</v>
      </c>
      <c r="AX196" s="6"/>
      <c r="AY196" s="1"/>
      <c r="AZ196" s="1"/>
      <c r="BA196" s="1"/>
      <c r="BB196" s="1"/>
    </row>
    <row r="197" spans="1:54" x14ac:dyDescent="0.4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22" t="s">
        <v>21</v>
      </c>
      <c r="Z197" s="7">
        <f>EXP(-$B$3*$B$6)*($B$11*AB192+$B$12*AB202)</f>
        <v>16.383131917167461</v>
      </c>
      <c r="AA197" s="1"/>
      <c r="AB197" s="1"/>
      <c r="AC197" s="22" t="s">
        <v>21</v>
      </c>
      <c r="AD197" s="7">
        <f>EXP(-$B$3*$B$6)*($B$11*AF192+$B$12*AF202)</f>
        <v>16.39411603651574</v>
      </c>
      <c r="AE197" s="1"/>
      <c r="AF197" s="1"/>
      <c r="AG197" s="22" t="s">
        <v>21</v>
      </c>
      <c r="AH197" s="7">
        <f>EXP(-$B$3*$B$6)*($B$11*AJ192+$B$12*AJ202)</f>
        <v>16.405107520199394</v>
      </c>
      <c r="AI197" s="1"/>
      <c r="AJ197" s="1"/>
      <c r="AK197" s="22" t="s">
        <v>21</v>
      </c>
      <c r="AL197" s="7">
        <f>EXP(-$B$3*$B$6)*($B$11*AN192+$B$12*AN202)</f>
        <v>16.416106373155856</v>
      </c>
      <c r="AM197" s="1"/>
      <c r="AN197" s="1"/>
      <c r="AO197" s="22" t="s">
        <v>21</v>
      </c>
      <c r="AP197" s="7">
        <f>EXP(-$B$3*$B$6)*($B$11*AR192+$B$12*AR202)</f>
        <v>16.427112600325877</v>
      </c>
      <c r="AQ197" s="1"/>
      <c r="AR197" s="1"/>
      <c r="AS197" s="22" t="s">
        <v>21</v>
      </c>
      <c r="AT197" s="7">
        <f>EXP(-$B$3*$B$6)*($B$11*AV192+$B$12*AV202)</f>
        <v>16.438126206653521</v>
      </c>
      <c r="AU197" s="1"/>
      <c r="AV197" s="1"/>
      <c r="AW197" s="22" t="s">
        <v>21</v>
      </c>
      <c r="AX197" s="8">
        <f>MAX(-AX194+$B$2,0)</f>
        <v>16.449147197086173</v>
      </c>
      <c r="AY197" s="1"/>
      <c r="AZ197" s="1"/>
      <c r="BA197" s="1"/>
      <c r="BB197" s="1"/>
    </row>
    <row r="198" spans="1:54" x14ac:dyDescent="0.4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22" t="s">
        <v>20</v>
      </c>
      <c r="Z198" s="7">
        <f>MAX(EXP(-$B$3*$B$6)*($B$11*AB193+$B$12*AB203),-Z194--$B$2)</f>
        <v>16.383131917167461</v>
      </c>
      <c r="AA198" s="1"/>
      <c r="AB198" s="1"/>
      <c r="AC198" s="22" t="s">
        <v>20</v>
      </c>
      <c r="AD198" s="7">
        <f>MAX(EXP(-$B$3*$B$6)*($B$11*AF193+$B$12*AF203),-AD194--$B$2)</f>
        <v>16.39411603651574</v>
      </c>
      <c r="AE198" s="1"/>
      <c r="AF198" s="1"/>
      <c r="AG198" s="22" t="s">
        <v>20</v>
      </c>
      <c r="AH198" s="7">
        <f>MAX(EXP(-$B$3*$B$6)*($B$11*AJ193+$B$12*AJ203),-AH194--$B$2)</f>
        <v>16.405107520199394</v>
      </c>
      <c r="AI198" s="1"/>
      <c r="AJ198" s="1"/>
      <c r="AK198" s="22" t="s">
        <v>20</v>
      </c>
      <c r="AL198" s="7">
        <f>MAX(EXP(-$B$3*$B$6)*($B$11*AN193+$B$12*AN203),-AL194--$B$2)</f>
        <v>16.416106373155856</v>
      </c>
      <c r="AM198" s="1"/>
      <c r="AN198" s="1"/>
      <c r="AO198" s="22" t="s">
        <v>20</v>
      </c>
      <c r="AP198" s="7">
        <f>MAX(EXP(-$B$3*$B$6)*($B$11*AR193+$B$12*AR203),-AP194--$B$2)</f>
        <v>16.427112600325877</v>
      </c>
      <c r="AQ198" s="1"/>
      <c r="AR198" s="1"/>
      <c r="AS198" s="22" t="s">
        <v>20</v>
      </c>
      <c r="AT198" s="7">
        <f>MAX(EXP(-$B$3*$B$6)*($B$11*AV193+$B$12*AV203),-AT194+$B$2)</f>
        <v>16.438126206653521</v>
      </c>
      <c r="AU198" s="1"/>
      <c r="AV198" s="1"/>
      <c r="AW198" s="22" t="s">
        <v>20</v>
      </c>
      <c r="AX198" s="8">
        <f>MAX(-AX194+$B$2,0)</f>
        <v>16.449147197086173</v>
      </c>
      <c r="AY198" s="1"/>
      <c r="AZ198" s="1"/>
      <c r="BA198" s="1"/>
      <c r="BB198" s="1"/>
    </row>
    <row r="199" spans="1:54" x14ac:dyDescent="0.4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22" t="s">
        <v>0</v>
      </c>
      <c r="AB199" s="7">
        <f>Z194*$B$9</f>
        <v>19.747151818685218</v>
      </c>
      <c r="AC199" s="1"/>
      <c r="AD199" s="1"/>
      <c r="AE199" s="22" t="s">
        <v>0</v>
      </c>
      <c r="AF199" s="7">
        <f>AD194*$B$9</f>
        <v>19.715703173436271</v>
      </c>
      <c r="AG199" s="1"/>
      <c r="AH199" s="1"/>
      <c r="AI199" s="22" t="s">
        <v>0</v>
      </c>
      <c r="AJ199" s="7">
        <f>AH194*$B$9</f>
        <v>19.68430461223474</v>
      </c>
      <c r="AK199" s="1"/>
      <c r="AL199" s="1"/>
      <c r="AM199" s="22" t="s">
        <v>0</v>
      </c>
      <c r="AN199" s="7">
        <f>AL194*$B$9</f>
        <v>19.652956055318466</v>
      </c>
      <c r="AO199" s="1"/>
      <c r="AP199" s="1"/>
      <c r="AQ199" s="22" t="s">
        <v>0</v>
      </c>
      <c r="AR199" s="7">
        <f>AP194*$B$9</f>
        <v>19.621657423052312</v>
      </c>
      <c r="AS199" s="1"/>
      <c r="AT199" s="1"/>
      <c r="AU199" s="22" t="s">
        <v>0</v>
      </c>
      <c r="AV199" s="7">
        <f>AT194*$B$9</f>
        <v>19.590408635927986</v>
      </c>
      <c r="AW199" s="1"/>
      <c r="AX199" s="1"/>
      <c r="AY199" s="1"/>
      <c r="AZ199" s="1"/>
      <c r="BA199" s="1"/>
      <c r="BB199" s="1"/>
    </row>
    <row r="200" spans="1:54" x14ac:dyDescent="0.4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23" t="s">
        <v>9</v>
      </c>
      <c r="AB200" s="7">
        <f>EXP(-$B$4*$B$6)*(AD198-AD208)/(AB199*($B$8-$B$9))</f>
        <v>-0.9876248581188557</v>
      </c>
      <c r="AC200" s="1"/>
      <c r="AD200" s="1"/>
      <c r="AE200" s="23" t="s">
        <v>9</v>
      </c>
      <c r="AF200" s="7">
        <f>EXP(-$B$4*$B$6)*(AH198-AH208)/(AF199*($B$8-$B$9))</f>
        <v>-0.98986343712021096</v>
      </c>
      <c r="AG200" s="1"/>
      <c r="AH200" s="1"/>
      <c r="AI200" s="23" t="s">
        <v>9</v>
      </c>
      <c r="AJ200" s="7">
        <f>EXP(-$B$4*$B$6)*(AL197-AL208)/(AT34*($B$8-$B$9))</f>
        <v>-0.199948508810673</v>
      </c>
      <c r="AK200" s="1"/>
      <c r="AL200" s="1"/>
      <c r="AM200" s="23" t="s">
        <v>9</v>
      </c>
      <c r="AN200" s="7">
        <f>EXP(-$B$4*$B$6)*(AP198-AP208)/(AN199*($B$8-$B$9))</f>
        <v>-0.99435582870713579</v>
      </c>
      <c r="AO200" s="1"/>
      <c r="AP200" s="1"/>
      <c r="AQ200" s="23" t="s">
        <v>9</v>
      </c>
      <c r="AR200" s="7">
        <f>EXP(-$B$4*$B$6)*(AT198-AT208)/(AR199*($B$8-$B$9))</f>
        <v>-0.99660966432065146</v>
      </c>
      <c r="AS200" s="1"/>
      <c r="AT200" s="1"/>
      <c r="AU200" s="23" t="s">
        <v>9</v>
      </c>
      <c r="AV200" s="7">
        <f>EXP(-$B$4*$B$6)*(AX198-AX208)/(AV199*($B$8-$B$9))</f>
        <v>-0.99886860854299986</v>
      </c>
      <c r="AW200" s="1"/>
      <c r="AX200" s="1"/>
      <c r="AY200" s="1"/>
      <c r="AZ200" s="1"/>
      <c r="BA200" s="1"/>
      <c r="BB200" s="1"/>
    </row>
    <row r="201" spans="1:54" x14ac:dyDescent="0.4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22" t="s">
        <v>10</v>
      </c>
      <c r="AB201" s="7">
        <f>EXP(-$B$3*B6)*(($B$8*AD208-$B$9*AD198)/($B$8-$B$9))</f>
        <v>36.863859617106257</v>
      </c>
      <c r="AC201" s="1"/>
      <c r="AD201" s="1"/>
      <c r="AE201" s="22" t="s">
        <v>10</v>
      </c>
      <c r="AF201" s="7">
        <f>EXP(-$B$3*B6)*(($B$8*AH208-$B$9*AH198)/($B$8-$B$9))</f>
        <v>36.888575101039343</v>
      </c>
      <c r="AG201" s="1"/>
      <c r="AH201" s="1"/>
      <c r="AI201" s="22" t="s">
        <v>10</v>
      </c>
      <c r="AJ201" s="7">
        <f>EXP(-$B$3*B6)*(($B$8*AL208-$B$9*AL198)/($B$8-$B$9))</f>
        <v>36.913307155541865</v>
      </c>
      <c r="AK201" s="1"/>
      <c r="AL201" s="1"/>
      <c r="AM201" s="22" t="s">
        <v>10</v>
      </c>
      <c r="AN201" s="7">
        <f>EXP(-$B$3*B6)*(($B$8*AP208-$B$9*AP198)/($B$8-$B$9))</f>
        <v>36.938055791723656</v>
      </c>
      <c r="AO201" s="1"/>
      <c r="AP201" s="1"/>
      <c r="AQ201" s="22" t="s">
        <v>10</v>
      </c>
      <c r="AR201" s="7">
        <f>EXP(-$B$3*B6)*(($B$8*AT208-$B$9*AT198)/($B$8-$B$9))</f>
        <v>36.962821020701945</v>
      </c>
      <c r="AS201" s="1"/>
      <c r="AT201" s="1"/>
      <c r="AU201" s="22" t="s">
        <v>10</v>
      </c>
      <c r="AV201" s="7">
        <f>EXP(-$B$3*B6)*(($B$8*AX208-$B$9*AX198)/($B$8-$B$9))</f>
        <v>36.987602853601381</v>
      </c>
      <c r="AW201" s="1"/>
      <c r="AX201" s="1"/>
      <c r="AY201" s="1"/>
      <c r="AZ201" s="1"/>
      <c r="BA201" s="1"/>
      <c r="BB201" s="1"/>
    </row>
    <row r="202" spans="1:54" x14ac:dyDescent="0.4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22" t="s">
        <v>21</v>
      </c>
      <c r="AB202" s="7">
        <f>EXP(-$B$3*$B$6)*($B$11*AD197+$B$12*AD207)</f>
        <v>17.361081603925754</v>
      </c>
      <c r="AC202" s="1"/>
      <c r="AD202" s="1"/>
      <c r="AE202" s="22" t="s">
        <v>21</v>
      </c>
      <c r="AF202" s="7">
        <f>EXP(-$B$3*$B$6)*($B$11*AH197+$B$12*AH207)</f>
        <v>17.372721392539859</v>
      </c>
      <c r="AG202" s="1"/>
      <c r="AH202" s="1"/>
      <c r="AI202" s="22" t="s">
        <v>21</v>
      </c>
      <c r="AJ202" s="7">
        <f>EXP(-$B$3*$B$6)*($B$11*AL197+$B$12*AL207)</f>
        <v>17.38436898508473</v>
      </c>
      <c r="AK202" s="1"/>
      <c r="AL202" s="1"/>
      <c r="AM202" s="22" t="s">
        <v>21</v>
      </c>
      <c r="AN202" s="7">
        <f>EXP(-$B$3*$B$6)*($B$11*AP197+$B$12*AP207)</f>
        <v>17.396024386792547</v>
      </c>
      <c r="AO202" s="1"/>
      <c r="AP202" s="1"/>
      <c r="AQ202" s="22" t="s">
        <v>21</v>
      </c>
      <c r="AR202" s="7">
        <f>EXP(-$B$3*$B$6)*($B$11*AT197+$B$12*AT207)</f>
        <v>17.407687602898978</v>
      </c>
      <c r="AS202" s="1"/>
      <c r="AT202" s="1"/>
      <c r="AU202" s="22" t="s">
        <v>21</v>
      </c>
      <c r="AV202" s="7">
        <f>EXP(-$B$3*$B$6)*($B$11*AX197+$B$12*AX207)</f>
        <v>17.419358638643214</v>
      </c>
      <c r="AW202" s="1"/>
      <c r="AX202" s="1"/>
      <c r="AY202" s="1"/>
      <c r="AZ202" s="1"/>
      <c r="BA202" s="1"/>
      <c r="BB202" s="1"/>
    </row>
    <row r="203" spans="1:54" x14ac:dyDescent="0.4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22" t="s">
        <v>20</v>
      </c>
      <c r="AB203" s="7">
        <f>MAX(EXP(-$B$3*$B$6)*($B$11*AD198+$B$12*AD208),-AB199--$B$2)</f>
        <v>17.361081603925754</v>
      </c>
      <c r="AC203" s="1"/>
      <c r="AD203" s="1"/>
      <c r="AE203" s="22" t="s">
        <v>20</v>
      </c>
      <c r="AF203" s="7">
        <f>MAX(EXP(-$B$3*$B$6)*($B$11*AH198+$B$12*AH208),-AF199--$B$2)</f>
        <v>17.372721392539859</v>
      </c>
      <c r="AG203" s="1"/>
      <c r="AH203" s="1"/>
      <c r="AI203" s="22" t="s">
        <v>20</v>
      </c>
      <c r="AJ203" s="7">
        <f>MAX(EXP(-$B$3*$B$6)*($B$11*AL198+$B$12*AL208),-AJ199--$B$2)</f>
        <v>17.38436898508473</v>
      </c>
      <c r="AK203" s="1"/>
      <c r="AL203" s="1"/>
      <c r="AM203" s="22" t="s">
        <v>20</v>
      </c>
      <c r="AN203" s="7">
        <f>MAX(EXP(-$B$3*$B$6)*($B$11*AP198+$B$12*AP208),-AN199--$B$2)</f>
        <v>17.396024386792547</v>
      </c>
      <c r="AO203" s="1"/>
      <c r="AP203" s="1"/>
      <c r="AQ203" s="22" t="s">
        <v>20</v>
      </c>
      <c r="AR203" s="7">
        <f>MAX(EXP(-$B$3*$B$6)*($B$11*AT198+$B$12*AT208),-AR199+$B$2)</f>
        <v>17.407687602898978</v>
      </c>
      <c r="AS203" s="1"/>
      <c r="AT203" s="1"/>
      <c r="AU203" s="22" t="s">
        <v>20</v>
      </c>
      <c r="AV203" s="7">
        <f>MAX(EXP(-$B$3*$B$6)*($B$11*AX198+$B$12*AX208),-AV199+$B$2)</f>
        <v>17.419358638643214</v>
      </c>
      <c r="AW203" s="1"/>
      <c r="AX203" s="1"/>
      <c r="AY203" s="1"/>
      <c r="AZ203" s="1"/>
      <c r="BA203" s="1"/>
      <c r="BB203" s="1"/>
    </row>
    <row r="204" spans="1:54" x14ac:dyDescent="0.4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22" t="s">
        <v>0</v>
      </c>
      <c r="AD204" s="7">
        <f>AB199*$B$9</f>
        <v>18.794289726872819</v>
      </c>
      <c r="AE204" s="1"/>
      <c r="AF204" s="1"/>
      <c r="AG204" s="22" t="s">
        <v>0</v>
      </c>
      <c r="AH204" s="7">
        <f>AF199*$B$9</f>
        <v>18.764358577522607</v>
      </c>
      <c r="AI204" s="1"/>
      <c r="AJ204" s="1"/>
      <c r="AK204" s="22" t="s">
        <v>0</v>
      </c>
      <c r="AL204" s="7">
        <f>AJ199*$B$9</f>
        <v>18.734475095507232</v>
      </c>
      <c r="AM204" s="1"/>
      <c r="AN204" s="1"/>
      <c r="AO204" s="22" t="s">
        <v>0</v>
      </c>
      <c r="AP204" s="7">
        <f>AN199*$B$9</f>
        <v>18.704639204913313</v>
      </c>
      <c r="AQ204" s="1"/>
      <c r="AR204" s="1"/>
      <c r="AS204" s="22" t="s">
        <v>0</v>
      </c>
      <c r="AT204" s="7">
        <f>AR199*$B$9</f>
        <v>18.674850829948355</v>
      </c>
      <c r="AU204" s="1"/>
      <c r="AV204" s="1"/>
      <c r="AW204" s="22" t="s">
        <v>0</v>
      </c>
      <c r="AX204" s="7">
        <f>AV199*$B$9</f>
        <v>18.645109894940592</v>
      </c>
      <c r="AY204" s="1"/>
      <c r="AZ204" s="1"/>
      <c r="BA204" s="1"/>
      <c r="BB204" s="1"/>
    </row>
    <row r="205" spans="1:54" x14ac:dyDescent="0.4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23" t="s">
        <v>9</v>
      </c>
      <c r="AD205" s="7">
        <f>EXP(-$B$4*$B$6)*(AF203-AF213)/(AD204*($B$8-$B$9))</f>
        <v>-0.9887435140838533</v>
      </c>
      <c r="AE205" s="1"/>
      <c r="AF205" s="1"/>
      <c r="AG205" s="23" t="s">
        <v>9</v>
      </c>
      <c r="AH205" s="7">
        <f>EXP(-$B$4*$B$6)*(AJ203-AJ213)/(AH204*($B$8-$B$9))</f>
        <v>-0.99098462866309989</v>
      </c>
      <c r="AI205" s="1"/>
      <c r="AJ205" s="1"/>
      <c r="AK205" s="23" t="s">
        <v>9</v>
      </c>
      <c r="AL205" s="7">
        <f>EXP(-$B$4*$B$6)*(AN203-AN214)/(AL204*($B$8-$B$9))</f>
        <v>9.5344583482939722</v>
      </c>
      <c r="AM205" s="1"/>
      <c r="AN205" s="1"/>
      <c r="AO205" s="23" t="s">
        <v>9</v>
      </c>
      <c r="AP205" s="7">
        <f>EXP(-$B$4*$B$6)*(AR203-AR213)/(AP204*($B$8-$B$9))</f>
        <v>-0.99548210866047238</v>
      </c>
      <c r="AQ205" s="1"/>
      <c r="AR205" s="1"/>
      <c r="AS205" s="23" t="s">
        <v>9</v>
      </c>
      <c r="AT205" s="7">
        <f>EXP(-$B$4*$B$6)*(AV203-AV213)/(AT204*($B$8-$B$9))</f>
        <v>-0.9977384971326273</v>
      </c>
      <c r="AU205" s="1"/>
      <c r="AV205" s="1"/>
      <c r="AW205" s="23" t="s">
        <v>9</v>
      </c>
      <c r="AX205" s="6"/>
      <c r="AY205" s="1"/>
      <c r="AZ205" s="1"/>
      <c r="BA205" s="1"/>
      <c r="BB205" s="1"/>
    </row>
    <row r="206" spans="1:54" x14ac:dyDescent="0.4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22" t="s">
        <v>10</v>
      </c>
      <c r="AD206" s="7">
        <f>EXP(-$B$3*B6)*(($B$8*AF213-$B$9*AF203)/($B$8-$B$9))</f>
        <v>36.87621528844565</v>
      </c>
      <c r="AE206" s="1"/>
      <c r="AF206" s="1"/>
      <c r="AG206" s="22" t="s">
        <v>10</v>
      </c>
      <c r="AH206" s="7">
        <f>EXP(-$B$3*B6)*(($B$8*AJ213-$B$9*AJ203)/($B$8-$B$9))</f>
        <v>36.900939056275227</v>
      </c>
      <c r="AI206" s="1"/>
      <c r="AJ206" s="1"/>
      <c r="AK206" s="22" t="s">
        <v>10</v>
      </c>
      <c r="AL206" s="7">
        <f>EXP(-$B$3*B6)*(($B$8*AN213-$B$9*AN203)/($B$8-$B$9))</f>
        <v>36.925679400228177</v>
      </c>
      <c r="AM206" s="1"/>
      <c r="AN206" s="1"/>
      <c r="AO206" s="22" t="s">
        <v>10</v>
      </c>
      <c r="AP206" s="7">
        <f>EXP(-$B$3*B6)*(($B$8*AR213-$B$9*AR203)/($B$8-$B$9))</f>
        <v>36.950436331418111</v>
      </c>
      <c r="AQ206" s="1"/>
      <c r="AR206" s="1"/>
      <c r="AS206" s="22" t="s">
        <v>10</v>
      </c>
      <c r="AT206" s="7">
        <f>EXP(-$B$3*B6)*(($B$8*AV213-$B$9*AV203)/($B$8-$B$9))</f>
        <v>36.97520986096594</v>
      </c>
      <c r="AU206" s="1"/>
      <c r="AV206" s="1"/>
      <c r="AW206" s="22" t="s">
        <v>10</v>
      </c>
      <c r="AX206" s="6"/>
      <c r="AY206" s="1"/>
      <c r="AZ206" s="1"/>
      <c r="BA206" s="1"/>
      <c r="BB206" s="1"/>
    </row>
    <row r="207" spans="1:54" x14ac:dyDescent="0.4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22" t="s">
        <v>21</v>
      </c>
      <c r="AD207" s="7">
        <f>EXP(-$B$3*$B$6)*($B$11*AF202+$B$12*AF212)</f>
        <v>18.293483219187348</v>
      </c>
      <c r="AE207" s="1"/>
      <c r="AF207" s="1"/>
      <c r="AG207" s="22" t="s">
        <v>21</v>
      </c>
      <c r="AH207" s="7">
        <f>EXP(-$B$3*$B$6)*($B$11*AJ202+$B$12*AJ212)</f>
        <v>18.305748139227745</v>
      </c>
      <c r="AI207" s="1"/>
      <c r="AJ207" s="1"/>
      <c r="AK207" s="22" t="s">
        <v>21</v>
      </c>
      <c r="AL207" s="7">
        <f>EXP(-$B$3*$B$6)*($B$11*AN202+$B$12*AN212)</f>
        <v>18.318021282320132</v>
      </c>
      <c r="AM207" s="1"/>
      <c r="AN207" s="1"/>
      <c r="AO207" s="22" t="s">
        <v>21</v>
      </c>
      <c r="AP207" s="7">
        <f>EXP(-$B$3*$B$6)*($B$11*AR202+$B$12*AR212)</f>
        <v>18.330302653977675</v>
      </c>
      <c r="AQ207" s="1"/>
      <c r="AR207" s="1"/>
      <c r="AS207" s="22" t="s">
        <v>21</v>
      </c>
      <c r="AT207" s="7">
        <f>EXP(-$B$3*$B$6)*($B$11*AV202+$B$12*AV212)</f>
        <v>18.342592259717247</v>
      </c>
      <c r="AU207" s="1"/>
      <c r="AV207" s="1"/>
      <c r="AW207" s="22" t="s">
        <v>21</v>
      </c>
      <c r="AX207" s="8">
        <f>MAX(-AX204+$B$2,0)</f>
        <v>18.354890105059408</v>
      </c>
      <c r="AY207" s="1"/>
      <c r="AZ207" s="1"/>
      <c r="BA207" s="1"/>
      <c r="BB207" s="1"/>
    </row>
    <row r="208" spans="1:54" x14ac:dyDescent="0.4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22" t="s">
        <v>20</v>
      </c>
      <c r="AD208" s="7">
        <f>MAX(EXP(-$B$3*$B$6)*($B$11*AF203+$B$12*AF213),-AD204--$B$2)</f>
        <v>18.293483219187348</v>
      </c>
      <c r="AE208" s="1"/>
      <c r="AF208" s="1"/>
      <c r="AG208" s="22" t="s">
        <v>20</v>
      </c>
      <c r="AH208" s="7">
        <f>MAX(EXP(-$B$3*$B$6)*($B$11*AJ203+$B$12*AJ213),-AH204--$B$2)</f>
        <v>18.305748139227745</v>
      </c>
      <c r="AI208" s="1"/>
      <c r="AJ208" s="1"/>
      <c r="AK208" s="22" t="s">
        <v>20</v>
      </c>
      <c r="AL208" s="7">
        <f>MAX(EXP(-$B$3*$B$6)*($B$11*AN203+$B$12*AN213),-AL204--$B$2)</f>
        <v>18.318021282320132</v>
      </c>
      <c r="AM208" s="1"/>
      <c r="AN208" s="1"/>
      <c r="AO208" s="22" t="s">
        <v>20</v>
      </c>
      <c r="AP208" s="7">
        <f>MAX(EXP(-$B$3*$B$6)*($B$11*AR203+$B$12*AR213),-AP204--$B$2)</f>
        <v>18.330302653977675</v>
      </c>
      <c r="AQ208" s="1"/>
      <c r="AR208" s="1"/>
      <c r="AS208" s="22" t="s">
        <v>20</v>
      </c>
      <c r="AT208" s="7">
        <f>MAX(EXP(-$B$3*$B$6)*($B$11*AV203+$B$12*AV213),-AT204+$B$2)</f>
        <v>18.342592259717247</v>
      </c>
      <c r="AU208" s="1"/>
      <c r="AV208" s="1"/>
      <c r="AW208" s="22" t="s">
        <v>20</v>
      </c>
      <c r="AX208" s="8">
        <f>MAX(-AX204+$B$2,0)</f>
        <v>18.354890105059408</v>
      </c>
      <c r="AY208" s="1"/>
      <c r="AZ208" s="1"/>
      <c r="BA208" s="1"/>
      <c r="BB208" s="1"/>
    </row>
    <row r="209" spans="1:54" x14ac:dyDescent="0.4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22" t="s">
        <v>0</v>
      </c>
      <c r="AF209" s="7">
        <f>AD204*$B$9</f>
        <v>17.887406223484192</v>
      </c>
      <c r="AG209" s="1"/>
      <c r="AH209" s="1"/>
      <c r="AI209" s="22" t="s">
        <v>0</v>
      </c>
      <c r="AJ209" s="7">
        <f>AH204*$B$9</f>
        <v>17.858919346089859</v>
      </c>
      <c r="AK209" s="1"/>
      <c r="AL209" s="1"/>
      <c r="AM209" s="22" t="s">
        <v>0</v>
      </c>
      <c r="AN209" s="7">
        <f>AL204*$B$9</f>
        <v>17.830477835931756</v>
      </c>
      <c r="AO209" s="1"/>
      <c r="AP209" s="1"/>
      <c r="AQ209" s="22" t="s">
        <v>0</v>
      </c>
      <c r="AR209" s="7">
        <f>AP204*$B$9</f>
        <v>17.802081620759559</v>
      </c>
      <c r="AS209" s="1"/>
      <c r="AT209" s="1"/>
      <c r="AU209" s="22" t="s">
        <v>0</v>
      </c>
      <c r="AV209" s="7">
        <f>AT204*$B$9</f>
        <v>17.773730628438003</v>
      </c>
      <c r="AW209" s="1"/>
      <c r="AX209" s="1"/>
      <c r="AY209" s="1"/>
      <c r="AZ209" s="1"/>
      <c r="BA209" s="1"/>
      <c r="BB209" s="1"/>
    </row>
    <row r="210" spans="1:54" x14ac:dyDescent="0.4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23" t="s">
        <v>9</v>
      </c>
      <c r="AF210" s="7">
        <f>EXP(-$B$4*$B$6)*(AH208-AH218)/(AF209*($B$8-$B$9))</f>
        <v>-0.98986343712020708</v>
      </c>
      <c r="AG210" s="1"/>
      <c r="AH210" s="1"/>
      <c r="AI210" s="23" t="s">
        <v>9</v>
      </c>
      <c r="AJ210" s="7">
        <f>EXP(-$B$4*$B$6)*(AL208-AL218)/(AJ209*($B$8-$B$9))</f>
        <v>-0.99210709014932352</v>
      </c>
      <c r="AK210" s="1"/>
      <c r="AL210" s="1"/>
      <c r="AM210" s="23" t="s">
        <v>9</v>
      </c>
      <c r="AN210" s="7">
        <f>EXP(-$B$4*$B$6)*(AP208-AP218)/(AN209*($B$8-$B$9))</f>
        <v>-0.9943558287071369</v>
      </c>
      <c r="AO210" s="1"/>
      <c r="AP210" s="1"/>
      <c r="AQ210" s="23" t="s">
        <v>9</v>
      </c>
      <c r="AR210" s="7">
        <f>EXP(-$B$4*$B$6)*(AT208-AT218)/(AR209*($B$8-$B$9))</f>
        <v>-0.99660966432065123</v>
      </c>
      <c r="AS210" s="1"/>
      <c r="AT210" s="1"/>
      <c r="AU210" s="23" t="s">
        <v>9</v>
      </c>
      <c r="AV210" s="7">
        <f>EXP(-$B$4*$B$6)*(AX208-AX218)/(AV209*($B$8-$B$9))</f>
        <v>-0.99886860854300119</v>
      </c>
      <c r="AW210" s="1"/>
      <c r="AX210" s="1"/>
      <c r="AY210" s="1"/>
      <c r="AZ210" s="1"/>
      <c r="BA210" s="1"/>
      <c r="BB210" s="1"/>
    </row>
    <row r="211" spans="1:54" x14ac:dyDescent="0.4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22" t="s">
        <v>10</v>
      </c>
      <c r="AF211" s="7">
        <f>EXP(-$B$3*B6)*(($B$8*AH218-$B$9*AH208)/($B$8-$B$9))</f>
        <v>36.888575101039272</v>
      </c>
      <c r="AG211" s="1"/>
      <c r="AH211" s="1"/>
      <c r="AI211" s="22" t="s">
        <v>10</v>
      </c>
      <c r="AJ211" s="7">
        <f>EXP(-$B$3*B6)*(($B$8*AL218-$B$9*AL208)/($B$8-$B$9))</f>
        <v>36.91330715554183</v>
      </c>
      <c r="AK211" s="1"/>
      <c r="AL211" s="1"/>
      <c r="AM211" s="22" t="s">
        <v>10</v>
      </c>
      <c r="AN211" s="7">
        <f>EXP(-$B$3*B6)*(($B$8*AP218-$B$9*AP208)/($B$8-$B$9))</f>
        <v>36.938055791723677</v>
      </c>
      <c r="AO211" s="1"/>
      <c r="AP211" s="1"/>
      <c r="AQ211" s="22" t="s">
        <v>10</v>
      </c>
      <c r="AR211" s="7">
        <f>EXP(-$B$3*B6)*(($B$8*AT218-$B$9*AT208)/($B$8-$B$9))</f>
        <v>36.962821020701959</v>
      </c>
      <c r="AS211" s="1"/>
      <c r="AT211" s="1"/>
      <c r="AU211" s="22" t="s">
        <v>10</v>
      </c>
      <c r="AV211" s="7">
        <f>EXP(-$B$3*B6)*(($B$8*AX218-$B$9*AX208)/($B$8-$B$9))</f>
        <v>36.987602853601381</v>
      </c>
      <c r="AW211" s="1"/>
      <c r="AX211" s="1"/>
      <c r="AY211" s="1"/>
      <c r="AZ211" s="1"/>
      <c r="BA211" s="1"/>
      <c r="BB211" s="1"/>
    </row>
    <row r="212" spans="1:54" x14ac:dyDescent="0.4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22" t="s">
        <v>21</v>
      </c>
      <c r="AF212" s="7">
        <f>EXP(-$B$3*$B$6)*($B$11*AH207+$B$12*AH217)</f>
        <v>19.182485695495821</v>
      </c>
      <c r="AG212" s="1"/>
      <c r="AH212" s="1"/>
      <c r="AI212" s="22" t="s">
        <v>21</v>
      </c>
      <c r="AJ212" s="7">
        <f>EXP(-$B$3*$B$6)*($B$11*AL207+$B$12*AL217)</f>
        <v>19.195346649881181</v>
      </c>
      <c r="AK212" s="1"/>
      <c r="AL212" s="1"/>
      <c r="AM212" s="22" t="s">
        <v>21</v>
      </c>
      <c r="AN212" s="7">
        <f>EXP(-$B$3*$B$6)*($B$11*AP207+$B$12*AP217)</f>
        <v>19.208216226931523</v>
      </c>
      <c r="AO212" s="1"/>
      <c r="AP212" s="1"/>
      <c r="AQ212" s="22" t="s">
        <v>21</v>
      </c>
      <c r="AR212" s="7">
        <f>EXP(-$B$3*$B$6)*($B$11*AT207+$B$12*AT217)</f>
        <v>19.22109443242794</v>
      </c>
      <c r="AS212" s="1"/>
      <c r="AT212" s="1"/>
      <c r="AU212" s="22" t="s">
        <v>21</v>
      </c>
      <c r="AV212" s="7">
        <f>EXP(-$B$3*$B$6)*($B$11*AX207+$B$12*AX217)</f>
        <v>19.233981272155397</v>
      </c>
      <c r="AW212" s="1"/>
      <c r="AX212" s="1"/>
      <c r="AY212" s="1"/>
      <c r="AZ212" s="1"/>
      <c r="BA212" s="1"/>
      <c r="BB212" s="1"/>
    </row>
    <row r="213" spans="1:54" x14ac:dyDescent="0.4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22" t="s">
        <v>20</v>
      </c>
      <c r="AF213" s="7">
        <f>MAX(EXP(-$B$3*$B$6)*($B$11*AH208+$B$12*AH218),-AF209--$B$2)</f>
        <v>19.182485695495821</v>
      </c>
      <c r="AG213" s="1"/>
      <c r="AH213" s="1"/>
      <c r="AI213" s="22" t="s">
        <v>20</v>
      </c>
      <c r="AJ213" s="7">
        <f>MAX(EXP(-$B$3*$B$6)*($B$11*AL208+$B$12*AL218),-AJ209--$B$2)</f>
        <v>19.195346649881181</v>
      </c>
      <c r="AK213" s="1"/>
      <c r="AL213" s="1"/>
      <c r="AM213" s="22" t="s">
        <v>20</v>
      </c>
      <c r="AN213" s="7">
        <f>MAX(EXP(-$B$3*$B$6)*($B$11*AP208+$B$12*AP218),-AN209--$B$2)</f>
        <v>19.208216226931523</v>
      </c>
      <c r="AO213" s="1"/>
      <c r="AP213" s="1"/>
      <c r="AQ213" s="22" t="s">
        <v>20</v>
      </c>
      <c r="AR213" s="7">
        <f>MAX(EXP(-$B$3*$B$6)*($B$11*AT208+$B$12*AT218),-AR209--$B$2)</f>
        <v>19.22109443242794</v>
      </c>
      <c r="AS213" s="1"/>
      <c r="AT213" s="1"/>
      <c r="AU213" s="22" t="s">
        <v>20</v>
      </c>
      <c r="AV213" s="7">
        <f>MAX(EXP(-$B$3*$B$6)*($B$11*AX208+$B$12*AX218),-AV209+$B$2)</f>
        <v>19.233981272155397</v>
      </c>
      <c r="AW213" s="1"/>
      <c r="AX213" s="1"/>
      <c r="AY213" s="1"/>
      <c r="AZ213" s="1"/>
      <c r="BA213" s="1"/>
      <c r="BB213" s="1"/>
    </row>
    <row r="214" spans="1:54" x14ac:dyDescent="0.4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22" t="s">
        <v>0</v>
      </c>
      <c r="AH214" s="7">
        <f>AF209*$B$9</f>
        <v>17.024282697230667</v>
      </c>
      <c r="AI214" s="1"/>
      <c r="AJ214" s="1"/>
      <c r="AK214" s="22" t="s">
        <v>0</v>
      </c>
      <c r="AL214" s="7">
        <f>AJ209*$B$9</f>
        <v>16.997170401134557</v>
      </c>
      <c r="AM214" s="1"/>
      <c r="AN214" s="1"/>
      <c r="AO214" s="22" t="s">
        <v>0</v>
      </c>
      <c r="AP214" s="7">
        <f>AN209*$B$9</f>
        <v>16.970101283163054</v>
      </c>
      <c r="AQ214" s="1"/>
      <c r="AR214" s="1"/>
      <c r="AS214" s="22" t="s">
        <v>0</v>
      </c>
      <c r="AT214" s="7">
        <f>AR209*$B$9</f>
        <v>16.943075274552136</v>
      </c>
      <c r="AU214" s="1"/>
      <c r="AV214" s="1"/>
      <c r="AW214" s="22" t="s">
        <v>0</v>
      </c>
      <c r="AX214" s="7">
        <f>AV209*$B$9</f>
        <v>16.916092306647293</v>
      </c>
      <c r="AY214" s="1"/>
      <c r="AZ214" s="1"/>
      <c r="BA214" s="1"/>
      <c r="BB214" s="1"/>
    </row>
    <row r="215" spans="1:54" x14ac:dyDescent="0.4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23" t="s">
        <v>9</v>
      </c>
      <c r="AH215" s="7">
        <f>EXP(-$B$4*$B$6)*(AJ213-AJ223)/(AH214*($B$8-$B$9))</f>
        <v>-0.99098462866309633</v>
      </c>
      <c r="AI215" s="1"/>
      <c r="AJ215" s="1"/>
      <c r="AK215" s="23" t="s">
        <v>9</v>
      </c>
      <c r="AL215" s="7">
        <f>EXP(-$B$4*$B$6)*(AN213-AN223)/(AL214*($B$8-$B$9))</f>
        <v>-0.99323082301731702</v>
      </c>
      <c r="AM215" s="1"/>
      <c r="AN215" s="1"/>
      <c r="AO215" s="23" t="s">
        <v>9</v>
      </c>
      <c r="AP215" s="7">
        <f>EXP(-$B$4*$B$6)*(AR213-AR223)/(AP214*($B$8-$B$9))</f>
        <v>-0.99548210866047204</v>
      </c>
      <c r="AQ215" s="1"/>
      <c r="AR215" s="1"/>
      <c r="AS215" s="23" t="s">
        <v>9</v>
      </c>
      <c r="AT215" s="7">
        <f>EXP(-$B$4*$B$6)*(AV213-AV223)/(AT214*($B$8-$B$9))</f>
        <v>-0.99773849713262497</v>
      </c>
      <c r="AU215" s="1"/>
      <c r="AV215" s="1"/>
      <c r="AW215" s="23" t="s">
        <v>9</v>
      </c>
      <c r="AX215" s="6"/>
      <c r="AY215" s="1"/>
      <c r="AZ215" s="1"/>
      <c r="BA215" s="1"/>
      <c r="BB215" s="1"/>
    </row>
    <row r="216" spans="1:54" x14ac:dyDescent="0.4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22" t="s">
        <v>10</v>
      </c>
      <c r="AH216" s="7">
        <f>EXP(-$B$3*B6)*(($B$8*AJ223-$B$9*AJ213)/($B$8-$B$9))</f>
        <v>36.900939056275185</v>
      </c>
      <c r="AI216" s="1"/>
      <c r="AJ216" s="1"/>
      <c r="AK216" s="22" t="s">
        <v>10</v>
      </c>
      <c r="AL216" s="7">
        <f>EXP(-$B$3*B6)*(($B$8*AN223-$B$9*AN213)/($B$8-$B$9))</f>
        <v>36.925679400228212</v>
      </c>
      <c r="AM216" s="1"/>
      <c r="AN216" s="1"/>
      <c r="AO216" s="22" t="s">
        <v>10</v>
      </c>
      <c r="AP216" s="7">
        <f>EXP(-$B$3*B6)*(($B$8*AR223-$B$9*AR213)/($B$8-$B$9))</f>
        <v>36.950436331418111</v>
      </c>
      <c r="AQ216" s="1"/>
      <c r="AR216" s="1"/>
      <c r="AS216" s="22" t="s">
        <v>10</v>
      </c>
      <c r="AT216" s="7">
        <f>EXP(-$B$3*B6)*(($B$8*AV223-$B$9*AV213)/($B$8-$B$9))</f>
        <v>36.975209860965904</v>
      </c>
      <c r="AU216" s="1"/>
      <c r="AV216" s="1"/>
      <c r="AW216" s="22" t="s">
        <v>10</v>
      </c>
      <c r="AX216" s="6"/>
      <c r="AY216" s="1"/>
      <c r="AZ216" s="1"/>
      <c r="BA216" s="1"/>
      <c r="BB216" s="1"/>
    </row>
    <row r="217" spans="1:54" x14ac:dyDescent="0.4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22" t="s">
        <v>21</v>
      </c>
      <c r="AH217" s="7">
        <f>EXP(-$B$3*$B$6)*($B$11*AJ212+$B$12*AJ222)</f>
        <v>20.030136589304465</v>
      </c>
      <c r="AI217" s="1"/>
      <c r="AJ217" s="1"/>
      <c r="AK217" s="22" t="s">
        <v>21</v>
      </c>
      <c r="AL217" s="7">
        <f>EXP(-$B$3*$B$6)*($B$11*AN212+$B$12*AN222)</f>
        <v>20.04356585374375</v>
      </c>
      <c r="AM217" s="1"/>
      <c r="AN217" s="1"/>
      <c r="AO217" s="22" t="s">
        <v>21</v>
      </c>
      <c r="AP217" s="7">
        <f>EXP(-$B$3*$B$6)*($B$11*AR212+$B$12*AR222)</f>
        <v>20.057004121873177</v>
      </c>
      <c r="AQ217" s="1"/>
      <c r="AR217" s="1"/>
      <c r="AS217" s="22" t="s">
        <v>21</v>
      </c>
      <c r="AT217" s="7">
        <f>EXP(-$B$3*$B$6)*($B$11*AV212+$B$12*AV222)</f>
        <v>20.070451399729297</v>
      </c>
      <c r="AU217" s="1"/>
      <c r="AV217" s="1"/>
      <c r="AW217" s="22" t="s">
        <v>21</v>
      </c>
      <c r="AX217" s="8">
        <f>MAX(-AX214+$B$2,0)</f>
        <v>20.083907693352707</v>
      </c>
      <c r="AY217" s="1"/>
      <c r="AZ217" s="1"/>
      <c r="BA217" s="1"/>
      <c r="BB217" s="1"/>
    </row>
    <row r="218" spans="1:54" x14ac:dyDescent="0.4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22" t="s">
        <v>20</v>
      </c>
      <c r="AH218" s="7">
        <f>MAX(EXP(-$B$3*$B$6)*($B$11*AJ213+$B$12*AJ223),-AH214--$B$2)</f>
        <v>20.030136589304465</v>
      </c>
      <c r="AI218" s="1"/>
      <c r="AJ218" s="1"/>
      <c r="AK218" s="22" t="s">
        <v>20</v>
      </c>
      <c r="AL218" s="7">
        <f>MAX(EXP(-$B$3*$B$6)*($B$11*AN213+$B$12*AN223),-AL214--$B$2)</f>
        <v>20.04356585374375</v>
      </c>
      <c r="AM218" s="1"/>
      <c r="AN218" s="1"/>
      <c r="AO218" s="22" t="s">
        <v>20</v>
      </c>
      <c r="AP218" s="7">
        <f>MAX(EXP(-$B$3*$B$6)*($B$11*AR213+$B$12*AR223),-AP214--$B$2)</f>
        <v>20.057004121873177</v>
      </c>
      <c r="AQ218" s="1"/>
      <c r="AR218" s="1"/>
      <c r="AS218" s="22" t="s">
        <v>20</v>
      </c>
      <c r="AT218" s="7">
        <f>MAX(EXP(-$B$3*$B$6)*($B$11*AV213+$B$12*AV223),-AT214+$B$2)</f>
        <v>20.070451399729297</v>
      </c>
      <c r="AU218" s="1"/>
      <c r="AV218" s="1"/>
      <c r="AW218" s="22" t="s">
        <v>20</v>
      </c>
      <c r="AX218" s="8">
        <f>MAX(-AX214+$B$2,0)</f>
        <v>20.083907693352707</v>
      </c>
      <c r="AY218" s="1"/>
      <c r="AZ218" s="1"/>
      <c r="BA218" s="1"/>
      <c r="BB218" s="1"/>
    </row>
    <row r="219" spans="1:54" x14ac:dyDescent="0.4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22" t="s">
        <v>0</v>
      </c>
      <c r="AJ219" s="7">
        <f>AH214*$B$9</f>
        <v>16.20280759178587</v>
      </c>
      <c r="AK219" s="1"/>
      <c r="AL219" s="1"/>
      <c r="AM219" s="22" t="s">
        <v>0</v>
      </c>
      <c r="AN219" s="7">
        <f>AL214*$B$9</f>
        <v>16.177003549123427</v>
      </c>
      <c r="AO219" s="1"/>
      <c r="AP219" s="1"/>
      <c r="AQ219" s="22" t="s">
        <v>0</v>
      </c>
      <c r="AR219" s="7">
        <f>AP214*$B$9</f>
        <v>16.151240601105478</v>
      </c>
      <c r="AS219" s="1"/>
      <c r="AT219" s="1"/>
      <c r="AU219" s="22" t="s">
        <v>0</v>
      </c>
      <c r="AV219" s="7">
        <f>AT214*$B$9</f>
        <v>16.125518682286081</v>
      </c>
      <c r="AW219" s="1"/>
      <c r="AX219" s="1"/>
      <c r="AY219" s="1"/>
      <c r="AZ219" s="1"/>
      <c r="BA219" s="1"/>
      <c r="BB219" s="1"/>
    </row>
    <row r="220" spans="1:54" x14ac:dyDescent="0.4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23" t="s">
        <v>9</v>
      </c>
      <c r="AJ220" s="7">
        <f>EXP(-$B$4*$B$6)*(AL218-AL228)/(AJ219*($B$8-$B$9))</f>
        <v>-0.99210709014932341</v>
      </c>
      <c r="AK220" s="1"/>
      <c r="AL220" s="1"/>
      <c r="AM220" s="23" t="s">
        <v>9</v>
      </c>
      <c r="AN220" s="7">
        <f>EXP(-$B$4*$B$6)*(AP218-AP228)/(AN219*($B$8-$B$9))</f>
        <v>-0.99435582870713624</v>
      </c>
      <c r="AO220" s="1"/>
      <c r="AP220" s="1"/>
      <c r="AQ220" s="23" t="s">
        <v>9</v>
      </c>
      <c r="AR220" s="7">
        <f>EXP(-$B$4*$B$6)*(AT218-AT228)/(AR219*($B$8-$B$9))</f>
        <v>-0.99660966432064479</v>
      </c>
      <c r="AS220" s="1"/>
      <c r="AT220" s="1"/>
      <c r="AU220" s="23" t="s">
        <v>9</v>
      </c>
      <c r="AV220" s="7">
        <f>EXP(-$B$4*$B$6)*(AX218-AX228)/(AV219*($B$8-$B$9))</f>
        <v>-0.99886860854299542</v>
      </c>
      <c r="AW220" s="1"/>
      <c r="AX220" s="1"/>
      <c r="AY220" s="1"/>
      <c r="AZ220" s="1"/>
      <c r="BA220" s="1"/>
      <c r="BB220" s="1"/>
    </row>
    <row r="221" spans="1:54" x14ac:dyDescent="0.4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22" t="s">
        <v>10</v>
      </c>
      <c r="AJ221" s="7">
        <f>EXP(-$B$3*B6)*(($B$8*AL228-$B$9*AL218)/($B$8-$B$9))</f>
        <v>36.91330715554183</v>
      </c>
      <c r="AK221" s="1"/>
      <c r="AL221" s="1"/>
      <c r="AM221" s="22" t="s">
        <v>10</v>
      </c>
      <c r="AN221" s="7">
        <f>EXP(-$B$3*B6)*(($B$8*AP228-$B$9*AP218)/($B$8-$B$9))</f>
        <v>36.938055791723677</v>
      </c>
      <c r="AO221" s="1"/>
      <c r="AP221" s="1"/>
      <c r="AQ221" s="22" t="s">
        <v>10</v>
      </c>
      <c r="AR221" s="7">
        <f>EXP(-$B$3*B6)*(($B$8*AT228-$B$9*AT218)/($B$8-$B$9))</f>
        <v>36.962821020701853</v>
      </c>
      <c r="AS221" s="1"/>
      <c r="AT221" s="1"/>
      <c r="AU221" s="22" t="s">
        <v>10</v>
      </c>
      <c r="AV221" s="7">
        <f>EXP(-$B$3*B6)*(($B$8*AX228-$B$9*AX218)/($B$8-$B$9))</f>
        <v>36.987602853601274</v>
      </c>
      <c r="AW221" s="1"/>
      <c r="AX221" s="1"/>
      <c r="AY221" s="1"/>
      <c r="AZ221" s="1"/>
      <c r="BA221" s="1"/>
      <c r="BB221" s="1"/>
    </row>
    <row r="222" spans="1:54" x14ac:dyDescent="0.4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22" t="s">
        <v>21</v>
      </c>
      <c r="AJ222" s="7">
        <f>EXP(-$B$3*$B$6)*($B$11*AL217+$B$12*AL227)</f>
        <v>20.838386863405802</v>
      </c>
      <c r="AK222" s="1"/>
      <c r="AL222" s="1"/>
      <c r="AM222" s="22" t="s">
        <v>21</v>
      </c>
      <c r="AN222" s="7">
        <f>EXP(-$B$3*$B$6)*($B$11*AP217+$B$12*AP227)</f>
        <v>20.852358021636757</v>
      </c>
      <c r="AO222" s="1"/>
      <c r="AP222" s="1"/>
      <c r="AQ222" s="22" t="s">
        <v>21</v>
      </c>
      <c r="AR222" s="7">
        <f>EXP(-$B$3*$B$6)*($B$11*AT217+$B$12*AT227)</f>
        <v>20.86633854687215</v>
      </c>
      <c r="AS222" s="1"/>
      <c r="AT222" s="1"/>
      <c r="AU222" s="22" t="s">
        <v>21</v>
      </c>
      <c r="AV222" s="7">
        <f>EXP(-$B$3*$B$6)*($B$11*AX217+$B$12*AX227)</f>
        <v>20.880328445392117</v>
      </c>
      <c r="AW222" s="1"/>
      <c r="AX222" s="1"/>
      <c r="AY222" s="1"/>
      <c r="AZ222" s="1"/>
      <c r="BA222" s="1"/>
      <c r="BB222" s="1"/>
    </row>
    <row r="223" spans="1:54" x14ac:dyDescent="0.4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22" t="s">
        <v>20</v>
      </c>
      <c r="AJ223" s="7">
        <f>MAX(EXP(-$B$3*$B$6)*($B$11*AL218+$B$12*AL228),-AJ219--$B$2)</f>
        <v>20.838386863405802</v>
      </c>
      <c r="AK223" s="1"/>
      <c r="AL223" s="1"/>
      <c r="AM223" s="22" t="s">
        <v>20</v>
      </c>
      <c r="AN223" s="7">
        <f>MAX(EXP(-$B$3*$B$6)*($B$11*AP218+$B$12*AP228),-AN219--$B$2)</f>
        <v>20.852358021636757</v>
      </c>
      <c r="AO223" s="1"/>
      <c r="AP223" s="1"/>
      <c r="AQ223" s="22" t="s">
        <v>20</v>
      </c>
      <c r="AR223" s="7">
        <f>MAX(EXP(-$B$3*$B$6)*($B$11*AT218+$B$12*AT228),-AR219--$B$2)</f>
        <v>20.86633854687215</v>
      </c>
      <c r="AS223" s="1"/>
      <c r="AT223" s="1"/>
      <c r="AU223" s="22" t="s">
        <v>20</v>
      </c>
      <c r="AV223" s="7">
        <f>MAX(EXP(-$B$3*$B$6)*($B$11*AX218+$B$12*AX228),-AV219+$B$2)</f>
        <v>20.880328445392117</v>
      </c>
      <c r="AW223" s="1"/>
      <c r="AX223" s="1"/>
      <c r="AY223" s="1"/>
      <c r="AZ223" s="1"/>
      <c r="BA223" s="1"/>
      <c r="BB223" s="1"/>
    </row>
    <row r="224" spans="1:54" x14ac:dyDescent="0.4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22" t="s">
        <v>0</v>
      </c>
      <c r="AL224" s="7">
        <f>AJ219*$B$9</f>
        <v>15.420971240047583</v>
      </c>
      <c r="AM224" s="1"/>
      <c r="AN224" s="1"/>
      <c r="AO224" s="22" t="s">
        <v>0</v>
      </c>
      <c r="AP224" s="7">
        <f>AN219*$B$9</f>
        <v>15.396412323482023</v>
      </c>
      <c r="AQ224" s="1"/>
      <c r="AR224" s="1"/>
      <c r="AS224" s="22" t="s">
        <v>0</v>
      </c>
      <c r="AT224" s="7">
        <f>AR219*$B$9</f>
        <v>15.371892518615301</v>
      </c>
      <c r="AU224" s="1"/>
      <c r="AV224" s="1"/>
      <c r="AW224" s="22" t="s">
        <v>0</v>
      </c>
      <c r="AX224" s="7">
        <f>AV219*$B$9</f>
        <v>15.347411763159448</v>
      </c>
      <c r="AY224" s="1"/>
      <c r="AZ224" s="1"/>
      <c r="BA224" s="1"/>
      <c r="BB224" s="1"/>
    </row>
    <row r="225" spans="1:54" x14ac:dyDescent="0.4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23" t="s">
        <v>9</v>
      </c>
      <c r="AL225" s="7">
        <f>EXP(-$B$4*$B$6)*(AN223-AN233)/(AL224*($B$8-$B$9))</f>
        <v>-0.99323082301731602</v>
      </c>
      <c r="AM225" s="1"/>
      <c r="AN225" s="1"/>
      <c r="AO225" s="23" t="s">
        <v>9</v>
      </c>
      <c r="AP225" s="7">
        <f>EXP(-$B$4*$B$6)*(AR223-AR233)/(AP224*($B$8-$B$9))</f>
        <v>-0.99548210866047093</v>
      </c>
      <c r="AQ225" s="1"/>
      <c r="AR225" s="1"/>
      <c r="AS225" s="23" t="s">
        <v>9</v>
      </c>
      <c r="AT225" s="7">
        <f>EXP(-$B$4*$B$6)*(AV223-AV233)/(AT224*($B$8-$B$9))</f>
        <v>-0.9977384971326263</v>
      </c>
      <c r="AU225" s="1"/>
      <c r="AV225" s="1"/>
      <c r="AW225" s="23" t="s">
        <v>9</v>
      </c>
      <c r="AX225" s="6"/>
      <c r="AY225" s="1"/>
      <c r="AZ225" s="1"/>
      <c r="BA225" s="1"/>
      <c r="BB225" s="1"/>
    </row>
    <row r="226" spans="1:54" x14ac:dyDescent="0.4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22" t="s">
        <v>10</v>
      </c>
      <c r="AL226" s="7">
        <f>EXP(-$B$3*B6)*(($B$8*AN233-$B$9*AN223)/($B$8-$B$9))</f>
        <v>36.925679400228212</v>
      </c>
      <c r="AM226" s="1"/>
      <c r="AN226" s="1"/>
      <c r="AO226" s="22" t="s">
        <v>10</v>
      </c>
      <c r="AP226" s="7">
        <f>EXP(-$B$3*B6)*(($B$8*AR233-$B$9*AR223)/($B$8-$B$9))</f>
        <v>36.950436331418111</v>
      </c>
      <c r="AQ226" s="1"/>
      <c r="AR226" s="1"/>
      <c r="AS226" s="22" t="s">
        <v>10</v>
      </c>
      <c r="AT226" s="7">
        <f>EXP(-$B$3*B6)*(($B$8*AV233-$B$9*AV223)/($B$8-$B$9))</f>
        <v>36.975209860965904</v>
      </c>
      <c r="AU226" s="1"/>
      <c r="AV226" s="1"/>
      <c r="AW226" s="22" t="s">
        <v>10</v>
      </c>
      <c r="AX226" s="6"/>
      <c r="AY226" s="1"/>
      <c r="AZ226" s="1"/>
      <c r="BA226" s="1"/>
      <c r="BB226" s="1"/>
    </row>
    <row r="227" spans="1:54" x14ac:dyDescent="0.4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22" t="s">
        <v>21</v>
      </c>
      <c r="AL227" s="7">
        <f>EXP(-$B$3*$B$6)*($B$11*AN222+$B$12*AN232)</f>
        <v>21.609095443749371</v>
      </c>
      <c r="AM227" s="1"/>
      <c r="AN227" s="1"/>
      <c r="AO227" s="22" t="s">
        <v>21</v>
      </c>
      <c r="AP227" s="7">
        <f>EXP(-$B$3*$B$6)*($B$11*AR222+$B$12*AR232)</f>
        <v>21.623583325832154</v>
      </c>
      <c r="AQ227" s="1"/>
      <c r="AR227" s="1"/>
      <c r="AS227" s="22" t="s">
        <v>21</v>
      </c>
      <c r="AT227" s="7">
        <f>EXP(-$B$3*$B$6)*($B$11*AV222+$B$12*AV232)</f>
        <v>21.638080921358405</v>
      </c>
      <c r="AU227" s="1"/>
      <c r="AV227" s="1"/>
      <c r="AW227" s="22" t="s">
        <v>21</v>
      </c>
      <c r="AX227" s="8">
        <f>MAX(-AX224+$B$2,0)</f>
        <v>21.65258823684055</v>
      </c>
      <c r="AY227" s="1"/>
      <c r="AZ227" s="1"/>
      <c r="BA227" s="1"/>
      <c r="BB227" s="1"/>
    </row>
    <row r="228" spans="1:54" x14ac:dyDescent="0.4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22" t="s">
        <v>20</v>
      </c>
      <c r="AL228" s="7">
        <f>MAX(EXP(-$B$3*$B$6)*($B$11*AN223+$B$12*AN233),-AL224--$B$2)</f>
        <v>21.609095443749371</v>
      </c>
      <c r="AM228" s="1"/>
      <c r="AN228" s="1"/>
      <c r="AO228" s="22" t="s">
        <v>20</v>
      </c>
      <c r="AP228" s="7">
        <f>MAX(EXP(-$B$3*$B$6)*($B$11*AR223+$B$12*AR233),-AP224--$B$2)</f>
        <v>21.623583325832154</v>
      </c>
      <c r="AQ228" s="1"/>
      <c r="AR228" s="1"/>
      <c r="AS228" s="22" t="s">
        <v>20</v>
      </c>
      <c r="AT228" s="7">
        <f>MAX(EXP(-$B$3*$B$6)*($B$11*AV223+$B$12*AV233),-AT224--$B$2)</f>
        <v>21.638080921358405</v>
      </c>
      <c r="AU228" s="1"/>
      <c r="AV228" s="1"/>
      <c r="AW228" s="22" t="s">
        <v>20</v>
      </c>
      <c r="AX228" s="8">
        <f>MAX(-AX224--$B$2,0)</f>
        <v>21.65258823684055</v>
      </c>
      <c r="AY228" s="1"/>
      <c r="AZ228" s="1"/>
      <c r="BA228" s="1"/>
      <c r="BB228" s="1"/>
    </row>
    <row r="229" spans="1:54" x14ac:dyDescent="0.4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22" t="s">
        <v>0</v>
      </c>
      <c r="AN229" s="7">
        <f>AL224*$B$9</f>
        <v>14.676860947662696</v>
      </c>
      <c r="AO229" s="1"/>
      <c r="AP229" s="1"/>
      <c r="AQ229" s="22" t="s">
        <v>0</v>
      </c>
      <c r="AR229" s="7">
        <f>AP224*$B$9</f>
        <v>14.653487075949487</v>
      </c>
      <c r="AS229" s="1"/>
      <c r="AT229" s="1"/>
      <c r="AU229" s="22" t="s">
        <v>0</v>
      </c>
      <c r="AV229" s="7">
        <f>AT224*$B$9</f>
        <v>14.630150428672813</v>
      </c>
      <c r="AW229" s="1"/>
      <c r="AX229" s="1"/>
      <c r="AY229" s="1"/>
      <c r="AZ229" s="1"/>
      <c r="BA229" s="1"/>
      <c r="BB229" s="1"/>
    </row>
    <row r="230" spans="1:54" x14ac:dyDescent="0.4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23" t="s">
        <v>9</v>
      </c>
      <c r="AN230" s="7">
        <f>EXP(-$B$4*$B$6)*(AP228-AP238)/(AN229*($B$8-$B$9))</f>
        <v>-0.9943558287071339</v>
      </c>
      <c r="AO230" s="1"/>
      <c r="AP230" s="1"/>
      <c r="AQ230" s="23" t="s">
        <v>9</v>
      </c>
      <c r="AR230" s="7">
        <f>EXP(-$B$4*$B$6)*(AT228-AT238)/(AR229*($B$8-$B$9))</f>
        <v>-0.99660966432065079</v>
      </c>
      <c r="AS230" s="1"/>
      <c r="AT230" s="1"/>
      <c r="AU230" s="23" t="s">
        <v>9</v>
      </c>
      <c r="AV230" s="7">
        <f>EXP(-$B$4*$B$6)*(AX228-AX238)/(AV229*($B$8-$B$9))</f>
        <v>-0.99886860854299919</v>
      </c>
      <c r="AW230" s="1"/>
      <c r="AX230" s="1"/>
      <c r="AY230" s="1"/>
      <c r="AZ230" s="1"/>
      <c r="BA230" s="1"/>
      <c r="BB230" s="1"/>
    </row>
    <row r="231" spans="1:54" x14ac:dyDescent="0.4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22" t="s">
        <v>10</v>
      </c>
      <c r="AN231" s="7">
        <f>EXP(-$B$3*B6)*(($B$8*AP238-$B$9*AP228)/($B$8-$B$9))</f>
        <v>36.938055791723642</v>
      </c>
      <c r="AO231" s="1"/>
      <c r="AP231" s="1"/>
      <c r="AQ231" s="22" t="s">
        <v>10</v>
      </c>
      <c r="AR231" s="7">
        <f>EXP(-$B$3*B6)*(($B$8*AT238-$B$9*AT228)/($B$8-$B$9))</f>
        <v>36.962821020701924</v>
      </c>
      <c r="AS231" s="1"/>
      <c r="AT231" s="1"/>
      <c r="AU231" s="22" t="s">
        <v>10</v>
      </c>
      <c r="AV231" s="7">
        <f>EXP(-$B$3*B6)*(($B$8*AX238-$B$9*AX228)/($B$8-$B$9))</f>
        <v>36.987602853601345</v>
      </c>
      <c r="AW231" s="1"/>
      <c r="AX231" s="1"/>
      <c r="AY231" s="1"/>
      <c r="AZ231" s="1"/>
      <c r="BA231" s="1"/>
      <c r="BB231" s="1"/>
    </row>
    <row r="232" spans="1:54" x14ac:dyDescent="0.4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22" t="s">
        <v>21</v>
      </c>
      <c r="AN232" s="7">
        <f>EXP(-$B$3*$B$6)*($B$11*AP227+$B$12*AP237)</f>
        <v>22.344033561291123</v>
      </c>
      <c r="AO232" s="1"/>
      <c r="AP232" s="1"/>
      <c r="AQ232" s="22" t="s">
        <v>21</v>
      </c>
      <c r="AR232" s="7">
        <f>EXP(-$B$3*$B$6)*($B$11*AT227+$B$12*AT237)</f>
        <v>22.359014184812931</v>
      </c>
      <c r="AS232" s="1"/>
      <c r="AT232" s="1"/>
      <c r="AU232" s="22" t="s">
        <v>21</v>
      </c>
      <c r="AV232" s="7">
        <f>EXP(-$B$3*$B$6)*($B$11*AX227+$B$12*AX237)</f>
        <v>22.374004852138174</v>
      </c>
      <c r="AW232" s="1"/>
      <c r="AX232" s="1"/>
      <c r="AY232" s="1"/>
      <c r="AZ232" s="1"/>
      <c r="BA232" s="1"/>
      <c r="BB232" s="1"/>
    </row>
    <row r="233" spans="1:54" x14ac:dyDescent="0.4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22" t="s">
        <v>20</v>
      </c>
      <c r="AN233" s="7">
        <f>MAX(EXP(-$B$3*$B$6)*($B$11*AP228+$B$12*AP238),-AN229--$B$2)</f>
        <v>22.344033561291123</v>
      </c>
      <c r="AO233" s="1"/>
      <c r="AP233" s="1"/>
      <c r="AQ233" s="22" t="s">
        <v>20</v>
      </c>
      <c r="AR233" s="7">
        <f>MAX(EXP(-$B$3*$B$6)*($B$11*AT228+$B$12*AT238),-AR229--$B$2)</f>
        <v>22.359014184812931</v>
      </c>
      <c r="AS233" s="1"/>
      <c r="AT233" s="1"/>
      <c r="AU233" s="22" t="s">
        <v>20</v>
      </c>
      <c r="AV233" s="7">
        <f>MAX(EXP(-$B$3*$B$6)*($B$11*AX228+$B$12*AX238),-AV229+$B$2)</f>
        <v>22.374004852138174</v>
      </c>
      <c r="AW233" s="1"/>
      <c r="AX233" s="1"/>
      <c r="AY233" s="1"/>
      <c r="AZ233" s="1"/>
      <c r="BA233" s="1"/>
      <c r="BB233" s="1"/>
    </row>
    <row r="234" spans="1:54" x14ac:dyDescent="0.4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22" t="s">
        <v>0</v>
      </c>
      <c r="AP234" s="7">
        <f>AN229*$B$9</f>
        <v>13.968656313787514</v>
      </c>
      <c r="AQ234" s="1"/>
      <c r="AR234" s="1"/>
      <c r="AS234" s="22" t="s">
        <v>0</v>
      </c>
      <c r="AT234" s="7">
        <f>AR229*$B$9</f>
        <v>13.946410304790858</v>
      </c>
      <c r="AU234" s="1"/>
      <c r="AV234" s="1"/>
      <c r="AW234" s="22" t="s">
        <v>0</v>
      </c>
      <c r="AX234" s="7">
        <f>AV229*$B$9</f>
        <v>13.92419972403477</v>
      </c>
      <c r="AY234" s="1"/>
      <c r="AZ234" s="1"/>
      <c r="BA234" s="1"/>
      <c r="BB234" s="1"/>
    </row>
    <row r="235" spans="1:54" x14ac:dyDescent="0.4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23" t="s">
        <v>9</v>
      </c>
      <c r="AP235" s="7">
        <f>EXP(-$B$4*$B$6)*(AR233-AR243)/(AP234*($B$8-$B$9))</f>
        <v>-0.99548210866046882</v>
      </c>
      <c r="AQ235" s="1"/>
      <c r="AR235" s="1"/>
      <c r="AS235" s="23" t="s">
        <v>9</v>
      </c>
      <c r="AT235" s="7">
        <f>EXP(-$B$4*$B$6)*(AV233-AV243)/(AT234*($B$8-$B$9))</f>
        <v>-0.99773849713262575</v>
      </c>
      <c r="AU235" s="1"/>
      <c r="AV235" s="1"/>
      <c r="AW235" s="23" t="s">
        <v>9</v>
      </c>
      <c r="AX235" s="6"/>
      <c r="AY235" s="1"/>
      <c r="AZ235" s="1"/>
      <c r="BA235" s="1"/>
      <c r="BB235" s="1"/>
    </row>
    <row r="236" spans="1:54" x14ac:dyDescent="0.4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22" t="s">
        <v>10</v>
      </c>
      <c r="AP236" s="7">
        <f>EXP(-$B$3*B6)*(($B$8*AR243-$B$9*AR233)/($B$8-$B$9))</f>
        <v>36.950436331418075</v>
      </c>
      <c r="AQ236" s="1"/>
      <c r="AR236" s="1"/>
      <c r="AS236" s="22" t="s">
        <v>10</v>
      </c>
      <c r="AT236" s="7">
        <f>EXP(-$B$3*B6)*(($B$8*AV243-$B$9*AV233)/($B$8-$B$9))</f>
        <v>36.975209860965869</v>
      </c>
      <c r="AU236" s="1"/>
      <c r="AV236" s="1"/>
      <c r="AW236" s="22" t="s">
        <v>10</v>
      </c>
      <c r="AX236" s="6"/>
      <c r="AY236" s="1"/>
      <c r="AZ236" s="1"/>
      <c r="BA236" s="1"/>
      <c r="BB236" s="1"/>
    </row>
    <row r="237" spans="1:54" x14ac:dyDescent="0.4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22" t="s">
        <v>21</v>
      </c>
      <c r="AP237" s="7">
        <f>EXP(-$B$3*$B$6)*($B$11*AR232+$B$12*AR242)</f>
        <v>23.044888889015507</v>
      </c>
      <c r="AQ237" s="1"/>
      <c r="AR237" s="1"/>
      <c r="AS237" s="22" t="s">
        <v>21</v>
      </c>
      <c r="AT237" s="7">
        <f>EXP(-$B$3*$B$6)*($B$11*AV232+$B$12*AV242)</f>
        <v>23.060339403068898</v>
      </c>
      <c r="AU237" s="1"/>
      <c r="AV237" s="1"/>
      <c r="AW237" s="22" t="s">
        <v>21</v>
      </c>
      <c r="AX237" s="8">
        <f>MAX(-AX234--$B$2,0)</f>
        <v>23.075800275965229</v>
      </c>
      <c r="AY237" s="1"/>
      <c r="AZ237" s="1"/>
      <c r="BA237" s="1"/>
      <c r="BB237" s="1"/>
    </row>
    <row r="238" spans="1:54" x14ac:dyDescent="0.4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22" t="s">
        <v>20</v>
      </c>
      <c r="AP238" s="7">
        <f>MAX(EXP(-$B$3*$B$6)*($B$11*AR233+$B$12*AR243),-AP234--$B$2)</f>
        <v>23.044888889015507</v>
      </c>
      <c r="AQ238" s="1"/>
      <c r="AR238" s="1"/>
      <c r="AS238" s="22" t="s">
        <v>20</v>
      </c>
      <c r="AT238" s="7">
        <f>MAX(EXP(-$B$3*$B$6)*($B$11*AV233+$B$12*AV243),-AT234--$B$2)</f>
        <v>23.060339403068898</v>
      </c>
      <c r="AU238" s="1"/>
      <c r="AV238" s="1"/>
      <c r="AW238" s="22" t="s">
        <v>20</v>
      </c>
      <c r="AX238" s="8">
        <f>MAX(-AX234--$B$2,0)</f>
        <v>23.075800275965229</v>
      </c>
      <c r="AY238" s="1"/>
      <c r="AZ238" s="1"/>
      <c r="BA238" s="1"/>
      <c r="BB238" s="1"/>
    </row>
    <row r="239" spans="1:54" x14ac:dyDescent="0.4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22" t="s">
        <v>0</v>
      </c>
      <c r="AR239" s="7">
        <f>AP234*$B$9</f>
        <v>13.294624777636075</v>
      </c>
      <c r="AS239" s="1"/>
      <c r="AT239" s="1"/>
      <c r="AU239" s="22" t="s">
        <v>0</v>
      </c>
      <c r="AV239" s="7">
        <f>AT234*$B$9</f>
        <v>13.27345220843781</v>
      </c>
      <c r="AW239" s="1"/>
      <c r="AX239" s="1"/>
      <c r="AY239" s="1"/>
      <c r="AZ239" s="1"/>
      <c r="BA239" s="1"/>
      <c r="BB239" s="1"/>
    </row>
    <row r="240" spans="1:54" x14ac:dyDescent="0.4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23" t="s">
        <v>9</v>
      </c>
      <c r="AR240" s="7">
        <f>EXP(-$B$4*$B$6)*(AT238-AT248)/(AR239*($B$8-$B$9))</f>
        <v>-0.99660966432064768</v>
      </c>
      <c r="AS240" s="1"/>
      <c r="AT240" s="1"/>
      <c r="AU240" s="23" t="s">
        <v>9</v>
      </c>
      <c r="AV240" s="7">
        <f>EXP(-$B$4*$B$6)*(AX238-AX248)/(AV239*($B$8-$B$9))</f>
        <v>-0.99886860854299897</v>
      </c>
      <c r="AW240" s="1"/>
      <c r="AX240" s="1"/>
      <c r="AY240" s="1"/>
      <c r="AZ240" s="1"/>
      <c r="BA240" s="1"/>
      <c r="BB240" s="1"/>
    </row>
    <row r="241" spans="1:54" x14ac:dyDescent="0.4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22" t="s">
        <v>10</v>
      </c>
      <c r="AR241" s="7">
        <f>EXP(-$B$3*B6)*(($B$8*AT248-$B$9*AT238)/($B$8-$B$9))</f>
        <v>36.962821020701924</v>
      </c>
      <c r="AS241" s="1"/>
      <c r="AT241" s="1"/>
      <c r="AU241" s="22" t="s">
        <v>10</v>
      </c>
      <c r="AV241" s="7">
        <f>EXP(-$B$3*B6)*(($B$8*AX248-$B$9*AX238)/($B$8-$B$9))</f>
        <v>36.987602853601345</v>
      </c>
      <c r="AW241" s="1"/>
      <c r="AX241" s="1"/>
      <c r="AY241" s="1"/>
      <c r="AZ241" s="1"/>
      <c r="BA241" s="1"/>
      <c r="BB241" s="1"/>
    </row>
    <row r="242" spans="1:54" x14ac:dyDescent="0.4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22" t="s">
        <v>21</v>
      </c>
      <c r="AR242" s="7">
        <f>EXP(-$B$3*$B$6)*($B$11*AT237+$B$12*AT247)</f>
        <v>23.713269483793045</v>
      </c>
      <c r="AS242" s="1"/>
      <c r="AT242" s="1"/>
      <c r="AU242" s="22" t="s">
        <v>21</v>
      </c>
      <c r="AV242" s="7">
        <f>EXP(-$B$3*$B$6)*($B$11*AX237+$B$12*AX247)</f>
        <v>23.729168115597076</v>
      </c>
      <c r="AW242" s="1"/>
      <c r="AX242" s="1"/>
      <c r="AY242" s="1"/>
      <c r="AZ242" s="1"/>
      <c r="BA242" s="1"/>
      <c r="BB242" s="1"/>
    </row>
    <row r="243" spans="1:54" x14ac:dyDescent="0.4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22" t="s">
        <v>20</v>
      </c>
      <c r="AR243" s="7">
        <f>MAX(EXP(-$B$3*$B$6)*($B$11*AT238+$B$12*AT248),-AR239--$B$2)</f>
        <v>23.713269483793045</v>
      </c>
      <c r="AS243" s="1"/>
      <c r="AT243" s="1"/>
      <c r="AU243" s="22" t="s">
        <v>20</v>
      </c>
      <c r="AV243" s="7">
        <f>MAX(EXP(-$B$3*$B$6)*($B$11*AX238+$B$12*AX248),-AV239--$B$2)</f>
        <v>23.729168115597076</v>
      </c>
      <c r="AW243" s="1"/>
      <c r="AX243" s="1"/>
      <c r="AY243" s="1"/>
      <c r="AZ243" s="1"/>
      <c r="BA243" s="1"/>
      <c r="BB243" s="1"/>
    </row>
    <row r="244" spans="1:54" x14ac:dyDescent="0.4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22" t="s">
        <v>0</v>
      </c>
      <c r="AT244" s="7">
        <f>AR239*$B$9</f>
        <v>12.653117379921506</v>
      </c>
      <c r="AU244" s="1"/>
      <c r="AV244" s="1"/>
      <c r="AW244" s="22" t="s">
        <v>0</v>
      </c>
      <c r="AX244" s="7">
        <f>AV239*$B$9</f>
        <v>12.632966453680186</v>
      </c>
      <c r="AY244" s="1"/>
      <c r="AZ244" s="1"/>
      <c r="BA244" s="1"/>
      <c r="BB244" s="1"/>
    </row>
    <row r="245" spans="1:54" x14ac:dyDescent="0.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23" t="s">
        <v>9</v>
      </c>
      <c r="AT245" s="7">
        <f>EXP(-$B$4*$B$6)*(AV243-AV253)/(AT244*($B$8-$B$9))</f>
        <v>-0.99773849713262852</v>
      </c>
      <c r="AU245" s="1"/>
      <c r="AV245" s="1"/>
      <c r="AW245" s="23" t="s">
        <v>9</v>
      </c>
      <c r="AX245" s="6"/>
      <c r="AY245" s="1"/>
      <c r="AZ245" s="1"/>
      <c r="BA245" s="1"/>
      <c r="BB245" s="1"/>
    </row>
    <row r="246" spans="1:54" x14ac:dyDescent="0.4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22" t="s">
        <v>10</v>
      </c>
      <c r="AT246" s="7">
        <f>EXP(-$B$3*B6)*(($B$8*AV253-$B$9*AV243)/($B$8-$B$9))</f>
        <v>36.97520986096594</v>
      </c>
      <c r="AU246" s="1"/>
      <c r="AV246" s="1"/>
      <c r="AW246" s="22" t="s">
        <v>10</v>
      </c>
      <c r="AX246" s="6"/>
      <c r="AY246" s="1"/>
      <c r="AZ246" s="1"/>
      <c r="BA246" s="1"/>
      <c r="BB246" s="1"/>
    </row>
    <row r="247" spans="1:54" x14ac:dyDescent="0.4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22" t="s">
        <v>21</v>
      </c>
      <c r="AT247" s="7">
        <f>EXP(-$B$3*$B$6)*($B$11*AV242+$B$12*AV252)</f>
        <v>24.350707542280304</v>
      </c>
      <c r="AU247" s="1"/>
      <c r="AV247" s="1"/>
      <c r="AW247" s="22" t="s">
        <v>21</v>
      </c>
      <c r="AX247" s="8">
        <f>MAX(-AX244--$B$2,0)</f>
        <v>24.367033546319814</v>
      </c>
      <c r="AY247" s="1"/>
      <c r="AZ247" s="1"/>
      <c r="BA247" s="1"/>
      <c r="BB247" s="1"/>
    </row>
    <row r="248" spans="1:54" x14ac:dyDescent="0.4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22" t="s">
        <v>20</v>
      </c>
      <c r="AT248" s="7">
        <f>MAX(EXP(-$B$3*$B$6)*($B$11*AV243+$B$12*AV253),-AT244--$B$2)</f>
        <v>24.350707542280304</v>
      </c>
      <c r="AU248" s="1"/>
      <c r="AV248" s="1"/>
      <c r="AW248" s="22" t="s">
        <v>20</v>
      </c>
      <c r="AX248" s="8">
        <f>MAX(-AX244--$B$2,0)</f>
        <v>24.367033546319814</v>
      </c>
      <c r="AY248" s="1"/>
      <c r="AZ248" s="1"/>
      <c r="BA248" s="1"/>
      <c r="BB248" s="1"/>
    </row>
    <row r="249" spans="1:54" x14ac:dyDescent="0.4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22" t="s">
        <v>0</v>
      </c>
      <c r="AV249" s="7">
        <f>AT244*$B$9</f>
        <v>12.04256472882113</v>
      </c>
      <c r="AW249" s="1"/>
      <c r="AX249" s="1"/>
      <c r="AY249" s="1"/>
      <c r="AZ249" s="1"/>
      <c r="BA249" s="1"/>
      <c r="BB249" s="1"/>
    </row>
    <row r="250" spans="1:54" x14ac:dyDescent="0.4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23" t="s">
        <v>9</v>
      </c>
      <c r="AV250" s="7">
        <f>EXP(-$B$4*$B$6)*(AX248-AX258)/(AV249*($B$8-$B$9))</f>
        <v>-0.99886860854299864</v>
      </c>
      <c r="AW250" s="1"/>
      <c r="AX250" s="1"/>
      <c r="AY250" s="1"/>
      <c r="AZ250" s="1"/>
      <c r="BA250" s="1"/>
      <c r="BB250" s="1"/>
    </row>
    <row r="251" spans="1:54" x14ac:dyDescent="0.4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22" t="s">
        <v>10</v>
      </c>
      <c r="AV251" s="7">
        <f>EXP(-$B$3*B6)*(($B$8*AX258-$B$9*AX248)/($B$8-$B$9))</f>
        <v>36.987602853601345</v>
      </c>
      <c r="AW251" s="1"/>
      <c r="AX251" s="1"/>
      <c r="AY251" s="1"/>
      <c r="AZ251" s="1"/>
      <c r="BA251" s="1"/>
      <c r="BB251" s="1"/>
    </row>
    <row r="252" spans="1:54" x14ac:dyDescent="0.4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22" t="s">
        <v>21</v>
      </c>
      <c r="AV252" s="7">
        <f>EXP(-$B$3*$B$6)*($B$11*AX247+$B$12*AX257)</f>
        <v>24.958662979634791</v>
      </c>
      <c r="AW252" s="1"/>
      <c r="AX252" s="1"/>
      <c r="AY252" s="1"/>
      <c r="AZ252" s="1"/>
      <c r="BA252" s="1"/>
      <c r="BB252" s="1"/>
    </row>
    <row r="253" spans="1:54" x14ac:dyDescent="0.4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22" t="s">
        <v>20</v>
      </c>
      <c r="AV253" s="7">
        <f>MAX(EXP(-$B$3*$B$6)*($B$11*AX248+$B$12*AX258),-AV249--$B$2)</f>
        <v>24.958662979634791</v>
      </c>
      <c r="AW253" s="1"/>
      <c r="AX253" s="1"/>
      <c r="AY253" s="1"/>
      <c r="AZ253" s="1"/>
      <c r="BA253" s="1"/>
      <c r="BB253" s="1"/>
    </row>
    <row r="254" spans="1:54" x14ac:dyDescent="0.4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22" t="s">
        <v>0</v>
      </c>
      <c r="AX254" s="7">
        <f>AV249*$B$9</f>
        <v>11.461473160596444</v>
      </c>
      <c r="AY254" s="1"/>
      <c r="AZ254" s="1"/>
      <c r="BA254" s="1"/>
      <c r="BB254" s="1"/>
    </row>
    <row r="255" spans="1:54" x14ac:dyDescent="0.4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23" t="s">
        <v>9</v>
      </c>
      <c r="AX255" s="6"/>
      <c r="AY255" s="1"/>
      <c r="AZ255" s="1"/>
      <c r="BA255" s="1"/>
      <c r="BB255" s="1"/>
    </row>
    <row r="256" spans="1:54" x14ac:dyDescent="0.4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22" t="s">
        <v>10</v>
      </c>
      <c r="AX256" s="6"/>
      <c r="AY256" s="1"/>
      <c r="AZ256" s="1"/>
      <c r="BA256" s="1"/>
      <c r="BB256" s="1"/>
    </row>
    <row r="257" spans="1:54" x14ac:dyDescent="0.4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22" t="s">
        <v>21</v>
      </c>
      <c r="AX257" s="8">
        <f>MAX(-AX254--$B$2,0)</f>
        <v>25.538526839403556</v>
      </c>
      <c r="AY257" s="1"/>
      <c r="AZ257" s="1"/>
      <c r="BA257" s="1"/>
      <c r="BB257" s="1"/>
    </row>
    <row r="258" spans="1:54" x14ac:dyDescent="0.4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22" t="s">
        <v>20</v>
      </c>
      <c r="AX258" s="8">
        <f>MAX(-AX254--$B$2,0)</f>
        <v>25.538526839403556</v>
      </c>
      <c r="AY258" s="1"/>
      <c r="AZ258" s="1"/>
      <c r="BA258" s="1"/>
      <c r="BB258" s="1"/>
    </row>
    <row r="259" spans="1:54" x14ac:dyDescent="0.4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3"/>
      <c r="M259" s="2"/>
      <c r="N259" s="4"/>
      <c r="O259" s="1"/>
      <c r="P259" s="3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</row>
    <row r="260" spans="1:54" x14ac:dyDescent="0.4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3"/>
      <c r="M260" s="2"/>
      <c r="N260" s="4"/>
      <c r="O260" s="1"/>
      <c r="P260" s="3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</row>
    <row r="261" spans="1:54" x14ac:dyDescent="0.4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3"/>
      <c r="M261" s="2"/>
      <c r="N261" s="4"/>
      <c r="O261" s="1"/>
      <c r="P261" s="3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</row>
    <row r="262" spans="1:54" x14ac:dyDescent="0.4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3"/>
      <c r="M262" s="2"/>
      <c r="N262" s="4"/>
      <c r="O262" s="1"/>
      <c r="P262" s="3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</row>
    <row r="263" spans="1:54" x14ac:dyDescent="0.4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3"/>
      <c r="M263" s="2"/>
      <c r="N263" s="4"/>
      <c r="O263" s="1"/>
      <c r="P263" s="3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</row>
    <row r="264" spans="1:54" x14ac:dyDescent="0.4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3"/>
      <c r="M264" s="2"/>
      <c r="N264" s="4"/>
      <c r="O264" s="1"/>
      <c r="P264" s="3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</row>
    <row r="265" spans="1:54" x14ac:dyDescent="0.4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3"/>
      <c r="M265" s="2"/>
      <c r="N265" s="4"/>
      <c r="O265" s="1"/>
      <c r="P265" s="3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</row>
    <row r="266" spans="1:54" x14ac:dyDescent="0.4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3"/>
      <c r="M266" s="2"/>
      <c r="N266" s="4"/>
      <c r="O266" s="1"/>
      <c r="P266" s="3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</row>
    <row r="267" spans="1:54" x14ac:dyDescent="0.4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3"/>
      <c r="M267" s="2"/>
      <c r="N267" s="4"/>
      <c r="O267" s="1"/>
      <c r="P267" s="3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</row>
    <row r="268" spans="1:54" x14ac:dyDescent="0.4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3"/>
      <c r="M268" s="2"/>
      <c r="N268" s="4"/>
      <c r="O268" s="1"/>
      <c r="P268" s="3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</row>
  </sheetData>
  <conditionalFormatting sqref="B138 D143 D133">
    <cfRule type="cellIs" dxfId="33" priority="23" operator="equal">
      <formula>B129-$B$2</formula>
    </cfRule>
  </conditionalFormatting>
  <conditionalFormatting sqref="AV253">
    <cfRule type="expression" dxfId="32" priority="21">
      <formula>EXP(-$B$3*$B$6)*($B$11*AX248+$B$12*AX258)&lt;AV249-$B$2</formula>
    </cfRule>
    <cfRule type="expression" dxfId="31" priority="20">
      <formula>EXP(-$B$3*$B$6)*($B$11*AX248+$B$12*AX258)&lt;-AV249--$B$2</formula>
    </cfRule>
  </conditionalFormatting>
  <conditionalFormatting sqref="AV243">
    <cfRule type="expression" dxfId="30" priority="19">
      <formula>EXP(-$B$3*$B$6)*($B$11*AX238+$B$12*AX248)&lt;-AV239--$B$2</formula>
    </cfRule>
  </conditionalFormatting>
  <conditionalFormatting sqref="AV233">
    <cfRule type="expression" dxfId="29" priority="18">
      <formula>EXP(-$B$3*$B$6)*($B$11*AX228+$B$12*AX238)&lt;-AV229+$B$2</formula>
    </cfRule>
  </conditionalFormatting>
  <conditionalFormatting sqref="AV223">
    <cfRule type="expression" dxfId="28" priority="17">
      <formula>EXP(-$B$3*$B$6)*($B$11*AX218+$B$12*AX228)&lt;-AV219+$B$2</formula>
    </cfRule>
  </conditionalFormatting>
  <conditionalFormatting sqref="AV213">
    <cfRule type="expression" dxfId="27" priority="16">
      <formula>EXP(-$B$3*$B$6)*($B$11*AX208+$B$12*AX218)&lt;-AV209+$B$2</formula>
    </cfRule>
  </conditionalFormatting>
  <conditionalFormatting sqref="AV203">
    <cfRule type="expression" dxfId="26" priority="15">
      <formula>EXP(-$B$3*$B$6)*($B$11*AX198+$B$12*AX208)&lt;-AV199+$B$2</formula>
    </cfRule>
  </conditionalFormatting>
  <conditionalFormatting sqref="AV193">
    <cfRule type="expression" dxfId="25" priority="14">
      <formula>EXP(-$B$3*$B$6)*($B$11*AX188+$B$12*AX198)&lt;-AV189+$B$2</formula>
    </cfRule>
  </conditionalFormatting>
  <conditionalFormatting sqref="AV183">
    <cfRule type="expression" dxfId="24" priority="13">
      <formula>EXP(-$B$3*$B$6)*($B$11*AX178+$B$12*AX188)&lt;-AV179+$B$2</formula>
    </cfRule>
  </conditionalFormatting>
  <conditionalFormatting sqref="AV173">
    <cfRule type="expression" dxfId="23" priority="12">
      <formula>EXP(-$B$3*$B$6)*($B$11*AX168+$B$12*AX178)&lt;-AV169+$B$2</formula>
    </cfRule>
  </conditionalFormatting>
  <conditionalFormatting sqref="AV163">
    <cfRule type="expression" dxfId="22" priority="11">
      <formula>EXP(-$B$3*$B$6)*($B$11*AX158+$B$12*AX168)&lt;-AV159+$B$2</formula>
    </cfRule>
  </conditionalFormatting>
  <conditionalFormatting sqref="AV153">
    <cfRule type="expression" dxfId="21" priority="10">
      <formula>EXP(-$B$3*$B$6)*($B$11*AX148+$B$12*AX158)&lt;-AV149+$B$2</formula>
    </cfRule>
  </conditionalFormatting>
  <conditionalFormatting sqref="AV143">
    <cfRule type="expression" dxfId="20" priority="9">
      <formula>EXP(-$B$3*$B$6)*($B$11*AX138+$B$12*AX148)&lt;-AV139+$B$2</formula>
    </cfRule>
  </conditionalFormatting>
  <conditionalFormatting sqref="AT228">
    <cfRule type="expression" dxfId="19" priority="8">
      <formula>EXP(-$B$3*$B$6)*($B$11*AV223+$B$12*AV233)&lt;-AT224--$B$2</formula>
    </cfRule>
  </conditionalFormatting>
  <conditionalFormatting sqref="AT238">
    <cfRule type="expression" dxfId="18" priority="7">
      <formula>EXP(-$B$3*$B$6)*($B$11*AV233+$B$12*AV243)&lt;-AT234--$B$2</formula>
    </cfRule>
  </conditionalFormatting>
  <conditionalFormatting sqref="AT248">
    <cfRule type="expression" dxfId="17" priority="6">
      <formula>EXP(-$B$3*$B$6)*($B$11*AV243+$B$12*AV253)&lt;-AT244--$B$2</formula>
    </cfRule>
  </conditionalFormatting>
  <conditionalFormatting sqref="AP228">
    <cfRule type="expression" dxfId="16" priority="5">
      <formula>EXP(-$B$3*$B$6)*($B$11*AR223+$B$12*AR233)&lt;-AP224--$B$2</formula>
    </cfRule>
  </conditionalFormatting>
  <conditionalFormatting sqref="AR243">
    <cfRule type="expression" dxfId="15" priority="4">
      <formula>EXP(-$B$3*$B$6)*($B$11*AT238+$B$12*AT248)&lt;-AR239--$B$2</formula>
    </cfRule>
  </conditionalFormatting>
  <conditionalFormatting sqref="AR233">
    <cfRule type="expression" dxfId="14" priority="3">
      <formula>EXP(-$B$3*$B$6)*($B$11*AT228+$B$12*AT238)&lt;-AR229--$B$2</formula>
    </cfRule>
  </conditionalFormatting>
  <conditionalFormatting sqref="AP238">
    <cfRule type="expression" dxfId="13" priority="2">
      <formula>EXP(-$B$3*$B$6)*($B$11*AR233+$B$12*AR243)&lt;-AP234--$B$2</formula>
    </cfRule>
  </conditionalFormatting>
  <conditionalFormatting sqref="AN233">
    <cfRule type="expression" dxfId="12" priority="1">
      <formula>EXP(-$B$3*$B$6)*($B$11*AP228+$B$12*AP238)&lt;-AN229--$B$2</formula>
    </cfRule>
  </conditionalFormatting>
  <pageMargins left="0.75" right="0.75" top="1" bottom="1" header="0.5" footer="0.5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267"/>
  <sheetViews>
    <sheetView tabSelected="1" topLeftCell="A123" zoomScale="140" zoomScaleNormal="140" workbookViewId="0">
      <selection activeCell="B9" sqref="B9"/>
    </sheetView>
  </sheetViews>
  <sheetFormatPr defaultColWidth="10.59765625" defaultRowHeight="14.25" x14ac:dyDescent="0.45"/>
  <sheetData>
    <row r="1" spans="1:56" ht="14.55" x14ac:dyDescent="0.35">
      <c r="A1" s="29" t="s">
        <v>0</v>
      </c>
      <c r="B1" s="10">
        <f>'Model Summary'!B5</f>
        <v>37.56</v>
      </c>
      <c r="C1" s="9"/>
      <c r="D1" s="9"/>
      <c r="E1" s="9"/>
      <c r="F1" s="9"/>
      <c r="G1" s="9"/>
      <c r="H1" s="9"/>
      <c r="I1" s="9"/>
      <c r="J1" s="9"/>
      <c r="K1" s="9"/>
      <c r="L1" s="16"/>
      <c r="M1" s="17"/>
      <c r="N1" s="18"/>
      <c r="O1" s="17"/>
      <c r="P1" s="19"/>
      <c r="Q1" s="20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</row>
    <row r="2" spans="1:56" ht="14.55" x14ac:dyDescent="0.35">
      <c r="A2" s="30" t="s">
        <v>1</v>
      </c>
      <c r="B2" s="2">
        <f>'Model Summary'!C5</f>
        <v>37</v>
      </c>
      <c r="C2" s="1"/>
      <c r="D2" s="1"/>
      <c r="E2" s="1"/>
      <c r="F2" s="1"/>
      <c r="G2" s="1"/>
      <c r="H2" s="1"/>
      <c r="I2" s="1"/>
      <c r="J2" s="1"/>
      <c r="K2" s="1"/>
      <c r="L2" s="26"/>
      <c r="M2" s="12"/>
      <c r="N2" s="27"/>
      <c r="O2" s="12"/>
      <c r="P2" s="28"/>
      <c r="Q2" s="12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</row>
    <row r="3" spans="1:56" ht="14.55" x14ac:dyDescent="0.35">
      <c r="A3" s="30" t="s">
        <v>2</v>
      </c>
      <c r="B3" s="3">
        <f>'Model Summary'!E5</f>
        <v>8.2000000000000007E-3</v>
      </c>
      <c r="C3" s="1"/>
      <c r="D3" s="1"/>
      <c r="E3" s="1"/>
      <c r="F3" s="1"/>
      <c r="G3" s="1"/>
      <c r="H3" s="1"/>
      <c r="I3" s="1"/>
      <c r="J3" s="1"/>
      <c r="K3" s="1"/>
      <c r="L3" s="26"/>
      <c r="M3" s="12"/>
      <c r="N3" s="27"/>
      <c r="O3" s="12"/>
      <c r="P3" s="28"/>
      <c r="Q3" s="12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</row>
    <row r="4" spans="1:56" x14ac:dyDescent="0.45">
      <c r="A4" s="31" t="s">
        <v>3</v>
      </c>
      <c r="B4" s="26">
        <f>'Model Summary'!G5</f>
        <v>2.7699999999999999E-2</v>
      </c>
      <c r="C4" s="1"/>
      <c r="D4" s="1"/>
      <c r="E4" s="1"/>
      <c r="F4" s="1"/>
      <c r="G4" s="1"/>
      <c r="H4" s="1"/>
      <c r="I4" s="1"/>
      <c r="J4" s="1"/>
      <c r="K4" s="1"/>
      <c r="L4" s="26"/>
      <c r="M4" s="12"/>
      <c r="N4" s="27"/>
      <c r="O4" s="12"/>
      <c r="P4" s="28"/>
      <c r="Q4" s="12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</row>
    <row r="5" spans="1:56" x14ac:dyDescent="0.45">
      <c r="A5" s="31" t="s">
        <v>4</v>
      </c>
      <c r="B5" s="3">
        <f>'Model Summary'!D5</f>
        <v>0.2407</v>
      </c>
      <c r="C5" s="1"/>
      <c r="D5" s="1"/>
      <c r="E5" s="1"/>
      <c r="F5" s="1"/>
      <c r="G5" s="1"/>
      <c r="H5" s="1"/>
      <c r="I5" s="1"/>
      <c r="J5" s="1"/>
      <c r="K5" s="1"/>
      <c r="L5" s="26"/>
      <c r="M5" s="12"/>
      <c r="N5" s="27"/>
      <c r="O5" s="12"/>
      <c r="P5" s="28"/>
      <c r="Q5" s="12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</row>
    <row r="6" spans="1:56" ht="14.55" x14ac:dyDescent="0.35">
      <c r="A6" s="30" t="s">
        <v>7</v>
      </c>
      <c r="B6" s="5">
        <f>E6/G6</f>
        <v>4.0867579908675795E-2</v>
      </c>
      <c r="C6" s="1" t="s">
        <v>8</v>
      </c>
      <c r="D6" s="1" t="s">
        <v>29</v>
      </c>
      <c r="E6" s="5">
        <f>'Model Summary'!F5</f>
        <v>0.98082191780821915</v>
      </c>
      <c r="F6" s="1" t="s">
        <v>27</v>
      </c>
      <c r="G6" s="1">
        <f>AW13</f>
        <v>24</v>
      </c>
      <c r="H6" s="1"/>
      <c r="I6" s="1"/>
      <c r="J6" s="1"/>
      <c r="K6" s="1"/>
      <c r="L6" s="26"/>
      <c r="M6" s="12"/>
      <c r="N6" s="27"/>
      <c r="O6" s="12"/>
      <c r="P6" s="28"/>
      <c r="Q6" s="12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</row>
    <row r="7" spans="1:56" ht="14.55" x14ac:dyDescent="0.3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3"/>
      <c r="M7" s="12"/>
      <c r="N7" s="4"/>
      <c r="O7" s="12"/>
      <c r="P7" s="11"/>
      <c r="Q7" s="12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</row>
    <row r="8" spans="1:56" ht="14.55" x14ac:dyDescent="0.35">
      <c r="A8" s="22" t="s">
        <v>5</v>
      </c>
      <c r="B8" s="7">
        <f>EXP($B$5*SQRT($B$6))</f>
        <v>1.0498625655617062</v>
      </c>
      <c r="C8" s="1"/>
      <c r="D8" s="1"/>
      <c r="E8" s="1"/>
      <c r="F8" s="1"/>
      <c r="G8" s="1"/>
      <c r="H8" s="1"/>
      <c r="I8" s="1"/>
      <c r="J8" s="1"/>
      <c r="K8" s="1"/>
      <c r="L8" s="3"/>
      <c r="M8" s="2"/>
      <c r="N8" s="4"/>
      <c r="O8" s="1"/>
      <c r="P8" s="3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</row>
    <row r="9" spans="1:56" ht="14.55" x14ac:dyDescent="0.35">
      <c r="A9" s="22" t="s">
        <v>6</v>
      </c>
      <c r="B9" s="7">
        <f>EXP(-$B$5*SQRT($B$6))</f>
        <v>0.9525056257863348</v>
      </c>
      <c r="C9" s="1"/>
      <c r="D9" s="1"/>
      <c r="E9" s="1"/>
      <c r="F9" s="1"/>
      <c r="G9" s="1"/>
      <c r="H9" s="1"/>
      <c r="I9" s="1"/>
      <c r="J9" s="1"/>
      <c r="K9" s="1"/>
      <c r="L9" s="3"/>
      <c r="M9" s="2"/>
      <c r="N9" s="4"/>
      <c r="O9" s="1"/>
      <c r="P9" s="3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</row>
    <row r="10" spans="1:56" ht="14.55" x14ac:dyDescent="0.35">
      <c r="A10" s="14"/>
      <c r="B10" s="25"/>
      <c r="C10" s="1"/>
      <c r="D10" s="1"/>
      <c r="E10" s="1"/>
      <c r="F10" s="1"/>
      <c r="G10" s="1"/>
      <c r="H10" s="1"/>
      <c r="I10" s="1"/>
      <c r="J10" s="1"/>
      <c r="K10" s="1"/>
      <c r="L10" s="3"/>
      <c r="M10" s="2"/>
      <c r="N10" s="4"/>
      <c r="O10" s="1"/>
      <c r="P10" s="3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</row>
    <row r="11" spans="1:56" ht="14.55" x14ac:dyDescent="0.35">
      <c r="A11" s="22" t="s">
        <v>28</v>
      </c>
      <c r="B11" s="7">
        <f>(EXP(($B$3-$B$4)*$B$6)-$B$9)/($B$8-$B$9)</f>
        <v>0.47965531751360341</v>
      </c>
      <c r="C11" s="1"/>
      <c r="D11" s="1"/>
      <c r="E11" s="1"/>
      <c r="F11" s="1"/>
      <c r="G11" s="1"/>
      <c r="H11" s="1"/>
      <c r="I11" s="1"/>
      <c r="J11" s="1"/>
      <c r="K11" s="1"/>
      <c r="L11" s="3"/>
      <c r="M11" s="2"/>
      <c r="N11" s="4"/>
      <c r="O11" s="1"/>
      <c r="P11" s="3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</row>
    <row r="12" spans="1:56" ht="14.55" x14ac:dyDescent="0.35">
      <c r="A12" s="22" t="s">
        <v>30</v>
      </c>
      <c r="B12" s="7">
        <f>1-(EXP(($B$3-$B$4)*$B$6)-$B$9)/($B$8-$B$9)</f>
        <v>0.52034468248639665</v>
      </c>
      <c r="C12" s="1"/>
      <c r="D12" s="1"/>
      <c r="E12" s="1"/>
      <c r="F12" s="1"/>
      <c r="G12" s="1"/>
      <c r="H12" s="1"/>
      <c r="I12" s="1"/>
      <c r="J12" s="1"/>
      <c r="K12" s="1"/>
      <c r="L12" s="3"/>
      <c r="M12" s="2"/>
      <c r="N12" s="4"/>
      <c r="O12" s="1"/>
      <c r="P12" s="3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</row>
    <row r="13" spans="1:56" ht="14.55" x14ac:dyDescent="0.35">
      <c r="A13" s="14"/>
      <c r="B13" s="14"/>
      <c r="C13" s="1"/>
      <c r="D13" s="1"/>
      <c r="E13" s="1"/>
      <c r="F13" s="1"/>
      <c r="G13" s="1"/>
      <c r="H13" s="1"/>
      <c r="I13" s="1"/>
      <c r="J13" s="1"/>
      <c r="K13" s="1"/>
      <c r="L13" s="3"/>
      <c r="M13" s="2"/>
      <c r="N13" s="4"/>
      <c r="O13" s="1"/>
      <c r="P13" s="3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>
        <f>AU18+1</f>
        <v>24</v>
      </c>
      <c r="AX13" s="1"/>
      <c r="AY13" s="1"/>
      <c r="AZ13" s="1"/>
      <c r="BA13" s="1"/>
      <c r="BB13" s="1"/>
      <c r="BC13" s="1"/>
      <c r="BD13" s="1"/>
    </row>
    <row r="14" spans="1:56" ht="14.55" x14ac:dyDescent="0.35">
      <c r="A14" s="14"/>
      <c r="B14" s="14"/>
      <c r="C14" s="1"/>
      <c r="D14" s="1"/>
      <c r="E14" s="1"/>
      <c r="F14" s="1"/>
      <c r="G14" s="1"/>
      <c r="H14" s="1"/>
      <c r="I14" s="1"/>
      <c r="J14" s="1"/>
      <c r="K14" s="1"/>
      <c r="L14" s="3"/>
      <c r="M14" s="2"/>
      <c r="N14" s="4"/>
      <c r="O14" s="1"/>
      <c r="P14" s="3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22" t="s">
        <v>0</v>
      </c>
      <c r="AX14" s="7">
        <f>AV19*$B$8</f>
        <v>120.75479842021215</v>
      </c>
      <c r="AY14" s="1"/>
      <c r="AZ14" s="1"/>
      <c r="BA14" s="1"/>
      <c r="BB14" s="1"/>
      <c r="BC14" s="1"/>
      <c r="BD14" s="1"/>
    </row>
    <row r="15" spans="1:56" x14ac:dyDescent="0.45">
      <c r="A15" s="14"/>
      <c r="B15" s="14"/>
      <c r="C15" s="1"/>
      <c r="D15" s="1"/>
      <c r="E15" s="1"/>
      <c r="F15" s="1"/>
      <c r="G15" s="1"/>
      <c r="H15" s="1"/>
      <c r="I15" s="1"/>
      <c r="J15" s="1"/>
      <c r="K15" s="1"/>
      <c r="L15" s="3"/>
      <c r="M15" s="2"/>
      <c r="N15" s="4"/>
      <c r="O15" s="1"/>
      <c r="P15" s="3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23" t="s">
        <v>9</v>
      </c>
      <c r="AX15" s="6"/>
      <c r="AY15" s="1"/>
      <c r="AZ15" s="1"/>
      <c r="BA15" s="1"/>
      <c r="BB15" s="1"/>
      <c r="BC15" s="1"/>
      <c r="BD15" s="1"/>
    </row>
    <row r="16" spans="1:56" ht="14.55" x14ac:dyDescent="0.35">
      <c r="A16" s="14"/>
      <c r="B16" s="14"/>
      <c r="C16" s="1"/>
      <c r="D16" s="1"/>
      <c r="E16" s="1"/>
      <c r="F16" s="1"/>
      <c r="G16" s="1"/>
      <c r="H16" s="1"/>
      <c r="I16" s="1"/>
      <c r="J16" s="1"/>
      <c r="K16" s="1"/>
      <c r="L16" s="3"/>
      <c r="M16" s="2"/>
      <c r="N16" s="4"/>
      <c r="O16" s="1"/>
      <c r="P16" s="3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22" t="s">
        <v>10</v>
      </c>
      <c r="AX16" s="6"/>
      <c r="AY16" s="1"/>
      <c r="AZ16" s="1"/>
      <c r="BA16" s="1"/>
      <c r="BB16" s="1"/>
      <c r="BC16" s="1"/>
      <c r="BD16" s="1"/>
    </row>
    <row r="17" spans="1:56" ht="14.55" x14ac:dyDescent="0.35">
      <c r="A17" s="14"/>
      <c r="B17" s="14"/>
      <c r="C17" s="1"/>
      <c r="D17" s="1"/>
      <c r="E17" s="1"/>
      <c r="F17" s="1"/>
      <c r="G17" s="1"/>
      <c r="H17" s="1"/>
      <c r="I17" s="1"/>
      <c r="J17" s="1"/>
      <c r="K17" s="1"/>
      <c r="L17" s="3"/>
      <c r="M17" s="2"/>
      <c r="N17" s="4"/>
      <c r="O17" s="1"/>
      <c r="P17" s="3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22" t="s">
        <v>21</v>
      </c>
      <c r="AX17" s="8">
        <f>MAX(AX14-$B$2,0)</f>
        <v>83.754798420212154</v>
      </c>
      <c r="AY17" s="1"/>
      <c r="AZ17" s="1"/>
      <c r="BA17" s="1"/>
      <c r="BB17" s="1"/>
      <c r="BC17" s="1"/>
      <c r="BD17" s="1"/>
    </row>
    <row r="18" spans="1:56" ht="14.55" x14ac:dyDescent="0.35">
      <c r="A18" s="14"/>
      <c r="B18" s="14"/>
      <c r="C18" s="1"/>
      <c r="D18" s="1"/>
      <c r="E18" s="1"/>
      <c r="F18" s="1"/>
      <c r="G18" s="1"/>
      <c r="H18" s="1"/>
      <c r="I18" s="1"/>
      <c r="J18" s="1"/>
      <c r="K18" s="1"/>
      <c r="L18" s="3"/>
      <c r="M18" s="2"/>
      <c r="N18" s="4"/>
      <c r="O18" s="1"/>
      <c r="P18" s="3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>
        <f>AS23+1</f>
        <v>23</v>
      </c>
      <c r="AV18" s="1"/>
      <c r="AW18" s="22" t="s">
        <v>20</v>
      </c>
      <c r="AX18" s="8">
        <f>MAX(AX14-$B$2,0)</f>
        <v>83.754798420212154</v>
      </c>
      <c r="AY18" s="1"/>
      <c r="AZ18" s="1"/>
      <c r="BA18" s="1"/>
      <c r="BB18" s="1"/>
      <c r="BC18" s="1"/>
      <c r="BD18" s="1"/>
    </row>
    <row r="19" spans="1:56" ht="14.55" x14ac:dyDescent="0.35">
      <c r="A19" s="14"/>
      <c r="B19" s="14"/>
      <c r="C19" s="1"/>
      <c r="D19" s="1"/>
      <c r="E19" s="1"/>
      <c r="F19" s="1"/>
      <c r="G19" s="1"/>
      <c r="H19" s="1"/>
      <c r="I19" s="1"/>
      <c r="J19" s="1"/>
      <c r="K19" s="1"/>
      <c r="L19" s="3"/>
      <c r="M19" s="2"/>
      <c r="N19" s="4"/>
      <c r="O19" s="1"/>
      <c r="P19" s="3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22" t="s">
        <v>0</v>
      </c>
      <c r="AV19" s="7">
        <f>AT24*$B$8</f>
        <v>115.0196248359469</v>
      </c>
      <c r="AW19" s="1"/>
      <c r="AX19" s="1"/>
      <c r="AY19" s="1"/>
      <c r="AZ19" s="1"/>
      <c r="BA19" s="1"/>
      <c r="BB19" s="1"/>
      <c r="BC19" s="1"/>
      <c r="BD19" s="1"/>
    </row>
    <row r="20" spans="1:56" x14ac:dyDescent="0.45">
      <c r="A20" s="14"/>
      <c r="B20" s="14"/>
      <c r="C20" s="1"/>
      <c r="D20" s="1"/>
      <c r="E20" s="1"/>
      <c r="F20" s="1"/>
      <c r="G20" s="1"/>
      <c r="H20" s="1"/>
      <c r="I20" s="1"/>
      <c r="J20" s="1"/>
      <c r="K20" s="1"/>
      <c r="L20" s="3"/>
      <c r="M20" s="2"/>
      <c r="N20" s="4"/>
      <c r="O20" s="1"/>
      <c r="P20" s="3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23" t="s">
        <v>9</v>
      </c>
      <c r="AV20" s="7">
        <f>EXP(-$B$4*$B$6)*(AX18-AX28)/(AV19*($B$8-$B$9))</f>
        <v>0.99886860854299886</v>
      </c>
      <c r="AW20" s="1"/>
      <c r="AX20" s="1"/>
      <c r="AY20" s="1"/>
      <c r="AZ20" s="1"/>
      <c r="BA20" s="1"/>
      <c r="BB20" s="1"/>
      <c r="BC20" s="1"/>
      <c r="BD20" s="1"/>
    </row>
    <row r="21" spans="1:56" ht="14.55" x14ac:dyDescent="0.35">
      <c r="A21" s="14"/>
      <c r="B21" s="14"/>
      <c r="C21" s="1"/>
      <c r="D21" s="1"/>
      <c r="E21" s="1"/>
      <c r="F21" s="1"/>
      <c r="G21" s="1"/>
      <c r="H21" s="1"/>
      <c r="I21" s="1"/>
      <c r="J21" s="1"/>
      <c r="K21" s="1"/>
      <c r="L21" s="3"/>
      <c r="M21" s="2"/>
      <c r="N21" s="4"/>
      <c r="O21" s="1"/>
      <c r="P21" s="3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22" t="s">
        <v>10</v>
      </c>
      <c r="AV21" s="7">
        <f>EXP(-$B$3*B6)*(($B$8*AX28-$B$9*AX18)/($B$8-$B$9))</f>
        <v>-36.987602853601345</v>
      </c>
      <c r="AW21" s="1"/>
      <c r="AX21" s="1"/>
      <c r="AY21" s="1"/>
      <c r="AZ21" s="1"/>
      <c r="BA21" s="1"/>
      <c r="BB21" s="1"/>
      <c r="BC21" s="1"/>
      <c r="BD21" s="1"/>
    </row>
    <row r="22" spans="1:56" ht="14.55" x14ac:dyDescent="0.35">
      <c r="A22" s="14"/>
      <c r="B22" s="14"/>
      <c r="C22" s="1"/>
      <c r="D22" s="1"/>
      <c r="E22" s="1"/>
      <c r="F22" s="1"/>
      <c r="G22" s="1"/>
      <c r="H22" s="1"/>
      <c r="I22" s="1"/>
      <c r="J22" s="1"/>
      <c r="K22" s="1"/>
      <c r="L22" s="3"/>
      <c r="M22" s="2"/>
      <c r="N22" s="4"/>
      <c r="O22" s="1"/>
      <c r="P22" s="3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22" t="s">
        <v>21</v>
      </c>
      <c r="AV22" s="7">
        <f>EXP(-$B$3*$B$6)*($B$11*AX17+$B$12*AX27)</f>
        <v>77.901889761418687</v>
      </c>
      <c r="AW22" s="1"/>
      <c r="AX22" s="1"/>
      <c r="AY22" s="1"/>
      <c r="AZ22" s="1"/>
      <c r="BA22" s="1"/>
      <c r="BB22" s="1"/>
      <c r="BC22" s="1"/>
      <c r="BD22" s="1"/>
    </row>
    <row r="23" spans="1:56" ht="14.55" x14ac:dyDescent="0.35">
      <c r="A23" s="14"/>
      <c r="B23" s="14"/>
      <c r="C23" s="1"/>
      <c r="D23" s="1"/>
      <c r="E23" s="1"/>
      <c r="F23" s="1"/>
      <c r="G23" s="1"/>
      <c r="H23" s="1"/>
      <c r="I23" s="1"/>
      <c r="J23" s="1"/>
      <c r="K23" s="1"/>
      <c r="L23" s="3"/>
      <c r="M23" s="2"/>
      <c r="N23" s="4"/>
      <c r="O23" s="1"/>
      <c r="P23" s="3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>
        <f>AQ28+1</f>
        <v>22</v>
      </c>
      <c r="AT23" s="1"/>
      <c r="AU23" s="22" t="s">
        <v>20</v>
      </c>
      <c r="AV23" s="7">
        <f>MAX(EXP(-$B$3*$B$6)*($B$11*AX18+$B$12*AX28),AV19-$B$2)</f>
        <v>78.0196248359469</v>
      </c>
      <c r="AW23" s="1"/>
      <c r="AX23" s="1"/>
      <c r="AY23" s="1"/>
      <c r="AZ23" s="1"/>
      <c r="BA23" s="1"/>
      <c r="BB23" s="1"/>
      <c r="BC23" s="1"/>
      <c r="BD23" s="1"/>
    </row>
    <row r="24" spans="1:56" ht="14.55" x14ac:dyDescent="0.35">
      <c r="A24" s="14"/>
      <c r="B24" s="14"/>
      <c r="C24" s="1"/>
      <c r="D24" s="1"/>
      <c r="E24" s="1"/>
      <c r="F24" s="1"/>
      <c r="G24" s="1"/>
      <c r="H24" s="1"/>
      <c r="I24" s="1"/>
      <c r="J24" s="1"/>
      <c r="K24" s="1"/>
      <c r="L24" s="3"/>
      <c r="M24" s="2"/>
      <c r="N24" s="4"/>
      <c r="O24" s="1"/>
      <c r="P24" s="3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22" t="s">
        <v>0</v>
      </c>
      <c r="AT24" s="7">
        <f>AR29*$B$8</f>
        <v>109.55683973207307</v>
      </c>
      <c r="AU24" s="1"/>
      <c r="AV24" s="1"/>
      <c r="AW24" s="22" t="s">
        <v>0</v>
      </c>
      <c r="AX24" s="7">
        <f>AV19*$B$9</f>
        <v>109.55683973207306</v>
      </c>
      <c r="AY24" s="1"/>
      <c r="AZ24" s="1"/>
      <c r="BA24" s="1"/>
      <c r="BB24" s="1"/>
      <c r="BC24" s="1"/>
      <c r="BD24" s="1"/>
    </row>
    <row r="25" spans="1:56" x14ac:dyDescent="0.45">
      <c r="A25" s="14"/>
      <c r="B25" s="14"/>
      <c r="C25" s="1"/>
      <c r="D25" s="1"/>
      <c r="E25" s="1"/>
      <c r="F25" s="1"/>
      <c r="G25" s="1"/>
      <c r="H25" s="1"/>
      <c r="I25" s="1"/>
      <c r="J25" s="1"/>
      <c r="K25" s="1"/>
      <c r="L25" s="3"/>
      <c r="M25" s="2"/>
      <c r="N25" s="4"/>
      <c r="O25" s="1"/>
      <c r="P25" s="3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23" t="s">
        <v>9</v>
      </c>
      <c r="AT25" s="7">
        <f>EXP(-$B$4*$B$6)*(AV23-AV33)/(AT24*($B$8-$B$9))</f>
        <v>0.99886860854299808</v>
      </c>
      <c r="AU25" s="1"/>
      <c r="AV25" s="1"/>
      <c r="AW25" s="23" t="s">
        <v>9</v>
      </c>
      <c r="AX25" s="6"/>
      <c r="AY25" s="1"/>
      <c r="AZ25" s="1"/>
      <c r="BA25" s="1"/>
      <c r="BB25" s="1"/>
      <c r="BC25" s="1"/>
      <c r="BD25" s="1"/>
    </row>
    <row r="26" spans="1:56" ht="14.55" x14ac:dyDescent="0.35">
      <c r="A26" s="14"/>
      <c r="B26" s="14"/>
      <c r="C26" s="1"/>
      <c r="D26" s="1"/>
      <c r="E26" s="1"/>
      <c r="F26" s="1"/>
      <c r="G26" s="1"/>
      <c r="H26" s="1"/>
      <c r="I26" s="1"/>
      <c r="J26" s="1"/>
      <c r="K26" s="1"/>
      <c r="L26" s="3"/>
      <c r="M26" s="2"/>
      <c r="N26" s="4"/>
      <c r="O26" s="1"/>
      <c r="P26" s="3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22" t="s">
        <v>10</v>
      </c>
      <c r="AT26" s="7">
        <f>EXP(-$B$3*B6)*(($B$8*AV33-$B$9*AV23)/($B$8-$B$9))</f>
        <v>-36.987602853601345</v>
      </c>
      <c r="AU26" s="1"/>
      <c r="AV26" s="1"/>
      <c r="AW26" s="22" t="s">
        <v>10</v>
      </c>
      <c r="AX26" s="6"/>
      <c r="AY26" s="1"/>
      <c r="AZ26" s="1"/>
      <c r="BA26" s="1"/>
      <c r="BB26" s="1"/>
      <c r="BC26" s="1"/>
      <c r="BD26" s="1"/>
    </row>
    <row r="27" spans="1:56" ht="14.55" x14ac:dyDescent="0.35">
      <c r="A27" s="14"/>
      <c r="B27" s="14"/>
      <c r="C27" s="1"/>
      <c r="D27" s="1"/>
      <c r="E27" s="1"/>
      <c r="F27" s="1"/>
      <c r="G27" s="1"/>
      <c r="H27" s="1"/>
      <c r="I27" s="1"/>
      <c r="J27" s="1"/>
      <c r="K27" s="1"/>
      <c r="L27" s="3"/>
      <c r="M27" s="2"/>
      <c r="N27" s="4"/>
      <c r="O27" s="1"/>
      <c r="P27" s="3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22" t="s">
        <v>21</v>
      </c>
      <c r="AT27" s="7">
        <f>EXP(-$B$3*$B$6)*($B$11*AV22+$B$12*AV32)</f>
        <v>72.333866763912724</v>
      </c>
      <c r="AU27" s="1"/>
      <c r="AV27" s="1"/>
      <c r="AW27" s="22" t="s">
        <v>21</v>
      </c>
      <c r="AX27" s="8">
        <f>MAX(AX24-$B$2,0)</f>
        <v>72.556839732073058</v>
      </c>
      <c r="AY27" s="1"/>
      <c r="AZ27" s="1"/>
      <c r="BA27" s="1"/>
      <c r="BB27" s="1"/>
      <c r="BC27" s="1"/>
      <c r="BD27" s="1"/>
    </row>
    <row r="28" spans="1:56" ht="14.55" x14ac:dyDescent="0.35">
      <c r="A28" s="14"/>
      <c r="B28" s="14"/>
      <c r="C28" s="1"/>
      <c r="D28" s="1"/>
      <c r="E28" s="1"/>
      <c r="F28" s="1"/>
      <c r="G28" s="1"/>
      <c r="H28" s="1"/>
      <c r="I28" s="1"/>
      <c r="J28" s="1"/>
      <c r="K28" s="1"/>
      <c r="L28" s="3"/>
      <c r="M28" s="2"/>
      <c r="N28" s="4"/>
      <c r="O28" s="1"/>
      <c r="P28" s="3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>
        <f>AO33+1</f>
        <v>21</v>
      </c>
      <c r="AR28" s="1"/>
      <c r="AS28" s="22" t="s">
        <v>20</v>
      </c>
      <c r="AT28" s="7">
        <f>MAX(EXP(-$B$3*$B$6)*($B$11*AV23+$B$12*AV33),AT24-$B$2)</f>
        <v>72.556839732073072</v>
      </c>
      <c r="AU28" s="1"/>
      <c r="AV28" s="14"/>
      <c r="AW28" s="22" t="s">
        <v>20</v>
      </c>
      <c r="AX28" s="8">
        <f>MAX(AX24-$B$2,0)</f>
        <v>72.556839732073058</v>
      </c>
      <c r="AY28" s="1"/>
      <c r="AZ28" s="1"/>
      <c r="BA28" s="1"/>
      <c r="BB28" s="1"/>
      <c r="BC28" s="1"/>
      <c r="BD28" s="1"/>
    </row>
    <row r="29" spans="1:56" ht="14.55" x14ac:dyDescent="0.35">
      <c r="A29" s="14"/>
      <c r="B29" s="14"/>
      <c r="C29" s="1"/>
      <c r="D29" s="1"/>
      <c r="E29" s="1"/>
      <c r="F29" s="1"/>
      <c r="G29" s="1"/>
      <c r="H29" s="1"/>
      <c r="I29" s="1"/>
      <c r="J29" s="1"/>
      <c r="K29" s="1"/>
      <c r="L29" s="3"/>
      <c r="M29" s="2"/>
      <c r="N29" s="4"/>
      <c r="O29" s="1"/>
      <c r="P29" s="3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22" t="s">
        <v>0</v>
      </c>
      <c r="AR29" s="7">
        <f>AP34*$B$8</f>
        <v>104.35350618817147</v>
      </c>
      <c r="AS29" s="1"/>
      <c r="AT29" s="1"/>
      <c r="AU29" s="22" t="s">
        <v>0</v>
      </c>
      <c r="AV29" s="7">
        <f>AT24*$B$9</f>
        <v>104.35350618817145</v>
      </c>
      <c r="AW29" s="1"/>
      <c r="AX29" s="1"/>
      <c r="AY29" s="1"/>
      <c r="AZ29" s="1"/>
      <c r="BA29" s="1"/>
      <c r="BB29" s="1"/>
      <c r="BC29" s="1"/>
      <c r="BD29" s="1"/>
    </row>
    <row r="30" spans="1:56" x14ac:dyDescent="0.45">
      <c r="A30" s="14"/>
      <c r="B30" s="14"/>
      <c r="C30" s="1"/>
      <c r="D30" s="1"/>
      <c r="E30" s="1"/>
      <c r="F30" s="1"/>
      <c r="G30" s="1"/>
      <c r="H30" s="1"/>
      <c r="I30" s="1"/>
      <c r="J30" s="1"/>
      <c r="K30" s="1"/>
      <c r="L30" s="3"/>
      <c r="M30" s="2"/>
      <c r="N30" s="4"/>
      <c r="O30" s="1"/>
      <c r="P30" s="3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23" t="s">
        <v>9</v>
      </c>
      <c r="AR30" s="7">
        <f>EXP(-$B$4*$B$6)*(AT28-AT38)/(AR29*($B$8-$B$9))</f>
        <v>0.99886860854299819</v>
      </c>
      <c r="AS30" s="1"/>
      <c r="AT30" s="1"/>
      <c r="AU30" s="23" t="s">
        <v>9</v>
      </c>
      <c r="AV30" s="7">
        <f>EXP(-$B$4*$B$6)*(AX28-AX38)/(AV29*($B$8-$B$9))</f>
        <v>0.99886860854299842</v>
      </c>
      <c r="AW30" s="1"/>
      <c r="AX30" s="1"/>
      <c r="AY30" s="1"/>
      <c r="AZ30" s="1"/>
      <c r="BA30" s="1"/>
      <c r="BB30" s="1"/>
      <c r="BC30" s="1"/>
      <c r="BD30" s="1"/>
    </row>
    <row r="31" spans="1:56" ht="14.55" x14ac:dyDescent="0.35">
      <c r="A31" s="14"/>
      <c r="B31" s="14"/>
      <c r="C31" s="1"/>
      <c r="D31" s="1"/>
      <c r="E31" s="1"/>
      <c r="F31" s="1"/>
      <c r="G31" s="1"/>
      <c r="H31" s="1"/>
      <c r="I31" s="1"/>
      <c r="J31" s="1"/>
      <c r="K31" s="1"/>
      <c r="L31" s="3"/>
      <c r="M31" s="2"/>
      <c r="N31" s="4"/>
      <c r="O31" s="1"/>
      <c r="P31" s="3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22" t="s">
        <v>10</v>
      </c>
      <c r="AR31" s="7">
        <f>EXP(-$B$3*B6)*(($B$8*AT38-$B$9*AT28)/($B$8-$B$9))</f>
        <v>-36.987602853601345</v>
      </c>
      <c r="AS31" s="1"/>
      <c r="AT31" s="1"/>
      <c r="AU31" s="22" t="s">
        <v>10</v>
      </c>
      <c r="AV31" s="7">
        <f>EXP(-$B$3*B6)*(($B$8*AX38-$B$9*AX28)/($B$8-$B$9))</f>
        <v>-36.987602853601345</v>
      </c>
      <c r="AW31" s="1"/>
      <c r="AX31" s="1"/>
      <c r="AY31" s="1"/>
      <c r="AZ31" s="1"/>
      <c r="BA31" s="1"/>
      <c r="BB31" s="1"/>
      <c r="BC31" s="1"/>
      <c r="BD31" s="1"/>
    </row>
    <row r="32" spans="1:56" ht="14.55" x14ac:dyDescent="0.35">
      <c r="A32" s="14"/>
      <c r="B32" s="14"/>
      <c r="C32" s="1"/>
      <c r="D32" s="1"/>
      <c r="E32" s="1"/>
      <c r="F32" s="1"/>
      <c r="G32" s="1"/>
      <c r="H32" s="1"/>
      <c r="I32" s="1"/>
      <c r="J32" s="1"/>
      <c r="K32" s="1"/>
      <c r="L32" s="3"/>
      <c r="M32" s="2"/>
      <c r="N32" s="4"/>
      <c r="O32" s="1"/>
      <c r="P32" s="3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22" t="s">
        <v>21</v>
      </c>
      <c r="AR32" s="7">
        <f>EXP(-$B$3*$B$6)*($B$11*AT27+$B$12*AT37)</f>
        <v>67.036891752174469</v>
      </c>
      <c r="AS32" s="1"/>
      <c r="AT32" s="1"/>
      <c r="AU32" s="22" t="s">
        <v>21</v>
      </c>
      <c r="AV32" s="7">
        <f>EXP(-$B$3*$B$6)*($B$11*AX27+$B$12*AX37)</f>
        <v>67.247838669160686</v>
      </c>
      <c r="AW32" s="1"/>
      <c r="AX32" s="1"/>
      <c r="AY32" s="1"/>
      <c r="AZ32" s="1"/>
      <c r="BA32" s="1"/>
      <c r="BB32" s="1"/>
      <c r="BC32" s="1"/>
      <c r="BD32" s="1"/>
    </row>
    <row r="33" spans="1:56" ht="14.55" x14ac:dyDescent="0.35">
      <c r="A33" s="14"/>
      <c r="B33" s="14"/>
      <c r="C33" s="1"/>
      <c r="D33" s="1"/>
      <c r="E33" s="1"/>
      <c r="F33" s="1"/>
      <c r="G33" s="1"/>
      <c r="H33" s="1"/>
      <c r="I33" s="1"/>
      <c r="J33" s="1"/>
      <c r="K33" s="1"/>
      <c r="L33" s="3"/>
      <c r="M33" s="2"/>
      <c r="N33" s="4"/>
      <c r="O33" s="1"/>
      <c r="P33" s="3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>
        <f>AM38+1</f>
        <v>20</v>
      </c>
      <c r="AP33" s="1"/>
      <c r="AQ33" s="22" t="s">
        <v>20</v>
      </c>
      <c r="AR33" s="7">
        <f>MAX(EXP(-$B$3*$B$6)*($B$11*AT28+$B$12*AT38),AR29-$B$2)</f>
        <v>67.353506188171465</v>
      </c>
      <c r="AS33" s="1"/>
      <c r="AT33" s="1"/>
      <c r="AU33" s="22" t="s">
        <v>20</v>
      </c>
      <c r="AV33" s="7">
        <f>MAX(EXP(-$B$3*$B$6)*($B$11*AX28+$B$12*AX38),AV29-$B$2)</f>
        <v>67.353506188171451</v>
      </c>
      <c r="AW33" s="1"/>
      <c r="AX33" s="1"/>
      <c r="AY33" s="1"/>
      <c r="AZ33" s="1"/>
      <c r="BA33" s="1"/>
      <c r="BB33" s="1"/>
      <c r="BC33" s="1"/>
      <c r="BD33" s="1"/>
    </row>
    <row r="34" spans="1:56" ht="14.55" x14ac:dyDescent="0.35">
      <c r="A34" s="14"/>
      <c r="B34" s="14"/>
      <c r="C34" s="1"/>
      <c r="D34" s="1"/>
      <c r="E34" s="1"/>
      <c r="F34" s="1"/>
      <c r="G34" s="1"/>
      <c r="H34" s="1"/>
      <c r="I34" s="1"/>
      <c r="J34" s="1"/>
      <c r="K34" s="1"/>
      <c r="L34" s="3"/>
      <c r="M34" s="2"/>
      <c r="N34" s="4"/>
      <c r="O34" s="1"/>
      <c r="P34" s="3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22" t="s">
        <v>0</v>
      </c>
      <c r="AP34" s="7">
        <f>AN39*$B$8</f>
        <v>99.397301714762435</v>
      </c>
      <c r="AQ34" s="1"/>
      <c r="AR34" s="1"/>
      <c r="AS34" s="22" t="s">
        <v>0</v>
      </c>
      <c r="AT34" s="7">
        <f>AR29*$B$9</f>
        <v>99.39730171476242</v>
      </c>
      <c r="AU34" s="1"/>
      <c r="AV34" s="1"/>
      <c r="AW34" s="22" t="s">
        <v>0</v>
      </c>
      <c r="AX34" s="7">
        <f>AV29*$B$9</f>
        <v>99.397301714762406</v>
      </c>
      <c r="AY34" s="1"/>
      <c r="AZ34" s="1"/>
      <c r="BA34" s="1"/>
      <c r="BB34" s="1"/>
      <c r="BC34" s="1"/>
      <c r="BD34" s="1"/>
    </row>
    <row r="35" spans="1:56" x14ac:dyDescent="0.45">
      <c r="A35" s="14"/>
      <c r="B35" s="14"/>
      <c r="C35" s="1"/>
      <c r="D35" s="1"/>
      <c r="E35" s="1"/>
      <c r="F35" s="1"/>
      <c r="G35" s="1"/>
      <c r="H35" s="1"/>
      <c r="I35" s="1"/>
      <c r="J35" s="1"/>
      <c r="K35" s="1"/>
      <c r="L35" s="3"/>
      <c r="M35" s="2"/>
      <c r="N35" s="4"/>
      <c r="O35" s="1"/>
      <c r="P35" s="3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23" t="s">
        <v>9</v>
      </c>
      <c r="AP35" s="7">
        <f>EXP(-$B$4*$B$6)*(AR33-AR43)/(AP34*($B$8-$B$9))</f>
        <v>0.99886860854299853</v>
      </c>
      <c r="AQ35" s="1"/>
      <c r="AR35" s="1"/>
      <c r="AS35" s="23" t="s">
        <v>9</v>
      </c>
      <c r="AT35" s="7">
        <f>EXP(-$B$4*$B$6)*(AV33-AV43)/(AT34*($B$8-$B$9))</f>
        <v>0.99886860854299853</v>
      </c>
      <c r="AU35" s="1"/>
      <c r="AV35" s="1"/>
      <c r="AW35" s="23" t="s">
        <v>9</v>
      </c>
      <c r="AX35" s="6"/>
      <c r="AY35" s="1"/>
      <c r="AZ35" s="1"/>
      <c r="BA35" s="1"/>
      <c r="BB35" s="1"/>
      <c r="BC35" s="1"/>
      <c r="BD35" s="1"/>
    </row>
    <row r="36" spans="1:56" ht="14.55" x14ac:dyDescent="0.35">
      <c r="A36" s="14"/>
      <c r="B36" s="14"/>
      <c r="C36" s="1"/>
      <c r="D36" s="1"/>
      <c r="E36" s="1"/>
      <c r="F36" s="1"/>
      <c r="G36" s="1"/>
      <c r="H36" s="1"/>
      <c r="I36" s="1"/>
      <c r="J36" s="1"/>
      <c r="K36" s="1"/>
      <c r="L36" s="3"/>
      <c r="M36" s="2"/>
      <c r="N36" s="4"/>
      <c r="O36" s="1"/>
      <c r="P36" s="3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22" t="s">
        <v>10</v>
      </c>
      <c r="AP36" s="7">
        <f>EXP(-$B$3*B6)*(($B$8*AR43-$B$9*AR33)/($B$8-$B$9))</f>
        <v>-36.987602853601274</v>
      </c>
      <c r="AQ36" s="1"/>
      <c r="AR36" s="1"/>
      <c r="AS36" s="22" t="s">
        <v>10</v>
      </c>
      <c r="AT36" s="7">
        <f>EXP(-$B$3*B6)*(($B$8*AV43-$B$9*AV33)/($B$8-$B$9))</f>
        <v>-36.987602853601345</v>
      </c>
      <c r="AU36" s="1"/>
      <c r="AV36" s="1"/>
      <c r="AW36" s="22" t="s">
        <v>10</v>
      </c>
      <c r="AX36" s="6"/>
      <c r="AY36" s="1"/>
      <c r="AZ36" s="1"/>
      <c r="BA36" s="1"/>
      <c r="BB36" s="1"/>
      <c r="BC36" s="1"/>
      <c r="BD36" s="1"/>
    </row>
    <row r="37" spans="1:56" ht="14.55" x14ac:dyDescent="0.35">
      <c r="A37" s="14"/>
      <c r="B37" s="14"/>
      <c r="C37" s="1"/>
      <c r="D37" s="1"/>
      <c r="E37" s="1"/>
      <c r="F37" s="1"/>
      <c r="G37" s="1"/>
      <c r="H37" s="1"/>
      <c r="I37" s="1"/>
      <c r="J37" s="1"/>
      <c r="K37" s="1"/>
      <c r="L37" s="3"/>
      <c r="M37" s="2"/>
      <c r="N37" s="4"/>
      <c r="O37" s="1"/>
      <c r="P37" s="3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22" t="s">
        <v>21</v>
      </c>
      <c r="AP37" s="7">
        <f>EXP(-$B$3*$B$6)*($B$11*AR32+$B$12*AR42)</f>
        <v>61.997799174754775</v>
      </c>
      <c r="AQ37" s="1"/>
      <c r="AR37" s="1"/>
      <c r="AS37" s="22" t="s">
        <v>21</v>
      </c>
      <c r="AT37" s="7">
        <f>EXP(-$B$3*$B$6)*($B$11*AV32+$B$12*AV42)</f>
        <v>62.197304570959396</v>
      </c>
      <c r="AU37" s="1"/>
      <c r="AV37" s="1"/>
      <c r="AW37" s="22" t="s">
        <v>21</v>
      </c>
      <c r="AX37" s="8">
        <f>MAX(AX34-$B$2,0)</f>
        <v>62.397301714762406</v>
      </c>
      <c r="AY37" s="1"/>
      <c r="AZ37" s="1"/>
      <c r="BA37" s="1"/>
      <c r="BB37" s="1"/>
      <c r="BC37" s="1"/>
      <c r="BD37" s="1"/>
    </row>
    <row r="38" spans="1:56" ht="14.55" x14ac:dyDescent="0.35">
      <c r="A38" s="14"/>
      <c r="B38" s="14"/>
      <c r="C38" s="1"/>
      <c r="D38" s="1"/>
      <c r="E38" s="1"/>
      <c r="F38" s="1"/>
      <c r="G38" s="1"/>
      <c r="H38" s="1"/>
      <c r="I38" s="1"/>
      <c r="J38" s="1"/>
      <c r="K38" s="1"/>
      <c r="L38" s="3"/>
      <c r="M38" s="2"/>
      <c r="N38" s="4"/>
      <c r="O38" s="1"/>
      <c r="P38" s="3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>
        <f>AK43+1</f>
        <v>19</v>
      </c>
      <c r="AN38" s="1"/>
      <c r="AO38" s="22" t="s">
        <v>20</v>
      </c>
      <c r="AP38" s="7">
        <f>MAX(EXP(-$B$3*$B$6)*($B$11*AR33+$B$12*AR43),AP34-$B$2)</f>
        <v>62.397301714762435</v>
      </c>
      <c r="AQ38" s="1"/>
      <c r="AR38" s="1"/>
      <c r="AS38" s="22" t="s">
        <v>20</v>
      </c>
      <c r="AT38" s="7">
        <f>MAX(EXP(-$B$3*$B$6)*($B$11*AV33+$B$12*AV43),AT34-$B$2)</f>
        <v>62.39730171476242</v>
      </c>
      <c r="AU38" s="1"/>
      <c r="AV38" s="1"/>
      <c r="AW38" s="22" t="s">
        <v>20</v>
      </c>
      <c r="AX38" s="8">
        <f>MAX(AX34-$B$2,0)</f>
        <v>62.397301714762406</v>
      </c>
      <c r="AY38" s="1"/>
      <c r="AZ38" s="1"/>
      <c r="BA38" s="1"/>
      <c r="BB38" s="1"/>
      <c r="BC38" s="1"/>
      <c r="BD38" s="1"/>
    </row>
    <row r="39" spans="1:56" ht="14.55" x14ac:dyDescent="0.35">
      <c r="A39" s="14"/>
      <c r="B39" s="14"/>
      <c r="C39" s="1"/>
      <c r="D39" s="1"/>
      <c r="E39" s="1"/>
      <c r="F39" s="1"/>
      <c r="G39" s="1"/>
      <c r="H39" s="1"/>
      <c r="I39" s="1"/>
      <c r="J39" s="1"/>
      <c r="K39" s="1"/>
      <c r="L39" s="3"/>
      <c r="M39" s="2"/>
      <c r="N39" s="4"/>
      <c r="O39" s="1"/>
      <c r="P39" s="3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22" t="s">
        <v>0</v>
      </c>
      <c r="AN39" s="7">
        <f>AL44*$B$8</f>
        <v>94.676489071292934</v>
      </c>
      <c r="AO39" s="1"/>
      <c r="AP39" s="1"/>
      <c r="AQ39" s="22" t="s">
        <v>0</v>
      </c>
      <c r="AR39" s="7">
        <f>AP34*$B$9</f>
        <v>94.67648907129292</v>
      </c>
      <c r="AS39" s="1"/>
      <c r="AT39" s="1"/>
      <c r="AU39" s="22" t="s">
        <v>0</v>
      </c>
      <c r="AV39" s="7">
        <f>AT34*$B$9</f>
        <v>94.676489071292906</v>
      </c>
      <c r="AW39" s="1"/>
      <c r="AX39" s="1"/>
      <c r="AY39" s="1"/>
      <c r="AZ39" s="1"/>
      <c r="BA39" s="1"/>
      <c r="BB39" s="1"/>
      <c r="BC39" s="1"/>
      <c r="BD39" s="1"/>
    </row>
    <row r="40" spans="1:56" x14ac:dyDescent="0.45">
      <c r="A40" s="14"/>
      <c r="B40" s="14"/>
      <c r="C40" s="1"/>
      <c r="D40" s="1"/>
      <c r="E40" s="1"/>
      <c r="F40" s="1"/>
      <c r="G40" s="1"/>
      <c r="H40" s="1"/>
      <c r="I40" s="1"/>
      <c r="J40" s="1"/>
      <c r="K40" s="1"/>
      <c r="L40" s="3"/>
      <c r="M40" s="2"/>
      <c r="N40" s="4"/>
      <c r="O40" s="1"/>
      <c r="P40" s="3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23" t="s">
        <v>9</v>
      </c>
      <c r="AN40" s="7">
        <f>EXP(-$B$4*$B$6)*(AP38-AP48)/(AN39*($B$8-$B$9))</f>
        <v>0.99886860854299764</v>
      </c>
      <c r="AO40" s="1"/>
      <c r="AP40" s="1"/>
      <c r="AQ40" s="23" t="s">
        <v>9</v>
      </c>
      <c r="AR40" s="7">
        <f>EXP(-$B$4*$B$6)*(AT38-AT48)/(AR39*($B$8-$B$9))</f>
        <v>0.99886860854299786</v>
      </c>
      <c r="AS40" s="1"/>
      <c r="AT40" s="1"/>
      <c r="AU40" s="23" t="s">
        <v>9</v>
      </c>
      <c r="AV40" s="7">
        <f>EXP(-$B$4*$B$6)*(AX38-AX48)/(AV39*($B$8-$B$9))</f>
        <v>0.99886860854299786</v>
      </c>
      <c r="AW40" s="1"/>
      <c r="AX40" s="1"/>
      <c r="AY40" s="1"/>
      <c r="AZ40" s="1"/>
      <c r="BA40" s="1"/>
      <c r="BB40" s="1"/>
      <c r="BC40" s="1"/>
      <c r="BD40" s="1"/>
    </row>
    <row r="41" spans="1:56" ht="14.55" x14ac:dyDescent="0.35">
      <c r="A41" s="14"/>
      <c r="B41" s="14"/>
      <c r="C41" s="1"/>
      <c r="D41" s="1"/>
      <c r="E41" s="1"/>
      <c r="F41" s="1"/>
      <c r="G41" s="1"/>
      <c r="H41" s="1"/>
      <c r="I41" s="1"/>
      <c r="J41" s="1"/>
      <c r="K41" s="1"/>
      <c r="L41" s="3"/>
      <c r="M41" s="2"/>
      <c r="N41" s="4"/>
      <c r="O41" s="1"/>
      <c r="P41" s="3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22" t="s">
        <v>10</v>
      </c>
      <c r="AN41" s="7">
        <f>EXP(-$B$3*B6)*(($B$8*AP48-$B$9*AP38)/($B$8-$B$9))</f>
        <v>-36.987602853601196</v>
      </c>
      <c r="AO41" s="1"/>
      <c r="AP41" s="1"/>
      <c r="AQ41" s="22" t="s">
        <v>10</v>
      </c>
      <c r="AR41" s="7">
        <f>EXP(-$B$3*B6)*(($B$8*AT48-$B$9*AT38)/($B$8-$B$9))</f>
        <v>-36.987602853601196</v>
      </c>
      <c r="AS41" s="1"/>
      <c r="AT41" s="1"/>
      <c r="AU41" s="22" t="s">
        <v>10</v>
      </c>
      <c r="AV41" s="7">
        <f>EXP(-$B$3*B6)*(($B$8*AX48-$B$9*AX38)/($B$8-$B$9))</f>
        <v>-36.987602853601196</v>
      </c>
      <c r="AW41" s="1"/>
      <c r="AX41" s="1"/>
      <c r="AY41" s="1"/>
      <c r="AZ41" s="1"/>
      <c r="BA41" s="1"/>
      <c r="BB41" s="1"/>
      <c r="BC41" s="1"/>
      <c r="BD41" s="1"/>
    </row>
    <row r="42" spans="1:56" ht="14.55" x14ac:dyDescent="0.35">
      <c r="A42" s="14"/>
      <c r="B42" s="14"/>
      <c r="C42" s="1"/>
      <c r="D42" s="1"/>
      <c r="E42" s="1"/>
      <c r="F42" s="1"/>
      <c r="G42" s="1"/>
      <c r="H42" s="1"/>
      <c r="I42" s="1"/>
      <c r="J42" s="1"/>
      <c r="K42" s="1"/>
      <c r="L42" s="3"/>
      <c r="M42" s="2"/>
      <c r="N42" s="4"/>
      <c r="O42" s="1"/>
      <c r="P42" s="3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22" t="s">
        <v>21</v>
      </c>
      <c r="AN42" s="7">
        <f>EXP(-$B$3*$B$6)*($B$11*AP37+$B$12*AP47)</f>
        <v>57.204062957843959</v>
      </c>
      <c r="AO42" s="1"/>
      <c r="AP42" s="1"/>
      <c r="AQ42" s="22" t="s">
        <v>21</v>
      </c>
      <c r="AR42" s="7">
        <f>EXP(-$B$3*$B$6)*($B$11*AT37+$B$12*AT47)</f>
        <v>57.392682971696956</v>
      </c>
      <c r="AS42" s="1"/>
      <c r="AT42" s="1"/>
      <c r="AU42" s="22" t="s">
        <v>21</v>
      </c>
      <c r="AV42" s="7">
        <f>EXP(-$B$3*$B$6)*($B$11*AX37+$B$12*AX47)</f>
        <v>57.581770046777436</v>
      </c>
      <c r="AW42" s="1"/>
      <c r="AX42" s="1"/>
      <c r="AY42" s="1"/>
      <c r="AZ42" s="1"/>
      <c r="BA42" s="1"/>
      <c r="BB42" s="1"/>
      <c r="BC42" s="1"/>
      <c r="BD42" s="1"/>
    </row>
    <row r="43" spans="1:56" ht="14.55" x14ac:dyDescent="0.35">
      <c r="A43" s="14"/>
      <c r="B43" s="14"/>
      <c r="C43" s="1"/>
      <c r="D43" s="1"/>
      <c r="E43" s="1"/>
      <c r="F43" s="1"/>
      <c r="G43" s="1"/>
      <c r="H43" s="1"/>
      <c r="I43" s="1"/>
      <c r="J43" s="1"/>
      <c r="K43" s="1"/>
      <c r="L43" s="3"/>
      <c r="M43" s="2"/>
      <c r="N43" s="4"/>
      <c r="O43" s="1"/>
      <c r="P43" s="3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>
        <f>AI48+1</f>
        <v>18</v>
      </c>
      <c r="AL43" s="1"/>
      <c r="AM43" s="22" t="s">
        <v>20</v>
      </c>
      <c r="AN43" s="7">
        <f>MAX(EXP(-$B$3*$B$6)*($B$11*AP38+$B$12*AP48),AN39-$B$2)</f>
        <v>57.676489071292934</v>
      </c>
      <c r="AO43" s="1"/>
      <c r="AP43" s="1"/>
      <c r="AQ43" s="22" t="s">
        <v>20</v>
      </c>
      <c r="AR43" s="7">
        <f>MAX(EXP(-$B$3*$B$6)*($B$11*AT38+$B$12*AT48),AR39-$B$2)</f>
        <v>57.67648907129292</v>
      </c>
      <c r="AS43" s="1"/>
      <c r="AT43" s="1"/>
      <c r="AU43" s="22" t="s">
        <v>20</v>
      </c>
      <c r="AV43" s="7">
        <f>MAX(EXP(-$B$3*$B$6)*($B$11*AX38+$B$12*AX48),AV39-$B$2)</f>
        <v>57.676489071292906</v>
      </c>
      <c r="AW43" s="1"/>
      <c r="AX43" s="1"/>
      <c r="AY43" s="1"/>
      <c r="AZ43" s="1"/>
      <c r="BA43" s="1"/>
      <c r="BB43" s="1"/>
      <c r="BC43" s="1"/>
      <c r="BD43" s="1"/>
    </row>
    <row r="44" spans="1:56" ht="14.55" x14ac:dyDescent="0.35">
      <c r="A44" s="14"/>
      <c r="B44" s="14"/>
      <c r="C44" s="1"/>
      <c r="D44" s="1"/>
      <c r="E44" s="1"/>
      <c r="F44" s="1"/>
      <c r="G44" s="1"/>
      <c r="H44" s="1"/>
      <c r="I44" s="1"/>
      <c r="J44" s="1"/>
      <c r="K44" s="1"/>
      <c r="L44" s="3"/>
      <c r="M44" s="2"/>
      <c r="N44" s="4"/>
      <c r="O44" s="1"/>
      <c r="P44" s="3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22" t="s">
        <v>0</v>
      </c>
      <c r="AL44" s="7">
        <f>AJ49*$B$8</f>
        <v>90.17988847010497</v>
      </c>
      <c r="AM44" s="1"/>
      <c r="AN44" s="1"/>
      <c r="AO44" s="22" t="s">
        <v>0</v>
      </c>
      <c r="AP44" s="7">
        <f>AN39*$B$9</f>
        <v>90.17988847010497</v>
      </c>
      <c r="AQ44" s="1"/>
      <c r="AR44" s="1"/>
      <c r="AS44" s="22" t="s">
        <v>0</v>
      </c>
      <c r="AT44" s="7">
        <f>AR39*$B$9</f>
        <v>90.179888470104956</v>
      </c>
      <c r="AU44" s="1"/>
      <c r="AV44" s="1"/>
      <c r="AW44" s="22" t="s">
        <v>0</v>
      </c>
      <c r="AX44" s="7">
        <f>AV39*$B$9</f>
        <v>90.179888470104942</v>
      </c>
      <c r="AY44" s="14"/>
      <c r="AZ44" s="1"/>
      <c r="BA44" s="1"/>
      <c r="BB44" s="1"/>
      <c r="BC44" s="1"/>
      <c r="BD44" s="1"/>
    </row>
    <row r="45" spans="1:56" x14ac:dyDescent="0.45">
      <c r="A45" s="14"/>
      <c r="B45" s="14"/>
      <c r="C45" s="1"/>
      <c r="D45" s="1"/>
      <c r="E45" s="1"/>
      <c r="F45" s="1"/>
      <c r="G45" s="1"/>
      <c r="H45" s="1"/>
      <c r="I45" s="1"/>
      <c r="J45" s="1"/>
      <c r="K45" s="1"/>
      <c r="L45" s="3"/>
      <c r="M45" s="2"/>
      <c r="N45" s="4"/>
      <c r="O45" s="1"/>
      <c r="P45" s="3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23" t="s">
        <v>9</v>
      </c>
      <c r="AL45" s="7">
        <f>EXP(-$B$4*$B$6)*(AN43-AN53)/(AL44*($B$8-$B$9))</f>
        <v>0.99886860854299842</v>
      </c>
      <c r="AM45" s="1"/>
      <c r="AN45" s="1"/>
      <c r="AO45" s="23" t="s">
        <v>9</v>
      </c>
      <c r="AP45" s="7">
        <f>EXP(-$B$4*$B$6)*(AR43-AR53)/(AP44*($B$8-$B$9))</f>
        <v>0.99886860854299686</v>
      </c>
      <c r="AQ45" s="1"/>
      <c r="AR45" s="1"/>
      <c r="AS45" s="23" t="s">
        <v>9</v>
      </c>
      <c r="AT45" s="7">
        <f>EXP(-$B$4*$B$6)*(AV43-AV53)/(AT44*($B$8-$B$9))</f>
        <v>0.99886860854299697</v>
      </c>
      <c r="AU45" s="1"/>
      <c r="AV45" s="1"/>
      <c r="AW45" s="23" t="s">
        <v>9</v>
      </c>
      <c r="AX45" s="6"/>
      <c r="AY45" s="1"/>
      <c r="AZ45" s="1"/>
      <c r="BA45" s="1"/>
      <c r="BB45" s="1"/>
      <c r="BC45" s="1"/>
      <c r="BD45" s="1"/>
    </row>
    <row r="46" spans="1:56" ht="14.55" x14ac:dyDescent="0.35">
      <c r="A46" s="14"/>
      <c r="B46" s="14"/>
      <c r="C46" s="1"/>
      <c r="D46" s="1"/>
      <c r="E46" s="1"/>
      <c r="F46" s="1"/>
      <c r="G46" s="1"/>
      <c r="H46" s="1"/>
      <c r="I46" s="1"/>
      <c r="J46" s="1"/>
      <c r="K46" s="1"/>
      <c r="L46" s="3"/>
      <c r="M46" s="2"/>
      <c r="N46" s="4"/>
      <c r="O46" s="1"/>
      <c r="P46" s="3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22" t="s">
        <v>10</v>
      </c>
      <c r="AL46" s="7">
        <f>EXP(-$B$3*B6)*(($B$8*AN53-$B$9*AN43)/($B$8-$B$9))</f>
        <v>-36.987602853601274</v>
      </c>
      <c r="AM46" s="1"/>
      <c r="AN46" s="1"/>
      <c r="AO46" s="22" t="s">
        <v>10</v>
      </c>
      <c r="AP46" s="7">
        <f>EXP(-$B$3*B6)*(($B$8*AR53-$B$9*AR43)/($B$8-$B$9))</f>
        <v>-36.987602853601125</v>
      </c>
      <c r="AQ46" s="1"/>
      <c r="AR46" s="1"/>
      <c r="AS46" s="22" t="s">
        <v>10</v>
      </c>
      <c r="AT46" s="7">
        <f>EXP(-$B$3*B6)*(($B$8*AV53-$B$9*AV43)/($B$8-$B$9))</f>
        <v>-36.987602853601125</v>
      </c>
      <c r="AU46" s="1"/>
      <c r="AV46" s="1"/>
      <c r="AW46" s="22" t="s">
        <v>10</v>
      </c>
      <c r="AX46" s="6"/>
      <c r="AY46" s="1"/>
      <c r="AZ46" s="1"/>
      <c r="BA46" s="1"/>
      <c r="BB46" s="1"/>
      <c r="BC46" s="1"/>
      <c r="BD46" s="1"/>
    </row>
    <row r="47" spans="1:56" ht="14.55" x14ac:dyDescent="0.35">
      <c r="A47" s="14"/>
      <c r="B47" s="14"/>
      <c r="C47" s="1"/>
      <c r="D47" s="1"/>
      <c r="E47" s="1"/>
      <c r="F47" s="1"/>
      <c r="G47" s="1"/>
      <c r="H47" s="1"/>
      <c r="I47" s="1"/>
      <c r="J47" s="1"/>
      <c r="K47" s="1"/>
      <c r="L47" s="3"/>
      <c r="M47" s="2"/>
      <c r="N47" s="4"/>
      <c r="O47" s="1"/>
      <c r="P47" s="3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22" t="s">
        <v>21</v>
      </c>
      <c r="AL47" s="7">
        <f>EXP(-$B$3*$B$6)*($B$11*AP47+$B$12*AN52)</f>
        <v>50.542603898793708</v>
      </c>
      <c r="AM47" s="1"/>
      <c r="AN47" s="1"/>
      <c r="AO47" s="22" t="s">
        <v>21</v>
      </c>
      <c r="AP47" s="7">
        <f>EXP(-$B$3*$B$6)*($B$11*AR42+$B$12*AR52)</f>
        <v>52.822029201568178</v>
      </c>
      <c r="AQ47" s="1"/>
      <c r="AR47" s="1"/>
      <c r="AS47" s="22" t="s">
        <v>21</v>
      </c>
      <c r="AT47" s="7">
        <f>EXP(-$B$3*$B$6)*($B$11*AV42+$B$12*AV52)</f>
        <v>53.000736532784494</v>
      </c>
      <c r="AU47" s="1"/>
      <c r="AV47" s="1"/>
      <c r="AW47" s="22" t="s">
        <v>21</v>
      </c>
      <c r="AX47" s="8">
        <f>MAX(AX44-$B$2,0)</f>
        <v>53.179888470104942</v>
      </c>
      <c r="AY47" s="1"/>
      <c r="AZ47" s="1"/>
      <c r="BA47" s="1"/>
      <c r="BB47" s="1"/>
      <c r="BC47" s="1"/>
      <c r="BD47" s="1"/>
    </row>
    <row r="48" spans="1:56" ht="14.55" x14ac:dyDescent="0.35">
      <c r="A48" s="14"/>
      <c r="B48" s="14"/>
      <c r="C48" s="1"/>
      <c r="D48" s="1"/>
      <c r="E48" s="1"/>
      <c r="F48" s="1"/>
      <c r="G48" s="1"/>
      <c r="H48" s="1"/>
      <c r="I48" s="1"/>
      <c r="J48" s="1"/>
      <c r="K48" s="1"/>
      <c r="L48" s="3"/>
      <c r="M48" s="2"/>
      <c r="N48" s="4"/>
      <c r="O48" s="1"/>
      <c r="P48" s="3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>
        <f>AG53+1</f>
        <v>17</v>
      </c>
      <c r="AJ48" s="1"/>
      <c r="AK48" s="22" t="s">
        <v>20</v>
      </c>
      <c r="AL48" s="7">
        <f>MAX(EXP(-$B$3*$B$6)*($B$11*AN43+$B$12*AN53),AL44-$B$2)</f>
        <v>53.17988847010497</v>
      </c>
      <c r="AM48" s="1"/>
      <c r="AN48" s="1"/>
      <c r="AO48" s="22" t="s">
        <v>20</v>
      </c>
      <c r="AP48" s="7">
        <f>MAX(EXP(-$B$3*$B$6)*($B$11*AR43+$B$12*AR53),AP44-$B$2)</f>
        <v>53.17988847010497</v>
      </c>
      <c r="AQ48" s="1"/>
      <c r="AR48" s="1"/>
      <c r="AS48" s="22" t="s">
        <v>20</v>
      </c>
      <c r="AT48" s="7">
        <f>MAX(EXP(-$B$3*$B$6)*($B$11*AV43+$B$12*AV53),AT44-$B$2)</f>
        <v>53.179888470104956</v>
      </c>
      <c r="AU48" s="1"/>
      <c r="AV48" s="1"/>
      <c r="AW48" s="22" t="s">
        <v>20</v>
      </c>
      <c r="AX48" s="8">
        <f>MAX(AX44-$B$2,0)</f>
        <v>53.179888470104942</v>
      </c>
      <c r="AY48" s="1"/>
      <c r="AZ48" s="1"/>
      <c r="BA48" s="1"/>
      <c r="BB48" s="1"/>
      <c r="BC48" s="1"/>
      <c r="BD48" s="1"/>
    </row>
    <row r="49" spans="1:56" ht="14.55" x14ac:dyDescent="0.35">
      <c r="A49" s="14"/>
      <c r="B49" s="14"/>
      <c r="C49" s="1"/>
      <c r="D49" s="1"/>
      <c r="E49" s="1"/>
      <c r="F49" s="1"/>
      <c r="G49" s="1"/>
      <c r="H49" s="1"/>
      <c r="I49" s="1"/>
      <c r="J49" s="1"/>
      <c r="K49" s="1"/>
      <c r="L49" s="3"/>
      <c r="M49" s="2"/>
      <c r="N49" s="4"/>
      <c r="O49" s="1"/>
      <c r="P49" s="3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22" t="s">
        <v>0</v>
      </c>
      <c r="AJ49" s="7">
        <f>AH54*$B$8</f>
        <v>85.896851100559218</v>
      </c>
      <c r="AK49" s="1"/>
      <c r="AL49" s="1"/>
      <c r="AM49" s="22" t="s">
        <v>0</v>
      </c>
      <c r="AN49" s="7">
        <f>AL44*$B$9</f>
        <v>85.896851100559218</v>
      </c>
      <c r="AO49" s="1"/>
      <c r="AP49" s="1"/>
      <c r="AQ49" s="22" t="s">
        <v>0</v>
      </c>
      <c r="AR49" s="7">
        <f>AP44*$B$9</f>
        <v>85.896851100559218</v>
      </c>
      <c r="AS49" s="1"/>
      <c r="AT49" s="1"/>
      <c r="AU49" s="22" t="s">
        <v>0</v>
      </c>
      <c r="AV49" s="7">
        <f>AT44*$B$9</f>
        <v>85.896851100559203</v>
      </c>
      <c r="AW49" s="1"/>
      <c r="AX49" s="1"/>
      <c r="AY49" s="1"/>
      <c r="AZ49" s="1"/>
      <c r="BA49" s="1"/>
      <c r="BB49" s="1"/>
      <c r="BC49" s="1"/>
      <c r="BD49" s="1"/>
    </row>
    <row r="50" spans="1:56" x14ac:dyDescent="0.45">
      <c r="A50" s="14"/>
      <c r="B50" s="14"/>
      <c r="C50" s="1"/>
      <c r="D50" s="1"/>
      <c r="E50" s="1"/>
      <c r="F50" s="1"/>
      <c r="G50" s="1"/>
      <c r="H50" s="1"/>
      <c r="I50" s="1"/>
      <c r="J50" s="1"/>
      <c r="K50" s="1"/>
      <c r="L50" s="3"/>
      <c r="M50" s="2"/>
      <c r="N50" s="4"/>
      <c r="O50" s="1"/>
      <c r="P50" s="3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23" t="s">
        <v>9</v>
      </c>
      <c r="AJ50" s="7">
        <f>EXP(-$B$4*$B$6)*(AL48-AL58)/(AJ49*($B$8-$B$9))</f>
        <v>0.99886860854299897</v>
      </c>
      <c r="AK50" s="1"/>
      <c r="AL50" s="1"/>
      <c r="AM50" s="23" t="s">
        <v>9</v>
      </c>
      <c r="AN50" s="7">
        <f>EXP(-$B$4*$B$6)*(AP48-AP58)/(AN49*($B$8-$B$9))</f>
        <v>0.99886860854299897</v>
      </c>
      <c r="AO50" s="1"/>
      <c r="AP50" s="1"/>
      <c r="AQ50" s="23" t="s">
        <v>9</v>
      </c>
      <c r="AR50" s="7">
        <f>EXP(-$B$4*$B$6)*(AT48-AT58)/(AR49*($B$8-$B$9))</f>
        <v>0.99886860854299719</v>
      </c>
      <c r="AS50" s="1"/>
      <c r="AT50" s="1"/>
      <c r="AU50" s="23" t="s">
        <v>9</v>
      </c>
      <c r="AV50" s="7">
        <f>EXP(-$B$4*$B$6)*(AX48-AX58)/(AV49*($B$8-$B$9))</f>
        <v>0.99886860854299719</v>
      </c>
      <c r="AW50" s="1"/>
      <c r="AX50" s="1"/>
      <c r="AY50" s="1"/>
      <c r="AZ50" s="1"/>
      <c r="BA50" s="1"/>
      <c r="BB50" s="1"/>
      <c r="BC50" s="1"/>
      <c r="BD50" s="1"/>
    </row>
    <row r="51" spans="1:56" ht="14.55" x14ac:dyDescent="0.35">
      <c r="A51" s="14"/>
      <c r="B51" s="14"/>
      <c r="C51" s="1"/>
      <c r="D51" s="1"/>
      <c r="E51" s="1"/>
      <c r="F51" s="1"/>
      <c r="G51" s="1"/>
      <c r="H51" s="1"/>
      <c r="I51" s="1"/>
      <c r="J51" s="1"/>
      <c r="K51" s="1"/>
      <c r="L51" s="3"/>
      <c r="M51" s="2"/>
      <c r="N51" s="4"/>
      <c r="O51" s="1"/>
      <c r="P51" s="3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22" t="s">
        <v>10</v>
      </c>
      <c r="AJ51" s="7">
        <f>EXP(-$B$3*B6)*(($B$8*AL58-$B$9*AL48)/($B$8-$B$9))</f>
        <v>-36.987602853601345</v>
      </c>
      <c r="AK51" s="1"/>
      <c r="AL51" s="1"/>
      <c r="AM51" s="22" t="s">
        <v>10</v>
      </c>
      <c r="AN51" s="7">
        <f>EXP(-$B$3*B6)*(($B$8*AP58-$B$9*AP48)/($B$8-$B$9))</f>
        <v>-36.987602853601345</v>
      </c>
      <c r="AO51" s="1"/>
      <c r="AP51" s="1"/>
      <c r="AQ51" s="22" t="s">
        <v>10</v>
      </c>
      <c r="AR51" s="7">
        <f>EXP(-$B$3*B6)*(($B$8*AT58-$B$9*AT48)/($B$8-$B$9))</f>
        <v>-36.987602853601196</v>
      </c>
      <c r="AS51" s="1"/>
      <c r="AT51" s="1"/>
      <c r="AU51" s="22" t="s">
        <v>10</v>
      </c>
      <c r="AV51" s="7">
        <f>EXP(-$B$3*B6)*(($B$8*AX58-$B$9*AX48)/($B$8-$B$9))</f>
        <v>-36.987602853601196</v>
      </c>
      <c r="AW51" s="1"/>
      <c r="AX51" s="1"/>
      <c r="AY51" s="1"/>
      <c r="AZ51" s="1"/>
      <c r="BA51" s="1"/>
      <c r="BB51" s="1"/>
      <c r="BC51" s="1"/>
      <c r="BD51" s="1"/>
    </row>
    <row r="52" spans="1:56" ht="14.55" x14ac:dyDescent="0.35">
      <c r="A52" s="14"/>
      <c r="B52" s="14"/>
      <c r="C52" s="1"/>
      <c r="D52" s="1"/>
      <c r="E52" s="1"/>
      <c r="F52" s="1"/>
      <c r="G52" s="1"/>
      <c r="H52" s="1"/>
      <c r="I52" s="1"/>
      <c r="J52" s="1"/>
      <c r="K52" s="1"/>
      <c r="L52" s="3"/>
      <c r="M52" s="2"/>
      <c r="N52" s="4"/>
      <c r="O52" s="1"/>
      <c r="P52" s="3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22" t="s">
        <v>21</v>
      </c>
      <c r="AJ52" s="7">
        <f>EXP(-$B$3*$B$6)*($B$11*AL47+$B$12*AL57)</f>
        <v>47.298072217073077</v>
      </c>
      <c r="AK52" s="1"/>
      <c r="AL52" s="1"/>
      <c r="AM52" s="22" t="s">
        <v>21</v>
      </c>
      <c r="AN52" s="7">
        <f>EXP(-$B$3*$B$6)*($B$11*AP47+$B$12*AP57)</f>
        <v>48.473978767706392</v>
      </c>
      <c r="AO52" s="1"/>
      <c r="AP52" s="1"/>
      <c r="AQ52" s="22" t="s">
        <v>21</v>
      </c>
      <c r="AR52" s="7">
        <f>EXP(-$B$3*$B$6)*($B$11*AT47+$B$12*AT57)</f>
        <v>48.642810920827202</v>
      </c>
      <c r="AS52" s="1"/>
      <c r="AT52" s="1"/>
      <c r="AU52" s="22" t="s">
        <v>21</v>
      </c>
      <c r="AV52" s="7">
        <f>EXP(-$B$3*$B$6)*($B$11*AX47+$B$12*AX57)</f>
        <v>48.812065283439381</v>
      </c>
      <c r="AW52" s="1"/>
      <c r="AX52" s="1"/>
      <c r="AY52" s="1"/>
      <c r="AZ52" s="1"/>
      <c r="BA52" s="1"/>
      <c r="BB52" s="1"/>
      <c r="BC52" s="1"/>
      <c r="BD52" s="1"/>
    </row>
    <row r="53" spans="1:56" ht="14.55" x14ac:dyDescent="0.35">
      <c r="A53" s="14"/>
      <c r="B53" s="14"/>
      <c r="C53" s="1"/>
      <c r="D53" s="1"/>
      <c r="E53" s="1"/>
      <c r="F53" s="1"/>
      <c r="G53" s="1"/>
      <c r="H53" s="1"/>
      <c r="I53" s="1"/>
      <c r="J53" s="1"/>
      <c r="K53" s="1"/>
      <c r="L53" s="3"/>
      <c r="M53" s="2"/>
      <c r="N53" s="4"/>
      <c r="O53" s="1"/>
      <c r="P53" s="3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>
        <f>AE58+1</f>
        <v>16</v>
      </c>
      <c r="AH53" s="1"/>
      <c r="AI53" s="22" t="s">
        <v>20</v>
      </c>
      <c r="AJ53" s="7">
        <f>MAX(EXP(-$B$3*$B$6)*($B$11*AL48+$B$12*AL58),AJ49-$B$2)</f>
        <v>48.896851100559218</v>
      </c>
      <c r="AK53" s="1"/>
      <c r="AL53" s="1"/>
      <c r="AM53" s="22" t="s">
        <v>20</v>
      </c>
      <c r="AN53" s="7">
        <f>MAX(EXP(-$B$3*$B$6)*($B$11*AP48+$B$12*AP58),AN49-$B$2)</f>
        <v>48.896851100559218</v>
      </c>
      <c r="AO53" s="1"/>
      <c r="AP53" s="1"/>
      <c r="AQ53" s="22" t="s">
        <v>20</v>
      </c>
      <c r="AR53" s="7">
        <f>MAX(EXP(-$B$3*$B$6)*($B$11*AT48+$B$12*AT58),AR49-$B$2)</f>
        <v>48.896851100559218</v>
      </c>
      <c r="AS53" s="1"/>
      <c r="AT53" s="1"/>
      <c r="AU53" s="22" t="s">
        <v>20</v>
      </c>
      <c r="AV53" s="7">
        <f>MAX(EXP(-$B$3*$B$6)*($B$11*AX48+$B$12*AX58),AV49-$B$2)</f>
        <v>48.896851100559203</v>
      </c>
      <c r="AW53" s="1"/>
      <c r="AX53" s="1"/>
      <c r="AY53" s="1"/>
      <c r="AZ53" s="1"/>
      <c r="BA53" s="1"/>
      <c r="BB53" s="1"/>
      <c r="BC53" s="1"/>
      <c r="BD53" s="1"/>
    </row>
    <row r="54" spans="1:56" ht="14.55" x14ac:dyDescent="0.35">
      <c r="A54" s="14"/>
      <c r="B54" s="14"/>
      <c r="C54" s="1"/>
      <c r="D54" s="1"/>
      <c r="E54" s="1"/>
      <c r="F54" s="1"/>
      <c r="G54" s="1"/>
      <c r="H54" s="1"/>
      <c r="I54" s="1"/>
      <c r="J54" s="1"/>
      <c r="K54" s="1"/>
      <c r="L54" s="3"/>
      <c r="M54" s="2"/>
      <c r="N54" s="4"/>
      <c r="O54" s="1"/>
      <c r="P54" s="3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22" t="s">
        <v>0</v>
      </c>
      <c r="AH54" s="7">
        <f>AF59*$B$8</f>
        <v>81.81723391061378</v>
      </c>
      <c r="AI54" s="1"/>
      <c r="AJ54" s="1"/>
      <c r="AK54" s="22" t="s">
        <v>0</v>
      </c>
      <c r="AL54" s="7">
        <f>AJ49*$B$9</f>
        <v>81.81723391061378</v>
      </c>
      <c r="AM54" s="1"/>
      <c r="AN54" s="1"/>
      <c r="AO54" s="22" t="s">
        <v>0</v>
      </c>
      <c r="AP54" s="7">
        <f>AN49*$B$9</f>
        <v>81.81723391061378</v>
      </c>
      <c r="AQ54" s="1"/>
      <c r="AR54" s="1"/>
      <c r="AS54" s="22" t="s">
        <v>0</v>
      </c>
      <c r="AT54" s="7">
        <f>AR49*$B$9</f>
        <v>81.81723391061378</v>
      </c>
      <c r="AU54" s="1"/>
      <c r="AV54" s="1"/>
      <c r="AW54" s="22" t="s">
        <v>0</v>
      </c>
      <c r="AX54" s="7">
        <f>AV49*$B$9</f>
        <v>81.817233910613766</v>
      </c>
      <c r="AY54" s="1"/>
      <c r="AZ54" s="1"/>
      <c r="BA54" s="1"/>
      <c r="BB54" s="1"/>
      <c r="BC54" s="1"/>
      <c r="BD54" s="1"/>
    </row>
    <row r="55" spans="1:56" x14ac:dyDescent="0.45">
      <c r="A55" s="14"/>
      <c r="B55" s="14"/>
      <c r="C55" s="1"/>
      <c r="D55" s="1"/>
      <c r="E55" s="1"/>
      <c r="F55" s="1"/>
      <c r="G55" s="1"/>
      <c r="H55" s="1"/>
      <c r="I55" s="1"/>
      <c r="J55" s="1"/>
      <c r="K55" s="1"/>
      <c r="L55" s="3"/>
      <c r="M55" s="2"/>
      <c r="N55" s="4"/>
      <c r="O55" s="1"/>
      <c r="P55" s="3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23" t="s">
        <v>9</v>
      </c>
      <c r="AH55" s="7">
        <f>EXP(-$B$4*$B$6)*(AJ53-AJ63)/(AH54*($B$8-$B$9))</f>
        <v>0.99886860854299919</v>
      </c>
      <c r="AI55" s="1"/>
      <c r="AJ55" s="1"/>
      <c r="AK55" s="23" t="s">
        <v>9</v>
      </c>
      <c r="AL55" s="7">
        <f>EXP(-$B$4*$B$6)*(AN53-AN63)/(AL54*($B$8-$B$9))</f>
        <v>0.99886860854299919</v>
      </c>
      <c r="AM55" s="1"/>
      <c r="AN55" s="1"/>
      <c r="AO55" s="23" t="s">
        <v>9</v>
      </c>
      <c r="AP55" s="7">
        <f>EXP(-$B$4*$B$6)*(AR53-AR63)/(AP54*($B$8-$B$9))</f>
        <v>0.99886860854299919</v>
      </c>
      <c r="AQ55" s="1"/>
      <c r="AR55" s="1"/>
      <c r="AS55" s="23" t="s">
        <v>9</v>
      </c>
      <c r="AT55" s="7">
        <f>EXP(-$B$4*$B$6)*(AV53-AV63)/(AT54*($B$8-$B$9))</f>
        <v>0.99886860854299742</v>
      </c>
      <c r="AU55" s="1"/>
      <c r="AV55" s="1"/>
      <c r="AW55" s="23" t="s">
        <v>9</v>
      </c>
      <c r="AX55" s="6"/>
      <c r="AY55" s="1"/>
      <c r="AZ55" s="1"/>
      <c r="BA55" s="1"/>
      <c r="BB55" s="1"/>
      <c r="BC55" s="1"/>
      <c r="BD55" s="1"/>
    </row>
    <row r="56" spans="1:56" ht="14.55" x14ac:dyDescent="0.35">
      <c r="A56" s="14"/>
      <c r="B56" s="14"/>
      <c r="C56" s="1"/>
      <c r="D56" s="1"/>
      <c r="E56" s="1"/>
      <c r="F56" s="1"/>
      <c r="G56" s="1"/>
      <c r="H56" s="1"/>
      <c r="I56" s="1"/>
      <c r="J56" s="1"/>
      <c r="K56" s="1"/>
      <c r="L56" s="3"/>
      <c r="M56" s="2"/>
      <c r="N56" s="4"/>
      <c r="O56" s="1"/>
      <c r="P56" s="3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22" t="s">
        <v>10</v>
      </c>
      <c r="AH56" s="7">
        <f>EXP(-$B$3*B6)*(($B$8*AJ63-$B$9*AJ53)/($B$8-$B$9))</f>
        <v>-36.987602853601416</v>
      </c>
      <c r="AI56" s="1"/>
      <c r="AJ56" s="1"/>
      <c r="AK56" s="22" t="s">
        <v>10</v>
      </c>
      <c r="AL56" s="7">
        <f>EXP(-$B$3*B6)*(($B$8*AN63-$B$9*AN53)/($B$8-$B$9))</f>
        <v>-36.987602853601416</v>
      </c>
      <c r="AM56" s="1"/>
      <c r="AN56" s="1"/>
      <c r="AO56" s="22" t="s">
        <v>10</v>
      </c>
      <c r="AP56" s="7">
        <f>EXP(-$B$3*B6)*(($B$8*AR63-$B$9*AR53)/($B$8-$B$9))</f>
        <v>-36.987602853601416</v>
      </c>
      <c r="AQ56" s="1"/>
      <c r="AR56" s="1"/>
      <c r="AS56" s="22" t="s">
        <v>10</v>
      </c>
      <c r="AT56" s="7">
        <f>EXP(-$B$3*B6)*(($B$8*AV63-$B$9*AV53)/($B$8-$B$9))</f>
        <v>-36.987602853601274</v>
      </c>
      <c r="AU56" s="1"/>
      <c r="AV56" s="1"/>
      <c r="AW56" s="22" t="s">
        <v>10</v>
      </c>
      <c r="AX56" s="6"/>
      <c r="AY56" s="1"/>
      <c r="AZ56" s="1"/>
      <c r="BA56" s="1"/>
      <c r="BB56" s="1"/>
      <c r="BC56" s="1"/>
      <c r="BD56" s="1"/>
    </row>
    <row r="57" spans="1:56" ht="14.55" x14ac:dyDescent="0.35">
      <c r="A57" s="14"/>
      <c r="B57" s="14"/>
      <c r="C57" s="1"/>
      <c r="D57" s="1"/>
      <c r="E57" s="1"/>
      <c r="F57" s="1"/>
      <c r="G57" s="1"/>
      <c r="H57" s="1"/>
      <c r="I57" s="1"/>
      <c r="J57" s="1"/>
      <c r="K57" s="1"/>
      <c r="L57" s="3"/>
      <c r="M57" s="2"/>
      <c r="N57" s="4"/>
      <c r="O57" s="1"/>
      <c r="P57" s="3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22" t="s">
        <v>21</v>
      </c>
      <c r="AH57" s="7">
        <f>EXP(-$B$3*$B$6)*($B$11*AJ52+$B$12*AJ62)</f>
        <v>43.695593391609577</v>
      </c>
      <c r="AI57" s="1"/>
      <c r="AJ57" s="1"/>
      <c r="AK57" s="22" t="s">
        <v>21</v>
      </c>
      <c r="AL57" s="7">
        <f>EXP(-$B$3*$B$6)*($B$11*AN52+$B$12*AN62)</f>
        <v>44.337719173811116</v>
      </c>
      <c r="AM57" s="1"/>
      <c r="AN57" s="1"/>
      <c r="AO57" s="22" t="s">
        <v>21</v>
      </c>
      <c r="AP57" s="7">
        <f>EXP(-$B$3*$B$6)*($B$11*AR52+$B$12*AR62)</f>
        <v>44.497156206686796</v>
      </c>
      <c r="AQ57" s="1"/>
      <c r="AR57" s="1"/>
      <c r="AS57" s="22" t="s">
        <v>21</v>
      </c>
      <c r="AT57" s="7">
        <f>EXP(-$B$3*$B$6)*($B$11*AV52+$B$12*AV62)</f>
        <v>44.656994140558453</v>
      </c>
      <c r="AU57" s="1"/>
      <c r="AV57" s="1"/>
      <c r="AW57" s="22" t="s">
        <v>21</v>
      </c>
      <c r="AX57" s="8">
        <f>MAX(AX54-$B$2,0)</f>
        <v>44.817233910613766</v>
      </c>
      <c r="AY57" s="1"/>
      <c r="AZ57" s="1"/>
      <c r="BA57" s="1"/>
      <c r="BB57" s="1"/>
      <c r="BC57" s="1"/>
      <c r="BD57" s="1"/>
    </row>
    <row r="58" spans="1:56" ht="14.55" x14ac:dyDescent="0.35">
      <c r="A58" s="14"/>
      <c r="B58" s="14"/>
      <c r="C58" s="1"/>
      <c r="D58" s="1"/>
      <c r="E58" s="1"/>
      <c r="F58" s="1"/>
      <c r="G58" s="1"/>
      <c r="H58" s="1"/>
      <c r="I58" s="1"/>
      <c r="J58" s="1"/>
      <c r="K58" s="1"/>
      <c r="L58" s="3"/>
      <c r="M58" s="2"/>
      <c r="N58" s="4"/>
      <c r="O58" s="1"/>
      <c r="P58" s="3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>
        <f>AC63+1</f>
        <v>15</v>
      </c>
      <c r="AF58" s="1"/>
      <c r="AG58" s="22" t="s">
        <v>20</v>
      </c>
      <c r="AH58" s="7">
        <f>MAX(EXP(-$B$3*$B$6)*($B$11*AJ53+$B$12*AJ63),AH54-$B$2)</f>
        <v>44.81723391061378</v>
      </c>
      <c r="AI58" s="1"/>
      <c r="AJ58" s="1"/>
      <c r="AK58" s="22" t="s">
        <v>20</v>
      </c>
      <c r="AL58" s="7">
        <f>MAX(EXP(-$B$3*$B$6)*($B$11*AN53+$B$12*AN63),AL54-$B$2)</f>
        <v>44.81723391061378</v>
      </c>
      <c r="AM58" s="1"/>
      <c r="AN58" s="1"/>
      <c r="AO58" s="22" t="s">
        <v>20</v>
      </c>
      <c r="AP58" s="7">
        <f>MAX(EXP(-$B$3*$B$6)*($B$11*AR53+$B$12*AR63),AP54-$B$2)</f>
        <v>44.81723391061378</v>
      </c>
      <c r="AQ58" s="1"/>
      <c r="AR58" s="1"/>
      <c r="AS58" s="22" t="s">
        <v>20</v>
      </c>
      <c r="AT58" s="7">
        <f>MAX(EXP(-$B$3*$B$6)*($B$11*AV53+$B$12*AV63),AT54-$B$2)</f>
        <v>44.81723391061378</v>
      </c>
      <c r="AU58" s="1"/>
      <c r="AV58" s="1"/>
      <c r="AW58" s="22" t="s">
        <v>20</v>
      </c>
      <c r="AX58" s="8">
        <f>MAX(AX54-$B$2,0)</f>
        <v>44.817233910613766</v>
      </c>
      <c r="AY58" s="1"/>
      <c r="AZ58" s="1"/>
      <c r="BA58" s="1"/>
      <c r="BB58" s="1"/>
      <c r="BC58" s="1"/>
      <c r="BD58" s="1"/>
    </row>
    <row r="59" spans="1:56" ht="14.55" x14ac:dyDescent="0.35">
      <c r="A59" s="14"/>
      <c r="B59" s="14"/>
      <c r="C59" s="1"/>
      <c r="D59" s="1"/>
      <c r="E59" s="1"/>
      <c r="F59" s="1"/>
      <c r="G59" s="1"/>
      <c r="H59" s="1"/>
      <c r="I59" s="1"/>
      <c r="J59" s="1"/>
      <c r="K59" s="1"/>
      <c r="L59" s="3"/>
      <c r="M59" s="2"/>
      <c r="N59" s="4"/>
      <c r="O59" s="1"/>
      <c r="P59" s="3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22" t="s">
        <v>0</v>
      </c>
      <c r="AF59" s="7">
        <f>AD64*$B$8</f>
        <v>77.931375586136113</v>
      </c>
      <c r="AG59" s="1"/>
      <c r="AH59" s="1"/>
      <c r="AI59" s="22" t="s">
        <v>0</v>
      </c>
      <c r="AJ59" s="7">
        <f>AH54*$B$9</f>
        <v>77.931375586136113</v>
      </c>
      <c r="AK59" s="1"/>
      <c r="AL59" s="1"/>
      <c r="AM59" s="22" t="s">
        <v>0</v>
      </c>
      <c r="AN59" s="7">
        <f>AL54*$B$9</f>
        <v>77.931375586136113</v>
      </c>
      <c r="AO59" s="1"/>
      <c r="AP59" s="1"/>
      <c r="AQ59" s="22" t="s">
        <v>0</v>
      </c>
      <c r="AR59" s="7">
        <f>AP54*$B$9</f>
        <v>77.931375586136113</v>
      </c>
      <c r="AS59" s="1"/>
      <c r="AT59" s="1"/>
      <c r="AU59" s="22" t="s">
        <v>0</v>
      </c>
      <c r="AV59" s="7">
        <f>AT54*$B$9</f>
        <v>77.931375586136113</v>
      </c>
      <c r="AW59" s="1"/>
      <c r="AX59" s="1"/>
      <c r="AY59" s="1"/>
      <c r="AZ59" s="1"/>
      <c r="BA59" s="1"/>
      <c r="BB59" s="1"/>
      <c r="BC59" s="1"/>
      <c r="BD59" s="1"/>
    </row>
    <row r="60" spans="1:56" x14ac:dyDescent="0.45">
      <c r="A60" s="14"/>
      <c r="B60" s="14"/>
      <c r="C60" s="1"/>
      <c r="D60" s="1"/>
      <c r="E60" s="1"/>
      <c r="F60" s="1"/>
      <c r="G60" s="1"/>
      <c r="H60" s="1"/>
      <c r="I60" s="1"/>
      <c r="J60" s="1"/>
      <c r="K60" s="1"/>
      <c r="L60" s="3"/>
      <c r="M60" s="2"/>
      <c r="N60" s="4"/>
      <c r="O60" s="1"/>
      <c r="P60" s="3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23" t="s">
        <v>9</v>
      </c>
      <c r="AF60" s="7">
        <f>EXP(-$B$4*$B$6)*(AH58-AH68)/(AF59*($B$8-$B$9))</f>
        <v>0.99886860854299953</v>
      </c>
      <c r="AG60" s="1"/>
      <c r="AH60" s="1"/>
      <c r="AI60" s="23" t="s">
        <v>9</v>
      </c>
      <c r="AJ60" s="7">
        <f>EXP(-$B$4*$B$6)*(AL58-AL68)/(AJ59*($B$8-$B$9))</f>
        <v>0.99886860854299953</v>
      </c>
      <c r="AK60" s="1"/>
      <c r="AL60" s="1"/>
      <c r="AM60" s="23" t="s">
        <v>9</v>
      </c>
      <c r="AN60" s="7">
        <f>EXP(-$B$4*$B$6)*(AP58-AP68)/(AN59*($B$8-$B$9))</f>
        <v>0.99886860854299953</v>
      </c>
      <c r="AO60" s="1"/>
      <c r="AP60" s="1"/>
      <c r="AQ60" s="23" t="s">
        <v>9</v>
      </c>
      <c r="AR60" s="7">
        <f>EXP(-$B$4*$B$6)*(AT58-AT68)/(AR59*($B$8-$B$9))</f>
        <v>0.99886860854299953</v>
      </c>
      <c r="AS60" s="1"/>
      <c r="AT60" s="1"/>
      <c r="AU60" s="23" t="s">
        <v>9</v>
      </c>
      <c r="AV60" s="7">
        <f>EXP(-$B$4*$B$6)*(AX58-AX68)/(AV59*($B$8-$B$9))</f>
        <v>0.99886860854299764</v>
      </c>
      <c r="AW60" s="1"/>
      <c r="AX60" s="1"/>
      <c r="AY60" s="1"/>
      <c r="AZ60" s="1"/>
      <c r="BA60" s="1"/>
      <c r="BB60" s="1"/>
      <c r="BC60" s="1"/>
      <c r="BD60" s="1"/>
    </row>
    <row r="61" spans="1:56" ht="14.55" x14ac:dyDescent="0.35">
      <c r="A61" s="14"/>
      <c r="B61" s="14"/>
      <c r="C61" s="1"/>
      <c r="D61" s="1"/>
      <c r="E61" s="1"/>
      <c r="F61" s="1"/>
      <c r="G61" s="1"/>
      <c r="H61" s="1"/>
      <c r="I61" s="1"/>
      <c r="J61" s="1"/>
      <c r="K61" s="1"/>
      <c r="L61" s="3"/>
      <c r="M61" s="2"/>
      <c r="N61" s="4"/>
      <c r="O61" s="1"/>
      <c r="P61" s="3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22" t="s">
        <v>10</v>
      </c>
      <c r="AF61" s="7">
        <f>EXP(-$B$3*B6)*(($B$8*AH68-$B$9*AH58)/($B$8-$B$9))</f>
        <v>-36.987602853601416</v>
      </c>
      <c r="AG61" s="1"/>
      <c r="AH61" s="1"/>
      <c r="AI61" s="22" t="s">
        <v>10</v>
      </c>
      <c r="AJ61" s="7">
        <f>EXP(-$B$3*B6)*(($B$8*AL68-$B$9*AL58)/($B$8-$B$9))</f>
        <v>-36.987602853601416</v>
      </c>
      <c r="AK61" s="1"/>
      <c r="AL61" s="1"/>
      <c r="AM61" s="22" t="s">
        <v>10</v>
      </c>
      <c r="AN61" s="7">
        <f>EXP(-$B$3*B6)*(($B$8*AP68-$B$9*AP58)/($B$8-$B$9))</f>
        <v>-36.987602853601416</v>
      </c>
      <c r="AO61" s="1"/>
      <c r="AP61" s="1"/>
      <c r="AQ61" s="22" t="s">
        <v>10</v>
      </c>
      <c r="AR61" s="7">
        <f>EXP(-$B$3*B6)*(($B$8*AT68-$B$9*AT58)/($B$8-$B$9))</f>
        <v>-36.987602853601416</v>
      </c>
      <c r="AS61" s="1"/>
      <c r="AT61" s="1"/>
      <c r="AU61" s="22" t="s">
        <v>10</v>
      </c>
      <c r="AV61" s="7">
        <f>EXP(-$B$3*B6)*(($B$8*AX68-$B$9*AX58)/($B$8-$B$9))</f>
        <v>-36.987602853601274</v>
      </c>
      <c r="AW61" s="1"/>
      <c r="AX61" s="1"/>
      <c r="AY61" s="1"/>
      <c r="AZ61" s="1"/>
      <c r="BA61" s="1"/>
      <c r="BB61" s="1"/>
      <c r="BC61" s="1"/>
      <c r="BD61" s="1"/>
    </row>
    <row r="62" spans="1:56" ht="14.55" x14ac:dyDescent="0.35">
      <c r="A62" s="14"/>
      <c r="B62" s="14"/>
      <c r="C62" s="1"/>
      <c r="D62" s="1"/>
      <c r="E62" s="1"/>
      <c r="F62" s="1"/>
      <c r="G62" s="1"/>
      <c r="H62" s="1"/>
      <c r="I62" s="1"/>
      <c r="J62" s="1"/>
      <c r="K62" s="1"/>
      <c r="L62" s="3"/>
      <c r="M62" s="2"/>
      <c r="N62" s="4"/>
      <c r="O62" s="1"/>
      <c r="P62" s="3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22" t="s">
        <v>21</v>
      </c>
      <c r="AF62" s="7">
        <f>EXP(-$B$3*$B$6)*($B$11*AH57+$B$12*AH67)</f>
        <v>40.021205762417829</v>
      </c>
      <c r="AG62" s="1"/>
      <c r="AH62" s="1"/>
      <c r="AI62" s="22" t="s">
        <v>21</v>
      </c>
      <c r="AJ62" s="7">
        <f>EXP(-$B$3*$B$6)*($B$11*AL57+$B$12*AL67)</f>
        <v>40.402963108553827</v>
      </c>
      <c r="AK62" s="1"/>
      <c r="AL62" s="1"/>
      <c r="AM62" s="22" t="s">
        <v>21</v>
      </c>
      <c r="AN62" s="7">
        <f>EXP(-$B$3*$B$6)*($B$11*AP57+$B$12*AP67)</f>
        <v>40.553461761515813</v>
      </c>
      <c r="AO62" s="1"/>
      <c r="AP62" s="1"/>
      <c r="AQ62" s="22" t="s">
        <v>21</v>
      </c>
      <c r="AR62" s="7">
        <f>EXP(-$B$3*$B$6)*($B$11*AT57+$B$12*AT67)</f>
        <v>40.704341042243648</v>
      </c>
      <c r="AS62" s="1"/>
      <c r="AT62" s="1"/>
      <c r="AU62" s="22" t="s">
        <v>21</v>
      </c>
      <c r="AV62" s="7">
        <f>EXP(-$B$3*$B$6)*($B$11*AX57+$B$12*AX67)</f>
        <v>40.855601839964251</v>
      </c>
      <c r="AW62" s="1"/>
      <c r="AX62" s="1"/>
      <c r="AY62" s="1"/>
      <c r="AZ62" s="1"/>
      <c r="BA62" s="1"/>
      <c r="BB62" s="1"/>
      <c r="BC62" s="1"/>
      <c r="BD62" s="1"/>
    </row>
    <row r="63" spans="1:56" ht="14.55" x14ac:dyDescent="0.35">
      <c r="A63" s="14"/>
      <c r="B63" s="14"/>
      <c r="C63" s="1"/>
      <c r="D63" s="1"/>
      <c r="E63" s="1"/>
      <c r="F63" s="1"/>
      <c r="G63" s="1"/>
      <c r="H63" s="1"/>
      <c r="I63" s="1"/>
      <c r="J63" s="1"/>
      <c r="K63" s="1"/>
      <c r="L63" s="3"/>
      <c r="M63" s="2"/>
      <c r="N63" s="4"/>
      <c r="O63" s="1"/>
      <c r="P63" s="3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>
        <f>AA68+1</f>
        <v>14</v>
      </c>
      <c r="AD63" s="1"/>
      <c r="AE63" s="22" t="s">
        <v>20</v>
      </c>
      <c r="AF63" s="7">
        <f>MAX(EXP(-$B$3*$B$6)*($B$11*AH58+$B$12*AH68),AF59-$B$2)</f>
        <v>40.931375586136113</v>
      </c>
      <c r="AG63" s="1"/>
      <c r="AH63" s="1"/>
      <c r="AI63" s="22" t="s">
        <v>20</v>
      </c>
      <c r="AJ63" s="7">
        <f>MAX(EXP(-$B$3*$B$6)*($B$11*AL58+$B$12*AL68),AJ59-$B$2)</f>
        <v>40.931375586136113</v>
      </c>
      <c r="AK63" s="1"/>
      <c r="AL63" s="1"/>
      <c r="AM63" s="22" t="s">
        <v>20</v>
      </c>
      <c r="AN63" s="7">
        <f>MAX(EXP(-$B$3*$B$6)*($B$11*AP58+$B$12*AP68),AN59-$B$2)</f>
        <v>40.931375586136113</v>
      </c>
      <c r="AO63" s="1"/>
      <c r="AP63" s="1"/>
      <c r="AQ63" s="22" t="s">
        <v>20</v>
      </c>
      <c r="AR63" s="7">
        <f>MAX(EXP(-$B$3*$B$6)*($B$11*AT58+$B$12*AT68),AR59-$B$2)</f>
        <v>40.931375586136113</v>
      </c>
      <c r="AS63" s="1"/>
      <c r="AT63" s="1"/>
      <c r="AU63" s="22" t="s">
        <v>20</v>
      </c>
      <c r="AV63" s="7">
        <f>MAX(EXP(-$B$3*$B$6)*($B$11*AX58+$B$12*AX68),AV59-$B$2)</f>
        <v>40.931375586136113</v>
      </c>
      <c r="AW63" s="1"/>
      <c r="AX63" s="1"/>
      <c r="AY63" s="1"/>
      <c r="AZ63" s="1"/>
      <c r="BA63" s="1"/>
      <c r="BB63" s="1"/>
      <c r="BC63" s="1"/>
      <c r="BD63" s="1"/>
    </row>
    <row r="64" spans="1:56" ht="14.55" x14ac:dyDescent="0.35">
      <c r="A64" s="14"/>
      <c r="B64" s="14"/>
      <c r="C64" s="1"/>
      <c r="D64" s="1"/>
      <c r="E64" s="1"/>
      <c r="F64" s="1"/>
      <c r="G64" s="1"/>
      <c r="H64" s="1"/>
      <c r="I64" s="1"/>
      <c r="J64" s="1"/>
      <c r="K64" s="1"/>
      <c r="L64" s="3"/>
      <c r="M64" s="2"/>
      <c r="N64" s="4"/>
      <c r="O64" s="1"/>
      <c r="P64" s="3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22" t="s">
        <v>0</v>
      </c>
      <c r="AD64" s="7">
        <f>AB69*$B$8</f>
        <v>74.230073671062485</v>
      </c>
      <c r="AE64" s="1"/>
      <c r="AF64" s="1"/>
      <c r="AG64" s="22" t="s">
        <v>0</v>
      </c>
      <c r="AH64" s="7">
        <f>AF59*$B$9</f>
        <v>74.23007367106247</v>
      </c>
      <c r="AI64" s="1"/>
      <c r="AJ64" s="1"/>
      <c r="AK64" s="22" t="s">
        <v>0</v>
      </c>
      <c r="AL64" s="7">
        <f>AJ59*$B$9</f>
        <v>74.23007367106247</v>
      </c>
      <c r="AM64" s="1"/>
      <c r="AN64" s="1"/>
      <c r="AO64" s="22" t="s">
        <v>0</v>
      </c>
      <c r="AP64" s="7">
        <f>AN59*$B$9</f>
        <v>74.23007367106247</v>
      </c>
      <c r="AQ64" s="1"/>
      <c r="AR64" s="1"/>
      <c r="AS64" s="22" t="s">
        <v>0</v>
      </c>
      <c r="AT64" s="7">
        <f>AR59*$B$9</f>
        <v>74.23007367106247</v>
      </c>
      <c r="AU64" s="1"/>
      <c r="AV64" s="1"/>
      <c r="AW64" s="22" t="s">
        <v>0</v>
      </c>
      <c r="AX64" s="7">
        <f>AV59*$B$9</f>
        <v>74.23007367106247</v>
      </c>
      <c r="AY64" s="1"/>
      <c r="AZ64" s="1"/>
      <c r="BA64" s="1"/>
      <c r="BB64" s="1"/>
      <c r="BC64" s="1"/>
      <c r="BD64" s="1"/>
    </row>
    <row r="65" spans="1:56" x14ac:dyDescent="0.45">
      <c r="A65" s="14"/>
      <c r="B65" s="14"/>
      <c r="C65" s="1"/>
      <c r="D65" s="1"/>
      <c r="E65" s="1"/>
      <c r="F65" s="1"/>
      <c r="G65" s="1"/>
      <c r="H65" s="1"/>
      <c r="I65" s="1"/>
      <c r="J65" s="1"/>
      <c r="K65" s="1"/>
      <c r="L65" s="3"/>
      <c r="M65" s="2"/>
      <c r="N65" s="4"/>
      <c r="O65" s="1"/>
      <c r="P65" s="3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23" t="s">
        <v>9</v>
      </c>
      <c r="AD65" s="7">
        <f>EXP(-$B$4*$B$6)*(AF63-AF73)/(AD64*($B$8-$B$9))</f>
        <v>0.9988686085429983</v>
      </c>
      <c r="AE65" s="1"/>
      <c r="AF65" s="1"/>
      <c r="AG65" s="23" t="s">
        <v>9</v>
      </c>
      <c r="AH65" s="7">
        <f>EXP(-$B$4*$B$6)*(AJ63-AJ73)/(AH64*($B$8-$B$9))</f>
        <v>0.99886860854300052</v>
      </c>
      <c r="AI65" s="1"/>
      <c r="AJ65" s="1"/>
      <c r="AK65" s="23" t="s">
        <v>9</v>
      </c>
      <c r="AL65" s="7">
        <f>EXP(-$B$4*$B$6)*(AN63-AN73)/(AL64*($B$8-$B$9))</f>
        <v>0.99886860854300052</v>
      </c>
      <c r="AM65" s="1"/>
      <c r="AN65" s="1"/>
      <c r="AO65" s="23" t="s">
        <v>9</v>
      </c>
      <c r="AP65" s="7">
        <f>EXP(-$B$4*$B$6)*(AR63-AR73)/(AP64*($B$8-$B$9))</f>
        <v>0.99886860854300052</v>
      </c>
      <c r="AQ65" s="1"/>
      <c r="AR65" s="1"/>
      <c r="AS65" s="23" t="s">
        <v>9</v>
      </c>
      <c r="AT65" s="7">
        <f>EXP(-$B$4*$B$6)*(AV63-AV73)/(AT64*($B$8-$B$9))</f>
        <v>0.99886860854300052</v>
      </c>
      <c r="AU65" s="1"/>
      <c r="AV65" s="1"/>
      <c r="AW65" s="23" t="s">
        <v>9</v>
      </c>
      <c r="AX65" s="6"/>
      <c r="AY65" s="1"/>
      <c r="AZ65" s="1"/>
      <c r="BA65" s="1"/>
      <c r="BB65" s="1"/>
      <c r="BC65" s="1"/>
      <c r="BD65" s="1"/>
    </row>
    <row r="66" spans="1:56" ht="14.55" x14ac:dyDescent="0.35">
      <c r="A66" s="14"/>
      <c r="B66" s="14"/>
      <c r="C66" s="1"/>
      <c r="D66" s="1"/>
      <c r="E66" s="1"/>
      <c r="F66" s="1"/>
      <c r="G66" s="1"/>
      <c r="H66" s="1"/>
      <c r="I66" s="1"/>
      <c r="J66" s="1"/>
      <c r="K66" s="1"/>
      <c r="L66" s="3"/>
      <c r="M66" s="2"/>
      <c r="N66" s="4"/>
      <c r="O66" s="1"/>
      <c r="P66" s="3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22" t="s">
        <v>10</v>
      </c>
      <c r="AD66" s="7">
        <f>EXP(-$B$3*B6)*(($B$8*AF73-$B$9*AF63)/($B$8-$B$9))</f>
        <v>-36.987602853601274</v>
      </c>
      <c r="AE66" s="1"/>
      <c r="AF66" s="1"/>
      <c r="AG66" s="22" t="s">
        <v>10</v>
      </c>
      <c r="AH66" s="7">
        <f>EXP(-$B$3*B6)*(($B$8*AJ73-$B$9*AJ63)/($B$8-$B$9))</f>
        <v>-36.987602853601487</v>
      </c>
      <c r="AI66" s="1"/>
      <c r="AJ66" s="1"/>
      <c r="AK66" s="22" t="s">
        <v>10</v>
      </c>
      <c r="AL66" s="7">
        <f>EXP(-$B$3*B6)*(($B$8*AN73-$B$9*AN63)/($B$8-$B$9))</f>
        <v>-36.987602853601487</v>
      </c>
      <c r="AM66" s="1"/>
      <c r="AN66" s="1"/>
      <c r="AO66" s="22" t="s">
        <v>10</v>
      </c>
      <c r="AP66" s="7">
        <f>EXP(-$B$3*B6)*(($B$8*AR73-$B$9*AR63)/($B$8-$B$9))</f>
        <v>-36.987602853601487</v>
      </c>
      <c r="AQ66" s="1"/>
      <c r="AR66" s="1"/>
      <c r="AS66" s="22" t="s">
        <v>10</v>
      </c>
      <c r="AT66" s="7">
        <f>EXP(-$B$3*B6)*(($B$8*AV73-$B$9*AV63)/($B$8-$B$9))</f>
        <v>-36.987602853601487</v>
      </c>
      <c r="AU66" s="1"/>
      <c r="AV66" s="1"/>
      <c r="AW66" s="22" t="s">
        <v>10</v>
      </c>
      <c r="AX66" s="6"/>
      <c r="AY66" s="1"/>
      <c r="AZ66" s="1"/>
      <c r="BA66" s="1"/>
      <c r="BB66" s="1"/>
      <c r="BC66" s="1"/>
      <c r="BD66" s="1"/>
    </row>
    <row r="67" spans="1:56" ht="14.55" x14ac:dyDescent="0.35">
      <c r="A67" s="14"/>
      <c r="B67" s="14"/>
      <c r="C67" s="1"/>
      <c r="D67" s="1"/>
      <c r="E67" s="1"/>
      <c r="F67" s="1"/>
      <c r="G67" s="1"/>
      <c r="H67" s="1"/>
      <c r="I67" s="1"/>
      <c r="J67" s="1"/>
      <c r="K67" s="1"/>
      <c r="L67" s="3"/>
      <c r="M67" s="2"/>
      <c r="N67" s="4"/>
      <c r="O67" s="1"/>
      <c r="P67" s="3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22" t="s">
        <v>21</v>
      </c>
      <c r="AD67" s="7">
        <f>EXP(-$B$3*$B$6)*($B$11*AF62+$B$12*AF72)</f>
        <v>36.407219224457982</v>
      </c>
      <c r="AE67" s="1"/>
      <c r="AF67" s="1"/>
      <c r="AG67" s="22" t="s">
        <v>21</v>
      </c>
      <c r="AH67" s="7">
        <f>EXP(-$B$3*$B$6)*($B$11*AJ62+$B$12*AJ72)</f>
        <v>36.659922936277205</v>
      </c>
      <c r="AI67" s="1"/>
      <c r="AJ67" s="1"/>
      <c r="AK67" s="22" t="s">
        <v>21</v>
      </c>
      <c r="AL67" s="7">
        <f>EXP(-$B$3*$B$6)*($B$11*AN62+$B$12*AN72)</f>
        <v>36.801917764717309</v>
      </c>
      <c r="AM67" s="1"/>
      <c r="AN67" s="1"/>
      <c r="AO67" s="22" t="s">
        <v>21</v>
      </c>
      <c r="AP67" s="7">
        <f>EXP(-$B$3*$B$6)*($B$11*AR62+$B$12*AR72)</f>
        <v>36.944273932673362</v>
      </c>
      <c r="AQ67" s="1"/>
      <c r="AR67" s="1"/>
      <c r="AS67" s="22" t="s">
        <v>21</v>
      </c>
      <c r="AT67" s="7">
        <f>EXP(-$B$3*$B$6)*($B$11*AV62+$B$12*AV72)</f>
        <v>37.086992285644122</v>
      </c>
      <c r="AU67" s="1"/>
      <c r="AV67" s="1"/>
      <c r="AW67" s="22" t="s">
        <v>21</v>
      </c>
      <c r="AX67" s="8">
        <f>MAX(AX64-$B$2,0)</f>
        <v>37.23007367106247</v>
      </c>
      <c r="AY67" s="1"/>
      <c r="AZ67" s="1"/>
      <c r="BA67" s="1"/>
      <c r="BB67" s="1"/>
      <c r="BC67" s="1"/>
      <c r="BD67" s="1"/>
    </row>
    <row r="68" spans="1:56" ht="14.55" x14ac:dyDescent="0.35">
      <c r="A68" s="14"/>
      <c r="B68" s="14"/>
      <c r="C68" s="1"/>
      <c r="D68" s="1"/>
      <c r="E68" s="1"/>
      <c r="F68" s="1"/>
      <c r="G68" s="1"/>
      <c r="H68" s="1"/>
      <c r="I68" s="1"/>
      <c r="J68" s="1"/>
      <c r="K68" s="1"/>
      <c r="L68" s="3"/>
      <c r="M68" s="2"/>
      <c r="N68" s="4"/>
      <c r="O68" s="1"/>
      <c r="P68" s="3"/>
      <c r="Q68" s="1"/>
      <c r="R68" s="1"/>
      <c r="S68" s="1"/>
      <c r="T68" s="1"/>
      <c r="U68" s="1"/>
      <c r="V68" s="1"/>
      <c r="W68" s="1"/>
      <c r="X68" s="1"/>
      <c r="Y68" s="1"/>
      <c r="Z68" s="1"/>
      <c r="AA68" s="1">
        <f>Y73+1</f>
        <v>13</v>
      </c>
      <c r="AB68" s="1"/>
      <c r="AC68" s="22" t="s">
        <v>20</v>
      </c>
      <c r="AD68" s="7">
        <f>MAX(EXP(-$B$3*$B$6)*($B$11*AF63+$B$12*AF73),AD64-$B$2)</f>
        <v>37.230073671062485</v>
      </c>
      <c r="AE68" s="1"/>
      <c r="AF68" s="1"/>
      <c r="AG68" s="22" t="s">
        <v>20</v>
      </c>
      <c r="AH68" s="7">
        <f>MAX(EXP(-$B$3*$B$6)*($B$11*AJ63+$B$12*AJ73),AH64-$B$2)</f>
        <v>37.23007367106247</v>
      </c>
      <c r="AI68" s="1"/>
      <c r="AJ68" s="1"/>
      <c r="AK68" s="22" t="s">
        <v>20</v>
      </c>
      <c r="AL68" s="7">
        <f>MAX(EXP(-$B$3*$B$6)*($B$11*AN63+$B$12*AN73),AL64-$B$2)</f>
        <v>37.23007367106247</v>
      </c>
      <c r="AM68" s="1"/>
      <c r="AN68" s="1"/>
      <c r="AO68" s="22" t="s">
        <v>20</v>
      </c>
      <c r="AP68" s="7">
        <f>MAX(EXP(-$B$3*$B$6)*($B$11*AR63+$B$12*AR73),AP64-$B$2)</f>
        <v>37.23007367106247</v>
      </c>
      <c r="AQ68" s="1"/>
      <c r="AR68" s="1"/>
      <c r="AS68" s="22" t="s">
        <v>20</v>
      </c>
      <c r="AT68" s="7">
        <f>MAX(EXP(-$B$3*$B$6)*($B$11*AV63+$B$12*AV73),AT64-$B$2)</f>
        <v>37.23007367106247</v>
      </c>
      <c r="AU68" s="1"/>
      <c r="AV68" s="1"/>
      <c r="AW68" s="22" t="s">
        <v>20</v>
      </c>
      <c r="AX68" s="8">
        <f>MAX(AX64-$B$2,0)</f>
        <v>37.23007367106247</v>
      </c>
      <c r="AY68" s="1"/>
      <c r="AZ68" s="1"/>
      <c r="BA68" s="1"/>
      <c r="BB68" s="1"/>
      <c r="BC68" s="1"/>
      <c r="BD68" s="1"/>
    </row>
    <row r="69" spans="1:56" ht="14.55" x14ac:dyDescent="0.35">
      <c r="A69" s="14"/>
      <c r="B69" s="14"/>
      <c r="C69" s="1"/>
      <c r="D69" s="1"/>
      <c r="E69" s="1"/>
      <c r="F69" s="1"/>
      <c r="G69" s="1"/>
      <c r="H69" s="1"/>
      <c r="I69" s="1"/>
      <c r="J69" s="1"/>
      <c r="K69" s="1"/>
      <c r="L69" s="3"/>
      <c r="M69" s="2"/>
      <c r="N69" s="4"/>
      <c r="O69" s="1"/>
      <c r="P69" s="3"/>
      <c r="Q69" s="1"/>
      <c r="R69" s="1"/>
      <c r="S69" s="1"/>
      <c r="T69" s="1"/>
      <c r="U69" s="1"/>
      <c r="V69" s="1"/>
      <c r="W69" s="1"/>
      <c r="X69" s="1"/>
      <c r="Y69" s="1"/>
      <c r="Z69" s="1"/>
      <c r="AA69" s="22" t="s">
        <v>0</v>
      </c>
      <c r="AB69" s="7">
        <f>Z74*$B$8</f>
        <v>70.704562774221117</v>
      </c>
      <c r="AC69" s="1"/>
      <c r="AD69" s="1"/>
      <c r="AE69" s="22" t="s">
        <v>0</v>
      </c>
      <c r="AF69" s="7">
        <f>AD64*$B$9</f>
        <v>70.704562774221102</v>
      </c>
      <c r="AG69" s="1"/>
      <c r="AH69" s="1"/>
      <c r="AI69" s="22" t="s">
        <v>0</v>
      </c>
      <c r="AJ69" s="7">
        <f>AH64*$B$9</f>
        <v>70.704562774221088</v>
      </c>
      <c r="AK69" s="1"/>
      <c r="AL69" s="1"/>
      <c r="AM69" s="22" t="s">
        <v>0</v>
      </c>
      <c r="AN69" s="7">
        <f>AL64*$B$9</f>
        <v>70.704562774221088</v>
      </c>
      <c r="AO69" s="1"/>
      <c r="AP69" s="1"/>
      <c r="AQ69" s="22" t="s">
        <v>0</v>
      </c>
      <c r="AR69" s="7">
        <f>AP64*$B$9</f>
        <v>70.704562774221088</v>
      </c>
      <c r="AS69" s="1"/>
      <c r="AT69" s="1"/>
      <c r="AU69" s="22" t="s">
        <v>0</v>
      </c>
      <c r="AV69" s="7">
        <f>AT64*$B$9</f>
        <v>70.704562774221088</v>
      </c>
      <c r="AW69" s="1"/>
      <c r="AX69" s="3"/>
      <c r="AY69" s="1"/>
      <c r="AZ69" s="1"/>
      <c r="BA69" s="1"/>
      <c r="BB69" s="1"/>
      <c r="BC69" s="1"/>
      <c r="BD69" s="1"/>
    </row>
    <row r="70" spans="1:56" x14ac:dyDescent="0.45">
      <c r="A70" s="14"/>
      <c r="B70" s="14"/>
      <c r="C70" s="1"/>
      <c r="D70" s="1"/>
      <c r="E70" s="1"/>
      <c r="F70" s="1"/>
      <c r="G70" s="1"/>
      <c r="H70" s="1"/>
      <c r="I70" s="1"/>
      <c r="J70" s="1"/>
      <c r="K70" s="1"/>
      <c r="L70" s="3"/>
      <c r="M70" s="2"/>
      <c r="N70" s="4"/>
      <c r="O70" s="1"/>
      <c r="P70" s="3"/>
      <c r="Q70" s="1"/>
      <c r="R70" s="1"/>
      <c r="S70" s="1"/>
      <c r="T70" s="1"/>
      <c r="U70" s="1"/>
      <c r="V70" s="1"/>
      <c r="W70" s="1"/>
      <c r="X70" s="1"/>
      <c r="Y70" s="1"/>
      <c r="Z70" s="1"/>
      <c r="AA70" s="23" t="s">
        <v>9</v>
      </c>
      <c r="AB70" s="7">
        <f>EXP(-$B$4*$B$6)*(AD68-AD78)/(AB69*($B$8-$B$9))</f>
        <v>0.99886860854299853</v>
      </c>
      <c r="AC70" s="1"/>
      <c r="AD70" s="1"/>
      <c r="AE70" s="23" t="s">
        <v>9</v>
      </c>
      <c r="AF70" s="7">
        <f>EXP(-$B$4*$B$6)*(AH68-AH78)/(AF69*($B$8-$B$9))</f>
        <v>0.99886860854299864</v>
      </c>
      <c r="AG70" s="1"/>
      <c r="AH70" s="1"/>
      <c r="AI70" s="23" t="s">
        <v>9</v>
      </c>
      <c r="AJ70" s="7">
        <f>EXP(-$B$4*$B$6)*(AL68-AL78)/(AJ69*($B$8-$B$9))</f>
        <v>0.99886860854300097</v>
      </c>
      <c r="AK70" s="1"/>
      <c r="AL70" s="1"/>
      <c r="AM70" s="23" t="s">
        <v>9</v>
      </c>
      <c r="AN70" s="7">
        <f>EXP(-$B$4*$B$6)*(AP68-AP78)/(AN69*($B$8-$B$9))</f>
        <v>0.99886860854300097</v>
      </c>
      <c r="AO70" s="1"/>
      <c r="AP70" s="1"/>
      <c r="AQ70" s="23" t="s">
        <v>9</v>
      </c>
      <c r="AR70" s="7">
        <f>EXP(-$B$4*$B$6)*(AT68-AT78)/(AR69*($B$8-$B$9))</f>
        <v>0.99886860854300097</v>
      </c>
      <c r="AS70" s="1"/>
      <c r="AT70" s="1"/>
      <c r="AU70" s="23" t="s">
        <v>9</v>
      </c>
      <c r="AV70" s="7">
        <f>EXP(-$B$4*$B$6)*(AX68-AX78)/(AV69*($B$8-$B$9))</f>
        <v>0.99886860854300097</v>
      </c>
      <c r="AW70" s="1"/>
      <c r="AX70" s="3"/>
      <c r="AY70" s="1"/>
      <c r="AZ70" s="1"/>
      <c r="BA70" s="1"/>
      <c r="BB70" s="1"/>
      <c r="BC70" s="1"/>
      <c r="BD70" s="1"/>
    </row>
    <row r="71" spans="1:56" ht="14.55" x14ac:dyDescent="0.35">
      <c r="A71" s="14"/>
      <c r="B71" s="14"/>
      <c r="C71" s="1"/>
      <c r="D71" s="1"/>
      <c r="E71" s="1"/>
      <c r="F71" s="1"/>
      <c r="G71" s="1"/>
      <c r="H71" s="1"/>
      <c r="I71" s="1"/>
      <c r="J71" s="1"/>
      <c r="K71" s="1"/>
      <c r="L71" s="3"/>
      <c r="M71" s="2"/>
      <c r="N71" s="4"/>
      <c r="O71" s="1"/>
      <c r="P71" s="3"/>
      <c r="Q71" s="1"/>
      <c r="R71" s="1"/>
      <c r="S71" s="1"/>
      <c r="T71" s="1"/>
      <c r="U71" s="1"/>
      <c r="V71" s="1"/>
      <c r="W71" s="1"/>
      <c r="X71" s="1"/>
      <c r="Y71" s="1"/>
      <c r="Z71" s="1"/>
      <c r="AA71" s="22" t="s">
        <v>10</v>
      </c>
      <c r="AB71" s="7">
        <f>EXP(-$B$3*B6)*(($B$8*AD78-$B$9*AD68)/($B$8-$B$9))</f>
        <v>-36.987602853601381</v>
      </c>
      <c r="AC71" s="1"/>
      <c r="AD71" s="1"/>
      <c r="AE71" s="22" t="s">
        <v>10</v>
      </c>
      <c r="AF71" s="7">
        <f>EXP(-$B$3*B6)*(($B$8*AH78-$B$9*AH68)/($B$8-$B$9))</f>
        <v>-36.987602853601381</v>
      </c>
      <c r="AG71" s="1"/>
      <c r="AH71" s="1"/>
      <c r="AI71" s="22" t="s">
        <v>10</v>
      </c>
      <c r="AJ71" s="7">
        <f>EXP(-$B$3*B6)*(($B$8*AL78-$B$9*AL68)/($B$8-$B$9))</f>
        <v>-36.98760285360153</v>
      </c>
      <c r="AK71" s="1"/>
      <c r="AL71" s="1"/>
      <c r="AM71" s="22" t="s">
        <v>10</v>
      </c>
      <c r="AN71" s="7">
        <f>EXP(-$B$3*B6)*(($B$8*AP78-$B$9*AP68)/($B$8-$B$9))</f>
        <v>-36.98760285360153</v>
      </c>
      <c r="AO71" s="1"/>
      <c r="AP71" s="1"/>
      <c r="AQ71" s="22" t="s">
        <v>10</v>
      </c>
      <c r="AR71" s="7">
        <f>EXP(-$B$3*B6)*(($B$8*AT78-$B$9*AT68)/($B$8-$B$9))</f>
        <v>-36.98760285360153</v>
      </c>
      <c r="AS71" s="1"/>
      <c r="AT71" s="1"/>
      <c r="AU71" s="22" t="s">
        <v>10</v>
      </c>
      <c r="AV71" s="7">
        <f>EXP(-$B$3*B6)*(($B$8*AX78-$B$9*AX68)/($B$8-$B$9))</f>
        <v>-36.98760285360153</v>
      </c>
      <c r="AW71" s="1"/>
      <c r="AX71" s="3"/>
      <c r="AY71" s="1"/>
      <c r="AZ71" s="1"/>
      <c r="BA71" s="1"/>
      <c r="BB71" s="1"/>
      <c r="BC71" s="1"/>
      <c r="BD71" s="1"/>
    </row>
    <row r="72" spans="1:56" ht="14.55" x14ac:dyDescent="0.35">
      <c r="A72" s="14"/>
      <c r="B72" s="14"/>
      <c r="C72" s="1"/>
      <c r="D72" s="1"/>
      <c r="E72" s="1"/>
      <c r="F72" s="1"/>
      <c r="G72" s="1"/>
      <c r="H72" s="1"/>
      <c r="I72" s="1"/>
      <c r="J72" s="1"/>
      <c r="K72" s="1"/>
      <c r="L72" s="3"/>
      <c r="M72" s="2"/>
      <c r="N72" s="4"/>
      <c r="O72" s="1"/>
      <c r="P72" s="3"/>
      <c r="Q72" s="1"/>
      <c r="R72" s="1"/>
      <c r="S72" s="1"/>
      <c r="T72" s="1"/>
      <c r="U72" s="1"/>
      <c r="V72" s="1"/>
      <c r="W72" s="1"/>
      <c r="X72" s="1"/>
      <c r="Y72" s="1"/>
      <c r="Z72" s="1"/>
      <c r="AA72" s="22" t="s">
        <v>21</v>
      </c>
      <c r="AB72" s="7">
        <f>EXP(-$B$3*$B$6)*($B$11*AD67+$B$12*AD77)</f>
        <v>32.912466992954599</v>
      </c>
      <c r="AC72" s="1"/>
      <c r="AD72" s="1"/>
      <c r="AE72" s="22" t="s">
        <v>21</v>
      </c>
      <c r="AF72" s="7">
        <f>EXP(-$B$3*$B$6)*($B$11*AH67+$B$12*AH77)</f>
        <v>33.099286426732931</v>
      </c>
      <c r="AG72" s="1"/>
      <c r="AH72" s="1"/>
      <c r="AI72" s="22" t="s">
        <v>21</v>
      </c>
      <c r="AJ72" s="7">
        <f>EXP(-$B$3*$B$6)*($B$11*AL67+$B$12*AL77)</f>
        <v>33.23319087867096</v>
      </c>
      <c r="AK72" s="1"/>
      <c r="AL72" s="1"/>
      <c r="AM72" s="22" t="s">
        <v>21</v>
      </c>
      <c r="AN72" s="7">
        <f>EXP(-$B$3*$B$6)*($B$11*AP67+$B$12*AP77)</f>
        <v>33.367438319012699</v>
      </c>
      <c r="AO72" s="1"/>
      <c r="AP72" s="1"/>
      <c r="AQ72" s="22" t="s">
        <v>21</v>
      </c>
      <c r="AR72" s="7">
        <f>EXP(-$B$3*$B$6)*($B$11*AT67+$B$12*AT77)</f>
        <v>33.502029551652861</v>
      </c>
      <c r="AS72" s="1"/>
      <c r="AT72" s="1"/>
      <c r="AU72" s="22" t="s">
        <v>21</v>
      </c>
      <c r="AV72" s="7">
        <f>EXP(-$B$3*$B$6)*($B$11*AX67+$B$12*AX78)</f>
        <v>33.636965382325982</v>
      </c>
      <c r="AW72" s="1"/>
      <c r="AX72" s="3"/>
      <c r="AY72" s="1"/>
      <c r="AZ72" s="1"/>
      <c r="BA72" s="1"/>
      <c r="BB72" s="1"/>
      <c r="BC72" s="1"/>
      <c r="BD72" s="1"/>
    </row>
    <row r="73" spans="1:56" ht="14.55" x14ac:dyDescent="0.35">
      <c r="A73" s="14"/>
      <c r="B73" s="14"/>
      <c r="C73" s="1"/>
      <c r="D73" s="1"/>
      <c r="E73" s="1"/>
      <c r="F73" s="1"/>
      <c r="G73" s="1"/>
      <c r="H73" s="1"/>
      <c r="I73" s="1"/>
      <c r="J73" s="1"/>
      <c r="K73" s="1"/>
      <c r="L73" s="3"/>
      <c r="M73" s="2"/>
      <c r="N73" s="4"/>
      <c r="O73" s="1"/>
      <c r="P73" s="3"/>
      <c r="Q73" s="1"/>
      <c r="R73" s="1"/>
      <c r="S73" s="1"/>
      <c r="T73" s="1"/>
      <c r="U73" s="1"/>
      <c r="V73" s="1"/>
      <c r="W73" s="1"/>
      <c r="X73" s="1"/>
      <c r="Y73" s="1">
        <f>W78+1</f>
        <v>12</v>
      </c>
      <c r="Z73" s="1"/>
      <c r="AA73" s="22" t="s">
        <v>20</v>
      </c>
      <c r="AB73" s="7">
        <f>MAX(EXP(-$B$3*$B$6)*($B$11*AD68+$B$12*AD78),AB69-$B$2)</f>
        <v>33.704562774221117</v>
      </c>
      <c r="AC73" s="1"/>
      <c r="AD73" s="1"/>
      <c r="AE73" s="22" t="s">
        <v>20</v>
      </c>
      <c r="AF73" s="7">
        <f>MAX(EXP(-$B$3*$B$6)*($B$11*AH68+$B$12*AH78),AF69-$B$2)</f>
        <v>33.704562774221102</v>
      </c>
      <c r="AG73" s="1"/>
      <c r="AH73" s="1"/>
      <c r="AI73" s="22" t="s">
        <v>20</v>
      </c>
      <c r="AJ73" s="7">
        <f>MAX(EXP(-$B$3*$B$6)*($B$11*AL68+$B$12*AL78),AJ69-$B$2)</f>
        <v>33.704562774221088</v>
      </c>
      <c r="AK73" s="1"/>
      <c r="AL73" s="1"/>
      <c r="AM73" s="22" t="s">
        <v>20</v>
      </c>
      <c r="AN73" s="7">
        <f>MAX(EXP(-$B$3*$B$6)*($B$11*AP68+$B$12*AP78),AN69-$B$2)</f>
        <v>33.704562774221088</v>
      </c>
      <c r="AO73" s="1"/>
      <c r="AP73" s="1"/>
      <c r="AQ73" s="22" t="s">
        <v>20</v>
      </c>
      <c r="AR73" s="7">
        <f>MAX(EXP(-$B$3*$B$6)*($B$11*AT68+$B$12*AT78),AR69-$B$2)</f>
        <v>33.704562774221088</v>
      </c>
      <c r="AS73" s="1"/>
      <c r="AT73" s="1"/>
      <c r="AU73" s="22" t="s">
        <v>20</v>
      </c>
      <c r="AV73" s="7">
        <f>MAX(EXP(-$B$3*$B$6)*($B$11*AX68+$B$12*AX78),AV69-$B$2)</f>
        <v>33.704562774221088</v>
      </c>
      <c r="AW73" s="1"/>
      <c r="AX73" s="3"/>
      <c r="AY73" s="1"/>
      <c r="AZ73" s="1"/>
      <c r="BA73" s="1"/>
      <c r="BB73" s="1"/>
      <c r="BC73" s="1"/>
      <c r="BD73" s="1"/>
    </row>
    <row r="74" spans="1:56" ht="14.55" x14ac:dyDescent="0.35">
      <c r="A74" s="14"/>
      <c r="B74" s="14"/>
      <c r="C74" s="1"/>
      <c r="D74" s="1"/>
      <c r="E74" s="1"/>
      <c r="F74" s="1"/>
      <c r="G74" s="1"/>
      <c r="H74" s="1"/>
      <c r="I74" s="1"/>
      <c r="J74" s="1"/>
      <c r="K74" s="1"/>
      <c r="L74" s="3"/>
      <c r="M74" s="2"/>
      <c r="N74" s="4"/>
      <c r="O74" s="1"/>
      <c r="P74" s="3"/>
      <c r="Q74" s="1"/>
      <c r="R74" s="1"/>
      <c r="S74" s="1"/>
      <c r="T74" s="1"/>
      <c r="U74" s="1"/>
      <c r="V74" s="1"/>
      <c r="W74" s="1"/>
      <c r="X74" s="1"/>
      <c r="Y74" s="22" t="s">
        <v>0</v>
      </c>
      <c r="Z74" s="7">
        <f>X79*$B$8</f>
        <v>67.346493811208688</v>
      </c>
      <c r="AA74" s="1"/>
      <c r="AB74" s="1"/>
      <c r="AC74" s="22" t="s">
        <v>0</v>
      </c>
      <c r="AD74" s="7">
        <f>AB69*$B$9</f>
        <v>67.346493811208674</v>
      </c>
      <c r="AE74" s="1"/>
      <c r="AF74" s="1"/>
      <c r="AG74" s="22" t="s">
        <v>0</v>
      </c>
      <c r="AH74" s="7">
        <f>AF69*$B$9</f>
        <v>67.34649381120866</v>
      </c>
      <c r="AI74" s="1"/>
      <c r="AJ74" s="1"/>
      <c r="AK74" s="22" t="s">
        <v>0</v>
      </c>
      <c r="AL74" s="7">
        <f>AJ69*$B$9</f>
        <v>67.346493811208646</v>
      </c>
      <c r="AM74" s="1"/>
      <c r="AN74" s="1"/>
      <c r="AO74" s="22" t="s">
        <v>0</v>
      </c>
      <c r="AP74" s="7">
        <f>AN69*$B$9</f>
        <v>67.346493811208646</v>
      </c>
      <c r="AQ74" s="1"/>
      <c r="AR74" s="1"/>
      <c r="AS74" s="22" t="s">
        <v>0</v>
      </c>
      <c r="AT74" s="7">
        <f>AR69*$B$9</f>
        <v>67.346493811208646</v>
      </c>
      <c r="AU74" s="1"/>
      <c r="AV74" s="3"/>
      <c r="AW74" s="22" t="s">
        <v>0</v>
      </c>
      <c r="AX74" s="7">
        <f>AV69*$B$9</f>
        <v>67.346493811208646</v>
      </c>
      <c r="AY74" s="1"/>
      <c r="AZ74" s="1"/>
      <c r="BA74" s="1"/>
      <c r="BB74" s="1"/>
      <c r="BC74" s="1"/>
      <c r="BD74" s="1"/>
    </row>
    <row r="75" spans="1:56" x14ac:dyDescent="0.45">
      <c r="A75" s="14"/>
      <c r="B75" s="14"/>
      <c r="C75" s="1"/>
      <c r="D75" s="1"/>
      <c r="E75" s="1"/>
      <c r="F75" s="1"/>
      <c r="G75" s="1"/>
      <c r="H75" s="1"/>
      <c r="I75" s="1"/>
      <c r="J75" s="1"/>
      <c r="K75" s="1"/>
      <c r="L75" s="3"/>
      <c r="M75" s="2"/>
      <c r="N75" s="4"/>
      <c r="O75" s="1"/>
      <c r="P75" s="3"/>
      <c r="Q75" s="1"/>
      <c r="R75" s="1"/>
      <c r="S75" s="1"/>
      <c r="T75" s="1"/>
      <c r="U75" s="1"/>
      <c r="V75" s="1"/>
      <c r="W75" s="1"/>
      <c r="X75" s="1"/>
      <c r="Y75" s="23" t="s">
        <v>9</v>
      </c>
      <c r="Z75" s="7">
        <f>EXP(-$B$4*$B$6)*(AB73-AB83)/(Z74*($B$8-$B$9))</f>
        <v>0.99886860854299742</v>
      </c>
      <c r="AA75" s="1"/>
      <c r="AB75" s="1"/>
      <c r="AC75" s="23" t="s">
        <v>9</v>
      </c>
      <c r="AD75" s="7">
        <f>EXP(-$B$4*$B$6)*(AF73-AF83)/(AD74*($B$8-$B$9))</f>
        <v>0.99886860854299764</v>
      </c>
      <c r="AE75" s="1"/>
      <c r="AF75" s="1"/>
      <c r="AG75" s="23" t="s">
        <v>9</v>
      </c>
      <c r="AH75" s="7">
        <f>EXP(-$B$4*$B$6)*(AJ73-AJ83)/(AH74*($B$8-$B$9))</f>
        <v>0.99886860854299775</v>
      </c>
      <c r="AI75" s="1"/>
      <c r="AJ75" s="1"/>
      <c r="AK75" s="23" t="s">
        <v>9</v>
      </c>
      <c r="AL75" s="7">
        <f>EXP(-$B$4*$B$6)*(AN73-AN83)/(AL74*($B$8-$B$9))</f>
        <v>0.99886860854300019</v>
      </c>
      <c r="AM75" s="1"/>
      <c r="AN75" s="1"/>
      <c r="AO75" s="23" t="s">
        <v>9</v>
      </c>
      <c r="AP75" s="7">
        <f>EXP(-$B$4*$B$6)*(AR73-AR83)/(AP74*($B$8-$B$9))</f>
        <v>0.99886860854300019</v>
      </c>
      <c r="AQ75" s="1"/>
      <c r="AR75" s="1"/>
      <c r="AS75" s="23" t="s">
        <v>9</v>
      </c>
      <c r="AT75" s="7">
        <f>EXP(-$B$4*$B$6)*(AV73-AV83)/(AT74*($B$8-$B$9))</f>
        <v>0.99886860854300019</v>
      </c>
      <c r="AU75" s="1"/>
      <c r="AV75" s="3"/>
      <c r="AW75" s="23" t="s">
        <v>9</v>
      </c>
      <c r="AX75" s="6"/>
      <c r="AY75" s="1"/>
      <c r="AZ75" s="1"/>
      <c r="BA75" s="1"/>
      <c r="BB75" s="1"/>
      <c r="BC75" s="1"/>
      <c r="BD75" s="1"/>
    </row>
    <row r="76" spans="1:56" ht="14.55" x14ac:dyDescent="0.35">
      <c r="A76" s="14"/>
      <c r="B76" s="14"/>
      <c r="C76" s="1"/>
      <c r="D76" s="1"/>
      <c r="E76" s="1"/>
      <c r="F76" s="1"/>
      <c r="G76" s="1"/>
      <c r="H76" s="1"/>
      <c r="I76" s="1"/>
      <c r="J76" s="1"/>
      <c r="K76" s="1"/>
      <c r="L76" s="3"/>
      <c r="M76" s="2"/>
      <c r="N76" s="4"/>
      <c r="O76" s="1"/>
      <c r="P76" s="3"/>
      <c r="Q76" s="1"/>
      <c r="R76" s="1"/>
      <c r="S76" s="1"/>
      <c r="T76" s="1"/>
      <c r="U76" s="1"/>
      <c r="V76" s="1"/>
      <c r="W76" s="1"/>
      <c r="X76" s="1"/>
      <c r="Y76" s="22" t="s">
        <v>10</v>
      </c>
      <c r="Z76" s="7">
        <f>EXP(-$B$3*B6)*(($B$8*AB83-$B$9*AB73)/($B$8-$B$9))</f>
        <v>-36.987602853601231</v>
      </c>
      <c r="AA76" s="1"/>
      <c r="AB76" s="1"/>
      <c r="AC76" s="22" t="s">
        <v>10</v>
      </c>
      <c r="AD76" s="7">
        <f>EXP(-$B$3*B6)*(($B$8*AF83-$B$9*AF73)/($B$8-$B$9))</f>
        <v>-36.987602853601231</v>
      </c>
      <c r="AE76" s="1"/>
      <c r="AF76" s="1"/>
      <c r="AG76" s="22" t="s">
        <v>10</v>
      </c>
      <c r="AH76" s="7">
        <f>EXP(-$B$3*B6)*(($B$8*AJ83-$B$9*AJ73)/($B$8-$B$9))</f>
        <v>-36.98760285360131</v>
      </c>
      <c r="AI76" s="1"/>
      <c r="AJ76" s="1"/>
      <c r="AK76" s="22" t="s">
        <v>10</v>
      </c>
      <c r="AL76" s="7">
        <f>EXP(-$B$3*B6)*(($B$8*AN83-$B$9*AN73)/($B$8-$B$9))</f>
        <v>-36.987602853601487</v>
      </c>
      <c r="AM76" s="1"/>
      <c r="AN76" s="1"/>
      <c r="AO76" s="22" t="s">
        <v>10</v>
      </c>
      <c r="AP76" s="7">
        <f>EXP(-$B$3*B6)*(($B$8*AR83-$B$9*AR73)/($B$8-$B$9))</f>
        <v>-36.987602853601487</v>
      </c>
      <c r="AQ76" s="1"/>
      <c r="AR76" s="1"/>
      <c r="AS76" s="22" t="s">
        <v>10</v>
      </c>
      <c r="AT76" s="7">
        <f>EXP(-$B$3*B6)*(($B$8*AV83-$B$9*AV73)/($B$8-$B$9))</f>
        <v>-36.987602853601487</v>
      </c>
      <c r="AU76" s="1"/>
      <c r="AV76" s="3"/>
      <c r="AW76" s="22" t="s">
        <v>10</v>
      </c>
      <c r="AX76" s="6"/>
      <c r="AY76" s="1"/>
      <c r="AZ76" s="1"/>
      <c r="BA76" s="1"/>
      <c r="BB76" s="1"/>
      <c r="BC76" s="1"/>
      <c r="BD76" s="1"/>
    </row>
    <row r="77" spans="1:56" ht="14.55" x14ac:dyDescent="0.35">
      <c r="A77" s="14"/>
      <c r="B77" s="14"/>
      <c r="C77" s="1"/>
      <c r="D77" s="1"/>
      <c r="E77" s="1"/>
      <c r="F77" s="1"/>
      <c r="G77" s="1"/>
      <c r="H77" s="1"/>
      <c r="I77" s="1"/>
      <c r="J77" s="1"/>
      <c r="K77" s="1"/>
      <c r="L77" s="3"/>
      <c r="M77" s="2"/>
      <c r="N77" s="4"/>
      <c r="O77" s="1"/>
      <c r="P77" s="3"/>
      <c r="Q77" s="1"/>
      <c r="R77" s="1"/>
      <c r="S77" s="1"/>
      <c r="T77" s="1"/>
      <c r="U77" s="1"/>
      <c r="V77" s="1"/>
      <c r="W77" s="1"/>
      <c r="X77" s="1"/>
      <c r="Y77" s="22" t="s">
        <v>21</v>
      </c>
      <c r="Z77" s="7">
        <f>EXP(-$B$3*$B$6)*($B$11*AB72+$B$12*AB82)</f>
        <v>29.560774463877927</v>
      </c>
      <c r="AA77" s="1"/>
      <c r="AB77" s="1"/>
      <c r="AC77" s="22" t="s">
        <v>21</v>
      </c>
      <c r="AD77" s="7">
        <f>EXP(-$B$3*$B$6)*($B$11*AF72+$B$12*AF82)</f>
        <v>29.712193663675432</v>
      </c>
      <c r="AE77" s="1"/>
      <c r="AF77" s="1"/>
      <c r="AG77" s="22" t="s">
        <v>21</v>
      </c>
      <c r="AH77" s="7">
        <f>EXP(-$B$3*$B$6)*($B$11*AJ72+$B$12*AJ82)</f>
        <v>29.838401104987174</v>
      </c>
      <c r="AI77" s="1"/>
      <c r="AJ77" s="1"/>
      <c r="AK77" s="22" t="s">
        <v>21</v>
      </c>
      <c r="AL77" s="7">
        <f>EXP(-$B$3*$B$6)*($B$11*AN72+$B$12*AN82)</f>
        <v>29.964934075209261</v>
      </c>
      <c r="AM77" s="1"/>
      <c r="AN77" s="1"/>
      <c r="AO77" s="22" t="s">
        <v>21</v>
      </c>
      <c r="AP77" s="7">
        <f>EXP(-$B$3*$B$6)*($B$11*AR72+$B$12*AR82)</f>
        <v>30.091793338653332</v>
      </c>
      <c r="AQ77" s="1"/>
      <c r="AR77" s="1"/>
      <c r="AS77" s="22" t="s">
        <v>21</v>
      </c>
      <c r="AT77" s="7">
        <f>EXP(-$B$3*$B$6)*($B$11*AV72+$B$12*AV82)</f>
        <v>30.218979661381152</v>
      </c>
      <c r="AU77" s="1"/>
      <c r="AV77" s="3"/>
      <c r="AW77" s="22" t="s">
        <v>21</v>
      </c>
      <c r="AX77" s="8">
        <f>MAX(AX74-$B$2,0)</f>
        <v>30.346493811208646</v>
      </c>
      <c r="AY77" s="1"/>
      <c r="AZ77" s="1"/>
      <c r="BA77" s="1"/>
      <c r="BB77" s="1"/>
      <c r="BC77" s="1"/>
      <c r="BD77" s="1"/>
    </row>
    <row r="78" spans="1:56" ht="14.55" x14ac:dyDescent="0.35">
      <c r="A78" s="14"/>
      <c r="B78" s="14"/>
      <c r="C78" s="1"/>
      <c r="D78" s="1"/>
      <c r="E78" s="1"/>
      <c r="F78" s="1"/>
      <c r="G78" s="1"/>
      <c r="H78" s="1"/>
      <c r="I78" s="1"/>
      <c r="J78" s="1"/>
      <c r="K78" s="1"/>
      <c r="L78" s="3"/>
      <c r="M78" s="2"/>
      <c r="N78" s="4"/>
      <c r="O78" s="1"/>
      <c r="P78" s="3"/>
      <c r="Q78" s="1"/>
      <c r="R78" s="1"/>
      <c r="S78" s="1"/>
      <c r="T78" s="1"/>
      <c r="U78" s="1"/>
      <c r="V78" s="1"/>
      <c r="W78" s="1">
        <f>U83+1</f>
        <v>11</v>
      </c>
      <c r="X78" s="1"/>
      <c r="Y78" s="22" t="s">
        <v>20</v>
      </c>
      <c r="Z78" s="7">
        <f>MAX(EXP(-$B$3*$B$6)*($B$11*AB73+$B$12*AB83),Z74-$B$2)</f>
        <v>30.346493811208688</v>
      </c>
      <c r="AA78" s="1"/>
      <c r="AB78" s="1"/>
      <c r="AC78" s="22" t="s">
        <v>20</v>
      </c>
      <c r="AD78" s="7">
        <f>MAX(EXP(-$B$3*$B$6)*($B$11*AF73+$B$12*AF83),AD74-$B$2)</f>
        <v>30.346493811208674</v>
      </c>
      <c r="AE78" s="1"/>
      <c r="AF78" s="1"/>
      <c r="AG78" s="22" t="s">
        <v>20</v>
      </c>
      <c r="AH78" s="7">
        <f>MAX(EXP(-$B$3*$B$6)*($B$11*AJ73+$B$12*AJ83),AH74-$B$2)</f>
        <v>30.34649381120866</v>
      </c>
      <c r="AI78" s="1"/>
      <c r="AJ78" s="1"/>
      <c r="AK78" s="22" t="s">
        <v>20</v>
      </c>
      <c r="AL78" s="7">
        <f>MAX(EXP(-$B$3*$B$6)*($B$11*AN73+$B$12*AN83),AL74-$B$2)</f>
        <v>30.346493811208646</v>
      </c>
      <c r="AM78" s="1"/>
      <c r="AN78" s="1"/>
      <c r="AO78" s="22" t="s">
        <v>20</v>
      </c>
      <c r="AP78" s="7">
        <f>MAX(EXP(-$B$3*$B$6)*($B$11*AR73+$B$12*AR83),AP74-$B$2)</f>
        <v>30.346493811208646</v>
      </c>
      <c r="AQ78" s="1"/>
      <c r="AR78" s="1"/>
      <c r="AS78" s="22" t="s">
        <v>20</v>
      </c>
      <c r="AT78" s="7">
        <f>MAX(EXP(-$B$3*$B$6)*($B$11*AV73+$B$12*AV83),AT74-$B$2)</f>
        <v>30.346493811208646</v>
      </c>
      <c r="AU78" s="1"/>
      <c r="AV78" s="3"/>
      <c r="AW78" s="22" t="s">
        <v>20</v>
      </c>
      <c r="AX78" s="8">
        <f>MAX(AX74-$B$2,0)</f>
        <v>30.346493811208646</v>
      </c>
      <c r="AY78" s="1"/>
      <c r="AZ78" s="1"/>
      <c r="BA78" s="1"/>
      <c r="BB78" s="1"/>
      <c r="BC78" s="1"/>
      <c r="BD78" s="1"/>
    </row>
    <row r="79" spans="1:56" ht="14.55" x14ac:dyDescent="0.35">
      <c r="A79" s="14"/>
      <c r="B79" s="14"/>
      <c r="C79" s="1"/>
      <c r="D79" s="1"/>
      <c r="E79" s="1"/>
      <c r="F79" s="1"/>
      <c r="G79" s="1"/>
      <c r="H79" s="1"/>
      <c r="I79" s="1"/>
      <c r="J79" s="1"/>
      <c r="K79" s="1"/>
      <c r="L79" s="3"/>
      <c r="M79" s="2"/>
      <c r="N79" s="4"/>
      <c r="O79" s="1"/>
      <c r="P79" s="3"/>
      <c r="Q79" s="1"/>
      <c r="R79" s="1"/>
      <c r="S79" s="1"/>
      <c r="T79" s="1"/>
      <c r="U79" s="1"/>
      <c r="V79" s="1"/>
      <c r="W79" s="22" t="s">
        <v>0</v>
      </c>
      <c r="X79" s="7">
        <f>V84*$B$8</f>
        <v>64.147914232160858</v>
      </c>
      <c r="Y79" s="1"/>
      <c r="Z79" s="1"/>
      <c r="AA79" s="22" t="s">
        <v>0</v>
      </c>
      <c r="AB79" s="7">
        <f>Z74*$B$9</f>
        <v>64.147914232160858</v>
      </c>
      <c r="AC79" s="1"/>
      <c r="AD79" s="1"/>
      <c r="AE79" s="22" t="s">
        <v>0</v>
      </c>
      <c r="AF79" s="7">
        <f>AD74*$B$9</f>
        <v>64.147914232160844</v>
      </c>
      <c r="AG79" s="1"/>
      <c r="AH79" s="1"/>
      <c r="AI79" s="22" t="s">
        <v>0</v>
      </c>
      <c r="AJ79" s="7">
        <f>AH74*$B$9</f>
        <v>64.147914232160829</v>
      </c>
      <c r="AK79" s="1"/>
      <c r="AL79" s="1"/>
      <c r="AM79" s="22" t="s">
        <v>0</v>
      </c>
      <c r="AN79" s="7">
        <f>AL74*$B$9</f>
        <v>64.147914232160815</v>
      </c>
      <c r="AO79" s="1"/>
      <c r="AP79" s="1"/>
      <c r="AQ79" s="22" t="s">
        <v>0</v>
      </c>
      <c r="AR79" s="7">
        <f>AP74*$B$9</f>
        <v>64.147914232160815</v>
      </c>
      <c r="AS79" s="1"/>
      <c r="AT79" s="3"/>
      <c r="AU79" s="22" t="s">
        <v>0</v>
      </c>
      <c r="AV79" s="7">
        <f>AT74*$B$9</f>
        <v>64.147914232160815</v>
      </c>
      <c r="AW79" s="1"/>
      <c r="AX79" s="1"/>
      <c r="AY79" s="1"/>
      <c r="AZ79" s="1"/>
      <c r="BA79" s="1"/>
      <c r="BB79" s="1"/>
      <c r="BC79" s="1"/>
      <c r="BD79" s="1"/>
    </row>
    <row r="80" spans="1:56" x14ac:dyDescent="0.45">
      <c r="A80" s="14"/>
      <c r="B80" s="14"/>
      <c r="C80" s="1"/>
      <c r="D80" s="1"/>
      <c r="E80" s="1"/>
      <c r="F80" s="1"/>
      <c r="G80" s="1"/>
      <c r="H80" s="1"/>
      <c r="I80" s="1"/>
      <c r="J80" s="1"/>
      <c r="K80" s="1"/>
      <c r="L80" s="3"/>
      <c r="M80" s="2"/>
      <c r="N80" s="4"/>
      <c r="O80" s="1"/>
      <c r="P80" s="3"/>
      <c r="Q80" s="1"/>
      <c r="R80" s="1"/>
      <c r="S80" s="1"/>
      <c r="T80" s="1"/>
      <c r="U80" s="1"/>
      <c r="V80" s="1"/>
      <c r="W80" s="23" t="s">
        <v>9</v>
      </c>
      <c r="X80" s="7">
        <f>EXP(-$B$4*$B$6)*(Z78-Z88)/(X79*($B$8-$B$9))</f>
        <v>0.99886860854299897</v>
      </c>
      <c r="Y80" s="1"/>
      <c r="Z80" s="1"/>
      <c r="AA80" s="23" t="s">
        <v>9</v>
      </c>
      <c r="AB80" s="7">
        <f>EXP(-$B$4*$B$6)*(AD77-AD88)/(AB79*($B$8-$B$9))</f>
        <v>0.8974182180377589</v>
      </c>
      <c r="AC80" s="1"/>
      <c r="AD80" s="1"/>
      <c r="AE80" s="23" t="s">
        <v>9</v>
      </c>
      <c r="AF80" s="7">
        <f>EXP(-$B$4*$B$6)*(AH78-AH88)/(AF79*($B$8-$B$9))</f>
        <v>0.99886860854299686</v>
      </c>
      <c r="AG80" s="1"/>
      <c r="AH80" s="1"/>
      <c r="AI80" s="23" t="s">
        <v>9</v>
      </c>
      <c r="AJ80" s="7">
        <f>EXP(-$B$4*$B$6)*(AL78-AL88)/(AJ79*($B$8-$B$9))</f>
        <v>0.99886860854299708</v>
      </c>
      <c r="AK80" s="1"/>
      <c r="AL80" s="1"/>
      <c r="AM80" s="23" t="s">
        <v>9</v>
      </c>
      <c r="AN80" s="7">
        <f>EXP(-$B$4*$B$6)*(AP78-AP88)/(AN79*($B$8-$B$9))</f>
        <v>0.99886860854299964</v>
      </c>
      <c r="AO80" s="1"/>
      <c r="AP80" s="1"/>
      <c r="AQ80" s="23" t="s">
        <v>9</v>
      </c>
      <c r="AR80" s="7">
        <f>EXP(-$B$4*$B$6)*(AT78-AT88)/(AR79*($B$8-$B$9))</f>
        <v>0.99886860854299964</v>
      </c>
      <c r="AS80" s="1"/>
      <c r="AT80" s="3"/>
      <c r="AU80" s="23" t="s">
        <v>9</v>
      </c>
      <c r="AV80" s="7">
        <f>EXP(-$B$4*$B$6)*(AX78-AX88)/(AV79*($B$8-$B$9))</f>
        <v>0.99886860854299964</v>
      </c>
      <c r="AW80" s="1"/>
      <c r="AX80" s="1"/>
      <c r="AY80" s="1"/>
      <c r="AZ80" s="1"/>
      <c r="BA80" s="1"/>
      <c r="BB80" s="1"/>
      <c r="BC80" s="1"/>
      <c r="BD80" s="1"/>
    </row>
    <row r="81" spans="1:56" ht="14.55" x14ac:dyDescent="0.35">
      <c r="A81" s="14"/>
      <c r="B81" s="14"/>
      <c r="C81" s="1"/>
      <c r="D81" s="1"/>
      <c r="E81" s="1"/>
      <c r="F81" s="1"/>
      <c r="G81" s="1"/>
      <c r="H81" s="1"/>
      <c r="I81" s="1"/>
      <c r="J81" s="1"/>
      <c r="K81" s="1"/>
      <c r="L81" s="3"/>
      <c r="M81" s="2"/>
      <c r="N81" s="4"/>
      <c r="O81" s="1"/>
      <c r="P81" s="3"/>
      <c r="Q81" s="1"/>
      <c r="R81" s="1"/>
      <c r="S81" s="1"/>
      <c r="T81" s="1"/>
      <c r="U81" s="1"/>
      <c r="V81" s="1"/>
      <c r="W81" s="22" t="s">
        <v>10</v>
      </c>
      <c r="X81" s="7">
        <f>EXP(-$B$3*B6)*(($B$8*Z88-$B$9*Z78)/($B$8-$B$9))</f>
        <v>-36.987602853601345</v>
      </c>
      <c r="Y81" s="1"/>
      <c r="Z81" s="1"/>
      <c r="AA81" s="22" t="s">
        <v>10</v>
      </c>
      <c r="AB81" s="7">
        <f>EXP(-$B$3*B6)*(($B$8*AD88-$B$9*AD78)/($B$8-$B$9))</f>
        <v>-36.987602853601196</v>
      </c>
      <c r="AC81" s="1"/>
      <c r="AD81" s="1"/>
      <c r="AE81" s="22" t="s">
        <v>10</v>
      </c>
      <c r="AF81" s="7">
        <f>EXP(-$B$3*B6)*(($B$8*AH88-$B$9*AH78)/($B$8-$B$9))</f>
        <v>-36.987602853601231</v>
      </c>
      <c r="AG81" s="1"/>
      <c r="AH81" s="1"/>
      <c r="AI81" s="22" t="s">
        <v>10</v>
      </c>
      <c r="AJ81" s="7">
        <f>EXP(-$B$3*B6)*(($B$8*AL88-$B$9*AL78)/($B$8-$B$9))</f>
        <v>-36.987602853601274</v>
      </c>
      <c r="AK81" s="1"/>
      <c r="AL81" s="1"/>
      <c r="AM81" s="22" t="s">
        <v>10</v>
      </c>
      <c r="AN81" s="7">
        <f>EXP(-$B$3*B6)*(($B$8*AP88-$B$9*AP78)/($B$8-$B$9))</f>
        <v>-36.987602853601416</v>
      </c>
      <c r="AO81" s="1"/>
      <c r="AP81" s="1"/>
      <c r="AQ81" s="22" t="s">
        <v>10</v>
      </c>
      <c r="AR81" s="7">
        <f>EXP(-$B$3*B6)*(($B$8*AT88-$B$9*AT78)/($B$8-$B$9))</f>
        <v>-36.987602853601416</v>
      </c>
      <c r="AS81" s="1"/>
      <c r="AT81" s="3"/>
      <c r="AU81" s="22" t="s">
        <v>10</v>
      </c>
      <c r="AV81" s="7">
        <f>EXP(-$B$3*B6)*(($B$8*AX88-$B$9*AX78)/($B$8-$B$9))</f>
        <v>-36.987602853601416</v>
      </c>
      <c r="AW81" s="1"/>
      <c r="AX81" s="1"/>
      <c r="AY81" s="1"/>
      <c r="AZ81" s="1"/>
      <c r="BA81" s="1"/>
      <c r="BB81" s="1"/>
      <c r="BC81" s="1"/>
      <c r="BD81" s="1"/>
    </row>
    <row r="82" spans="1:56" ht="14.55" x14ac:dyDescent="0.35">
      <c r="A82" s="14"/>
      <c r="B82" s="14"/>
      <c r="C82" s="1"/>
      <c r="D82" s="1"/>
      <c r="E82" s="1"/>
      <c r="F82" s="1"/>
      <c r="G82" s="1"/>
      <c r="H82" s="1"/>
      <c r="I82" s="1"/>
      <c r="J82" s="1"/>
      <c r="K82" s="1"/>
      <c r="L82" s="3"/>
      <c r="M82" s="2"/>
      <c r="N82" s="4"/>
      <c r="O82" s="1"/>
      <c r="P82" s="3"/>
      <c r="Q82" s="1"/>
      <c r="R82" s="1"/>
      <c r="S82" s="1"/>
      <c r="T82" s="1"/>
      <c r="U82" s="1"/>
      <c r="V82" s="1"/>
      <c r="W82" s="22" t="s">
        <v>21</v>
      </c>
      <c r="X82" s="7">
        <f>EXP(-$B$3*$B$6)*($B$11*Z77+$B$12*Z87)</f>
        <v>26.359990615206605</v>
      </c>
      <c r="Y82" s="1"/>
      <c r="Z82" s="1"/>
      <c r="AA82" s="22" t="s">
        <v>21</v>
      </c>
      <c r="AB82" s="7">
        <f>EXP(-$B$3*$B$6)*($B$11*AD77+$B$12*AD87)</f>
        <v>26.490215075052152</v>
      </c>
      <c r="AC82" s="1"/>
      <c r="AD82" s="1"/>
      <c r="AE82" s="22" t="s">
        <v>21</v>
      </c>
      <c r="AF82" s="7">
        <f>EXP(-$B$3*$B$6)*($B$11*AH77+$B$12*AH87)</f>
        <v>26.60909976489992</v>
      </c>
      <c r="AG82" s="1"/>
      <c r="AH82" s="1"/>
      <c r="AI82" s="22" t="s">
        <v>21</v>
      </c>
      <c r="AJ82" s="7">
        <f>EXP(-$B$3*$B$6)*($B$11*AL77+$B$12*AL87)</f>
        <v>26.728293372475715</v>
      </c>
      <c r="AK82" s="1"/>
      <c r="AL82" s="1"/>
      <c r="AM82" s="22" t="s">
        <v>21</v>
      </c>
      <c r="AN82" s="7">
        <f>EXP(-$B$3*$B$6)*($B$11*AP77+$B$12*AP87)</f>
        <v>26.84779662443092</v>
      </c>
      <c r="AO82" s="1"/>
      <c r="AP82" s="1"/>
      <c r="AQ82" s="22" t="s">
        <v>21</v>
      </c>
      <c r="AR82" s="7">
        <f>EXP(-$B$3*$B$6)*($B$11*AT77+$B$12*AT87)</f>
        <v>26.967610249081691</v>
      </c>
      <c r="AS82" s="1"/>
      <c r="AT82" s="3"/>
      <c r="AU82" s="22" t="s">
        <v>21</v>
      </c>
      <c r="AV82" s="7">
        <f>EXP(-$B$3*$B$6)*($B$11*AX77+$B$12*AX87)</f>
        <v>27.087734976412758</v>
      </c>
      <c r="AW82" s="1"/>
      <c r="AX82" s="1"/>
      <c r="AY82" s="1"/>
      <c r="AZ82" s="1"/>
      <c r="BA82" s="1"/>
      <c r="BB82" s="1"/>
      <c r="BC82" s="1"/>
      <c r="BD82" s="1"/>
    </row>
    <row r="83" spans="1:56" ht="14.55" x14ac:dyDescent="0.35">
      <c r="A83" s="14"/>
      <c r="B83" s="14"/>
      <c r="C83" s="1"/>
      <c r="D83" s="1"/>
      <c r="E83" s="1"/>
      <c r="F83" s="1"/>
      <c r="G83" s="1"/>
      <c r="H83" s="1"/>
      <c r="I83" s="1"/>
      <c r="J83" s="1"/>
      <c r="K83" s="1"/>
      <c r="L83" s="3"/>
      <c r="M83" s="2"/>
      <c r="N83" s="4"/>
      <c r="O83" s="1"/>
      <c r="P83" s="3"/>
      <c r="Q83" s="1"/>
      <c r="R83" s="1"/>
      <c r="S83" s="1"/>
      <c r="T83" s="1"/>
      <c r="U83" s="1">
        <f>S88+1</f>
        <v>10</v>
      </c>
      <c r="V83" s="1"/>
      <c r="W83" s="22" t="s">
        <v>20</v>
      </c>
      <c r="X83" s="7">
        <f>MAX(EXP(-$B$3*$B$6)*($B$11*Z78+$B$12*Z88),X79-$B$2)</f>
        <v>27.147914232160858</v>
      </c>
      <c r="Y83" s="1"/>
      <c r="Z83" s="1"/>
      <c r="AA83" s="22" t="s">
        <v>20</v>
      </c>
      <c r="AB83" s="7">
        <f>MAX(EXP(-$B$3*$B$6)*($B$11*AD78+$B$12*AD88),AB79-$B$2)</f>
        <v>27.147914232160858</v>
      </c>
      <c r="AC83" s="1"/>
      <c r="AD83" s="1"/>
      <c r="AE83" s="22" t="s">
        <v>20</v>
      </c>
      <c r="AF83" s="7">
        <f>MAX(EXP(-$B$3*$B$6)*($B$11*AH77+$B$12*AH87),AF79-$B$2)</f>
        <v>27.147914232160844</v>
      </c>
      <c r="AG83" s="1"/>
      <c r="AH83" s="1"/>
      <c r="AI83" s="22" t="s">
        <v>20</v>
      </c>
      <c r="AJ83" s="7">
        <f>MAX(EXP(-$B$3*$B$6)*($B$11*AL78+$B$12*AL88),AJ79-$B$2)</f>
        <v>27.147914232160829</v>
      </c>
      <c r="AK83" s="1"/>
      <c r="AL83" s="1"/>
      <c r="AM83" s="22" t="s">
        <v>20</v>
      </c>
      <c r="AN83" s="7">
        <f>MAX(EXP(-$B$3*$B$6)*($B$11*AP78+$B$12*AP88),AN79-$B$2)</f>
        <v>27.147914232160815</v>
      </c>
      <c r="AO83" s="1"/>
      <c r="AP83" s="1"/>
      <c r="AQ83" s="22" t="s">
        <v>20</v>
      </c>
      <c r="AR83" s="7">
        <f>MAX(EXP(-$B$3*$B$6)*($B$11*AT78+$B$12*AT88),AR79-$B$2)</f>
        <v>27.147914232160815</v>
      </c>
      <c r="AS83" s="1"/>
      <c r="AT83" s="3"/>
      <c r="AU83" s="22" t="s">
        <v>20</v>
      </c>
      <c r="AV83" s="7">
        <f>MAX(EXP(-$B$3*$B$6)*($B$11*AX78+$B$12*AX88),AV79-$B$2)</f>
        <v>27.147914232160815</v>
      </c>
      <c r="AW83" s="1"/>
      <c r="AX83" s="1"/>
      <c r="AY83" s="1"/>
      <c r="AZ83" s="1"/>
      <c r="BA83" s="1"/>
      <c r="BB83" s="1"/>
      <c r="BC83" s="1"/>
      <c r="BD83" s="1"/>
    </row>
    <row r="84" spans="1:56" ht="14.55" x14ac:dyDescent="0.35">
      <c r="A84" s="14"/>
      <c r="B84" s="14"/>
      <c r="C84" s="1"/>
      <c r="D84" s="1"/>
      <c r="E84" s="1"/>
      <c r="F84" s="1"/>
      <c r="G84" s="1"/>
      <c r="H84" s="1"/>
      <c r="I84" s="1"/>
      <c r="J84" s="1"/>
      <c r="K84" s="1"/>
      <c r="L84" s="3"/>
      <c r="M84" s="2"/>
      <c r="N84" s="4"/>
      <c r="O84" s="1"/>
      <c r="P84" s="3"/>
      <c r="Q84" s="1"/>
      <c r="R84" s="1"/>
      <c r="S84" s="1"/>
      <c r="T84" s="1"/>
      <c r="U84" s="22" t="s">
        <v>0</v>
      </c>
      <c r="V84" s="7">
        <f>T89*$B$8</f>
        <v>61.101249188592519</v>
      </c>
      <c r="W84" s="1"/>
      <c r="X84" s="1"/>
      <c r="Y84" s="22" t="s">
        <v>0</v>
      </c>
      <c r="Z84" s="7">
        <f>X79*$B$9</f>
        <v>61.101249188592512</v>
      </c>
      <c r="AA84" s="1"/>
      <c r="AB84" s="1"/>
      <c r="AC84" s="22" t="s">
        <v>0</v>
      </c>
      <c r="AD84" s="7">
        <f>AB79*$B$9</f>
        <v>61.101249188592512</v>
      </c>
      <c r="AE84" s="1"/>
      <c r="AF84" s="1"/>
      <c r="AG84" s="22" t="s">
        <v>0</v>
      </c>
      <c r="AH84" s="7">
        <f>AF79*$B$9</f>
        <v>61.101249188592497</v>
      </c>
      <c r="AI84" s="1"/>
      <c r="AJ84" s="1"/>
      <c r="AK84" s="22" t="s">
        <v>0</v>
      </c>
      <c r="AL84" s="7">
        <f>AJ79*$B$9</f>
        <v>61.101249188592483</v>
      </c>
      <c r="AM84" s="1"/>
      <c r="AN84" s="1"/>
      <c r="AO84" s="22" t="s">
        <v>0</v>
      </c>
      <c r="AP84" s="7">
        <f>AN79*$B$9</f>
        <v>61.101249188592469</v>
      </c>
      <c r="AQ84" s="1"/>
      <c r="AR84" s="3"/>
      <c r="AS84" s="22" t="s">
        <v>0</v>
      </c>
      <c r="AT84" s="7">
        <f>AR79*$B$9</f>
        <v>61.101249188592469</v>
      </c>
      <c r="AU84" s="1"/>
      <c r="AV84" s="1"/>
      <c r="AW84" s="22" t="s">
        <v>0</v>
      </c>
      <c r="AX84" s="7">
        <f>AV79*$B$9</f>
        <v>61.101249188592469</v>
      </c>
      <c r="AY84" s="1"/>
      <c r="AZ84" s="1"/>
      <c r="BA84" s="1"/>
      <c r="BB84" s="1"/>
      <c r="BC84" s="1"/>
      <c r="BD84" s="1"/>
    </row>
    <row r="85" spans="1:56" x14ac:dyDescent="0.45">
      <c r="A85" s="14"/>
      <c r="B85" s="14"/>
      <c r="C85" s="1"/>
      <c r="D85" s="1"/>
      <c r="E85" s="1"/>
      <c r="F85" s="1"/>
      <c r="G85" s="1"/>
      <c r="H85" s="1"/>
      <c r="I85" s="1"/>
      <c r="J85" s="1"/>
      <c r="K85" s="1"/>
      <c r="L85" s="3"/>
      <c r="M85" s="2"/>
      <c r="N85" s="4"/>
      <c r="O85" s="1"/>
      <c r="P85" s="3"/>
      <c r="Q85" s="1"/>
      <c r="R85" s="1"/>
      <c r="S85" s="1"/>
      <c r="T85" s="1"/>
      <c r="U85" s="23" t="s">
        <v>9</v>
      </c>
      <c r="V85" s="7">
        <f>EXP(-$B$4*$B$6)*(X83-X93)/(V84*($B$8-$B$9))</f>
        <v>0.9988686085429983</v>
      </c>
      <c r="W85" s="1"/>
      <c r="X85" s="1"/>
      <c r="Y85" s="23" t="s">
        <v>9</v>
      </c>
      <c r="Z85" s="7">
        <f>EXP(-$B$4*$B$6)*(AB83-AB93)/(Z84*($B$8-$B$9))</f>
        <v>0.99886860854299964</v>
      </c>
      <c r="AA85" s="1"/>
      <c r="AB85" s="1"/>
      <c r="AC85" s="23" t="s">
        <v>9</v>
      </c>
      <c r="AD85" s="7">
        <f>EXP(-$B$4*$B$6)*(AF83-AF93)/(AD84*($B$8-$B$9))</f>
        <v>0.9988686085429973</v>
      </c>
      <c r="AE85" s="1"/>
      <c r="AF85" s="1"/>
      <c r="AG85" s="23" t="s">
        <v>9</v>
      </c>
      <c r="AH85" s="7">
        <f>EXP(-$B$4*$B$6)*(AJ83-AJ93)/(AH84*($B$8-$B$9))</f>
        <v>0.99886860854299753</v>
      </c>
      <c r="AI85" s="1"/>
      <c r="AJ85" s="1"/>
      <c r="AK85" s="23" t="s">
        <v>9</v>
      </c>
      <c r="AL85" s="7">
        <f>EXP(-$B$4*$B$6)*(AN83-AN93)/(AL84*($B$8-$B$9))</f>
        <v>0.99886860854299775</v>
      </c>
      <c r="AM85" s="1"/>
      <c r="AN85" s="1"/>
      <c r="AO85" s="23" t="s">
        <v>9</v>
      </c>
      <c r="AP85" s="7">
        <f>EXP(-$B$4*$B$6)*(AR83-AR93)/(AP84*($B$8-$B$9))</f>
        <v>0.99886860854300041</v>
      </c>
      <c r="AQ85" s="1"/>
      <c r="AR85" s="3"/>
      <c r="AS85" s="23" t="s">
        <v>9</v>
      </c>
      <c r="AT85" s="7">
        <f>EXP(-$B$4*$B$6)*(AV83-AV93)/(AT84*($B$8-$B$9))</f>
        <v>0.99886860854300041</v>
      </c>
      <c r="AU85" s="1"/>
      <c r="AV85" s="1"/>
      <c r="AW85" s="23" t="s">
        <v>9</v>
      </c>
      <c r="AX85" s="6"/>
      <c r="AY85" s="1"/>
      <c r="AZ85" s="1"/>
      <c r="BA85" s="1"/>
      <c r="BB85" s="1"/>
      <c r="BC85" s="1"/>
      <c r="BD85" s="1"/>
    </row>
    <row r="86" spans="1:56" ht="14.55" x14ac:dyDescent="0.35">
      <c r="A86" s="14"/>
      <c r="B86" s="14"/>
      <c r="C86" s="1"/>
      <c r="D86" s="1"/>
      <c r="E86" s="1"/>
      <c r="F86" s="1"/>
      <c r="G86" s="1"/>
      <c r="H86" s="1"/>
      <c r="I86" s="1"/>
      <c r="J86" s="1"/>
      <c r="K86" s="1"/>
      <c r="L86" s="3"/>
      <c r="M86" s="2"/>
      <c r="N86" s="4"/>
      <c r="O86" s="1"/>
      <c r="P86" s="3"/>
      <c r="Q86" s="1"/>
      <c r="R86" s="1"/>
      <c r="S86" s="1"/>
      <c r="T86" s="1"/>
      <c r="U86" s="22" t="s">
        <v>10</v>
      </c>
      <c r="V86" s="7">
        <f>EXP(-$B$3*B6)*(($B$8*X93-$B$9*X83)/($B$8-$B$9))</f>
        <v>-36.987602853601345</v>
      </c>
      <c r="W86" s="1"/>
      <c r="X86" s="1"/>
      <c r="Y86" s="22" t="s">
        <v>10</v>
      </c>
      <c r="Z86" s="7">
        <f>EXP(-$B$3*B6)*(($B$8*AB93-$B$9*AB83)/($B$8-$B$9))</f>
        <v>-36.987602853601416</v>
      </c>
      <c r="AA86" s="1"/>
      <c r="AB86" s="1"/>
      <c r="AC86" s="22" t="s">
        <v>10</v>
      </c>
      <c r="AD86" s="7">
        <f>EXP(-$B$3*B6)*(($B$8*AF93-$B$9*AF83)/($B$8-$B$9))</f>
        <v>-36.987602853601274</v>
      </c>
      <c r="AE86" s="1"/>
      <c r="AF86" s="1"/>
      <c r="AG86" s="22" t="s">
        <v>10</v>
      </c>
      <c r="AH86" s="7">
        <f>EXP(-$B$3*B6)*(($B$8*AJ93-$B$9*AJ83)/($B$8-$B$9))</f>
        <v>-36.987602853601274</v>
      </c>
      <c r="AI86" s="1"/>
      <c r="AJ86" s="1"/>
      <c r="AK86" s="22" t="s">
        <v>10</v>
      </c>
      <c r="AL86" s="7">
        <f>EXP(-$B$3*B6)*(($B$8*AN93-$B$9*AN83)/($B$8-$B$9))</f>
        <v>-36.987602853601274</v>
      </c>
      <c r="AM86" s="1"/>
      <c r="AN86" s="1"/>
      <c r="AO86" s="22" t="s">
        <v>10</v>
      </c>
      <c r="AP86" s="7">
        <f>EXP(-$B$3*B6)*(($B$8*AR93-$B$9*AR83)/($B$8-$B$9))</f>
        <v>-36.987602853601452</v>
      </c>
      <c r="AQ86" s="1"/>
      <c r="AR86" s="3"/>
      <c r="AS86" s="22" t="s">
        <v>10</v>
      </c>
      <c r="AT86" s="7">
        <f>EXP(-$B$3*B6)*(($B$8*AV93-$B$9*AV83)/($B$8-$B$9))</f>
        <v>-36.987602853601452</v>
      </c>
      <c r="AU86" s="1"/>
      <c r="AV86" s="1"/>
      <c r="AW86" s="22" t="s">
        <v>10</v>
      </c>
      <c r="AX86" s="6"/>
      <c r="AY86" s="1"/>
      <c r="AZ86" s="1"/>
      <c r="BA86" s="1"/>
      <c r="BB86" s="1"/>
      <c r="BC86" s="1"/>
      <c r="BD86" s="1"/>
    </row>
    <row r="87" spans="1:56" ht="14.55" x14ac:dyDescent="0.35">
      <c r="A87" s="14"/>
      <c r="B87" s="14"/>
      <c r="C87" s="1"/>
      <c r="D87" s="1"/>
      <c r="E87" s="1"/>
      <c r="F87" s="1"/>
      <c r="G87" s="1"/>
      <c r="H87" s="1"/>
      <c r="I87" s="1"/>
      <c r="J87" s="1"/>
      <c r="K87" s="1"/>
      <c r="L87" s="3"/>
      <c r="M87" s="2"/>
      <c r="N87" s="4"/>
      <c r="O87" s="1"/>
      <c r="P87" s="3"/>
      <c r="Q87" s="1"/>
      <c r="R87" s="1"/>
      <c r="S87" s="1"/>
      <c r="T87" s="1"/>
      <c r="U87" s="22" t="s">
        <v>21</v>
      </c>
      <c r="V87" s="7">
        <f>EXP(-$B$3*$B$6)*($B$11*X82+$B$12*X92)</f>
        <v>23.312484956456739</v>
      </c>
      <c r="W87" s="1"/>
      <c r="X87" s="1"/>
      <c r="Y87" s="22" t="s">
        <v>21</v>
      </c>
      <c r="Z87" s="7">
        <f>EXP(-$B$3*$B$6)*($B$11*AB82+$B$12*AB92)</f>
        <v>23.426477583715666</v>
      </c>
      <c r="AA87" s="1"/>
      <c r="AB87" s="1"/>
      <c r="AC87" s="22" t="s">
        <v>21</v>
      </c>
      <c r="AD87" s="7">
        <f>EXP(-$B$3*$B$6)*($B$11*AF82+$B$12*AF92)</f>
        <v>23.537248549196605</v>
      </c>
      <c r="AE87" s="1"/>
      <c r="AF87" s="1"/>
      <c r="AG87" s="22" t="s">
        <v>21</v>
      </c>
      <c r="AH87" s="7">
        <f>EXP(-$B$3*$B$6)*($B$11*AJ82+$B$12*AJ92)</f>
        <v>23.649459681733646</v>
      </c>
      <c r="AI87" s="1"/>
      <c r="AJ87" s="1"/>
      <c r="AK87" s="22" t="s">
        <v>21</v>
      </c>
      <c r="AL87" s="7">
        <f>EXP(-$B$3*$B$6)*($B$11*AN82+$B$12*AN92)</f>
        <v>23.761964618743715</v>
      </c>
      <c r="AM87" s="1"/>
      <c r="AN87" s="1"/>
      <c r="AO87" s="22" t="s">
        <v>21</v>
      </c>
      <c r="AP87" s="7">
        <f>EXP(-$B$3*$B$6)*($B$11*AR82+$B$12*AR92)</f>
        <v>23.874764052630894</v>
      </c>
      <c r="AQ87" s="1"/>
      <c r="AR87" s="3"/>
      <c r="AS87" s="22" t="s">
        <v>21</v>
      </c>
      <c r="AT87" s="7">
        <f>EXP(-$B$3*$B$6)*($B$11*AV82+$B$12*AV92)</f>
        <v>23.98785867738647</v>
      </c>
      <c r="AU87" s="1"/>
      <c r="AV87" s="1"/>
      <c r="AW87" s="22" t="s">
        <v>21</v>
      </c>
      <c r="AX87" s="8">
        <f>MAX(AX84-$B$2,0)</f>
        <v>24.101249188592469</v>
      </c>
      <c r="AY87" s="1"/>
      <c r="AZ87" s="1"/>
      <c r="BA87" s="1"/>
      <c r="BB87" s="1"/>
      <c r="BC87" s="1"/>
      <c r="BD87" s="1"/>
    </row>
    <row r="88" spans="1:56" ht="14.55" x14ac:dyDescent="0.35">
      <c r="A88" s="14"/>
      <c r="B88" s="14"/>
      <c r="C88" s="1"/>
      <c r="D88" s="1"/>
      <c r="E88" s="1"/>
      <c r="F88" s="1"/>
      <c r="G88" s="1"/>
      <c r="H88" s="1"/>
      <c r="I88" s="1"/>
      <c r="J88" s="1"/>
      <c r="K88" s="1"/>
      <c r="L88" s="3"/>
      <c r="M88" s="2"/>
      <c r="N88" s="4"/>
      <c r="O88" s="1"/>
      <c r="P88" s="3"/>
      <c r="Q88" s="1"/>
      <c r="R88" s="1"/>
      <c r="S88" s="1">
        <f>Q93+1</f>
        <v>9</v>
      </c>
      <c r="T88" s="1"/>
      <c r="U88" s="22" t="s">
        <v>20</v>
      </c>
      <c r="V88" s="7">
        <f>MAX(EXP(-$B$3*$B$6)*($B$11*X83+$B$12*X93),V84-$B$2)</f>
        <v>24.101249188592519</v>
      </c>
      <c r="W88" s="1"/>
      <c r="X88" s="1"/>
      <c r="Y88" s="22" t="s">
        <v>20</v>
      </c>
      <c r="Z88" s="7">
        <f>MAX(EXP(-$B$3*$B$6)*($B$11*AB83+$B$12*AB93),Z84-$B$2)</f>
        <v>24.101249188592512</v>
      </c>
      <c r="AA88" s="1"/>
      <c r="AB88" s="1"/>
      <c r="AC88" s="22" t="s">
        <v>20</v>
      </c>
      <c r="AD88" s="7">
        <f>MAX(EXP(-$B$3*$B$6)*($B$11*AF83+$B$12*AF93),AD84-$B$2)</f>
        <v>24.101249188592512</v>
      </c>
      <c r="AE88" s="1"/>
      <c r="AF88" s="1"/>
      <c r="AG88" s="22" t="s">
        <v>20</v>
      </c>
      <c r="AH88" s="7">
        <f>MAX(EXP(-$B$3*$B$6)*($B$11*AJ83+$B$12*AJ93),AH84-$B$2)</f>
        <v>24.101249188592497</v>
      </c>
      <c r="AI88" s="1"/>
      <c r="AJ88" s="1"/>
      <c r="AK88" s="22" t="s">
        <v>20</v>
      </c>
      <c r="AL88" s="7">
        <f>MAX(EXP(-$B$3*$B$6)*($B$11*AN83+$B$12*AN93),AL84-$B$2)</f>
        <v>24.101249188592483</v>
      </c>
      <c r="AM88" s="1"/>
      <c r="AN88" s="1"/>
      <c r="AO88" s="22" t="s">
        <v>20</v>
      </c>
      <c r="AP88" s="7">
        <f>MAX(EXP(-$B$3*$B$6)*($B$11*AR83+$B$12*AR93),AP84-$B$2)</f>
        <v>24.101249188592469</v>
      </c>
      <c r="AQ88" s="1"/>
      <c r="AR88" s="3"/>
      <c r="AS88" s="22" t="s">
        <v>20</v>
      </c>
      <c r="AT88" s="7">
        <f>MAX(EXP(-$B$3*$B$6)*($B$11*AV83+$B$12*AV93),AT84-$B$2)</f>
        <v>24.101249188592469</v>
      </c>
      <c r="AU88" s="1"/>
      <c r="AV88" s="1"/>
      <c r="AW88" s="22" t="s">
        <v>20</v>
      </c>
      <c r="AX88" s="8">
        <f>MAX(AX84-$B$2,0)</f>
        <v>24.101249188592469</v>
      </c>
      <c r="AY88" s="1"/>
      <c r="AZ88" s="1"/>
      <c r="BA88" s="1"/>
      <c r="BB88" s="1"/>
      <c r="BC88" s="1"/>
      <c r="BD88" s="1"/>
    </row>
    <row r="89" spans="1:56" ht="14.55" x14ac:dyDescent="0.35">
      <c r="A89" s="14"/>
      <c r="B89" s="14"/>
      <c r="C89" s="1"/>
      <c r="D89" s="1"/>
      <c r="E89" s="1"/>
      <c r="F89" s="1"/>
      <c r="G89" s="1"/>
      <c r="H89" s="1"/>
      <c r="I89" s="1"/>
      <c r="J89" s="1"/>
      <c r="K89" s="1"/>
      <c r="L89" s="3"/>
      <c r="M89" s="2"/>
      <c r="N89" s="4"/>
      <c r="O89" s="1"/>
      <c r="P89" s="3"/>
      <c r="Q89" s="1"/>
      <c r="R89" s="1"/>
      <c r="S89" s="22" t="s">
        <v>0</v>
      </c>
      <c r="T89" s="7">
        <f>R94*$B$8</f>
        <v>58.199283594707104</v>
      </c>
      <c r="U89" s="1"/>
      <c r="V89" s="1"/>
      <c r="W89" s="22" t="s">
        <v>0</v>
      </c>
      <c r="X89" s="7">
        <f>V84*$B$9</f>
        <v>58.199283594707097</v>
      </c>
      <c r="Y89" s="1"/>
      <c r="Z89" s="1"/>
      <c r="AA89" s="22" t="s">
        <v>0</v>
      </c>
      <c r="AB89" s="7">
        <f>Z84*$B$9</f>
        <v>58.19928359470709</v>
      </c>
      <c r="AC89" s="1"/>
      <c r="AD89" s="1"/>
      <c r="AE89" s="22" t="s">
        <v>0</v>
      </c>
      <c r="AF89" s="7">
        <f>AD84*$B$9</f>
        <v>58.19928359470709</v>
      </c>
      <c r="AG89" s="1"/>
      <c r="AH89" s="1"/>
      <c r="AI89" s="22" t="s">
        <v>0</v>
      </c>
      <c r="AJ89" s="7">
        <f>AH84*$B$9</f>
        <v>58.199283594707076</v>
      </c>
      <c r="AK89" s="1"/>
      <c r="AL89" s="1"/>
      <c r="AM89" s="22" t="s">
        <v>0</v>
      </c>
      <c r="AN89" s="7">
        <f>AL84*$B$9</f>
        <v>58.199283594707062</v>
      </c>
      <c r="AO89" s="1"/>
      <c r="AP89" s="3"/>
      <c r="AQ89" s="22" t="s">
        <v>0</v>
      </c>
      <c r="AR89" s="7">
        <f>AP84*$B$9</f>
        <v>58.199283594707047</v>
      </c>
      <c r="AS89" s="1"/>
      <c r="AT89" s="1"/>
      <c r="AU89" s="22" t="s">
        <v>0</v>
      </c>
      <c r="AV89" s="7">
        <f>AT84*$B$9</f>
        <v>58.199283594707047</v>
      </c>
      <c r="AW89" s="1"/>
      <c r="AX89" s="1"/>
      <c r="AY89" s="1"/>
      <c r="AZ89" s="1"/>
      <c r="BA89" s="1"/>
      <c r="BB89" s="1"/>
      <c r="BC89" s="1"/>
      <c r="BD89" s="1"/>
    </row>
    <row r="90" spans="1:56" x14ac:dyDescent="0.45">
      <c r="A90" s="14"/>
      <c r="B90" s="14"/>
      <c r="C90" s="1"/>
      <c r="D90" s="1"/>
      <c r="E90" s="1"/>
      <c r="F90" s="1"/>
      <c r="G90" s="1"/>
      <c r="H90" s="1"/>
      <c r="I90" s="1"/>
      <c r="J90" s="1"/>
      <c r="K90" s="1"/>
      <c r="L90" s="3"/>
      <c r="M90" s="2"/>
      <c r="N90" s="4"/>
      <c r="O90" s="1"/>
      <c r="P90" s="3"/>
      <c r="Q90" s="1"/>
      <c r="R90" s="1"/>
      <c r="S90" s="23" t="s">
        <v>9</v>
      </c>
      <c r="T90" s="7">
        <f>EXP(-$B$4*$B$6)*(V88-V98)/(T89*($B$8-$B$9))</f>
        <v>0.99886860854299853</v>
      </c>
      <c r="U90" s="1"/>
      <c r="V90" s="1"/>
      <c r="W90" s="23" t="s">
        <v>9</v>
      </c>
      <c r="X90" s="7">
        <f>EXP(-$B$4*$B$6)*(Z88-Z98)/(X89*($B$8-$B$9))</f>
        <v>0.99886860854299864</v>
      </c>
      <c r="Y90" s="1"/>
      <c r="Z90" s="1"/>
      <c r="AA90" s="23" t="s">
        <v>9</v>
      </c>
      <c r="AB90" s="7">
        <f>EXP(-$B$4*$B$6)*(AD88-AD98)/(AB89*($B$8-$B$9))</f>
        <v>0.99886860854300008</v>
      </c>
      <c r="AC90" s="1"/>
      <c r="AD90" s="1"/>
      <c r="AE90" s="23" t="s">
        <v>9</v>
      </c>
      <c r="AF90" s="7">
        <f>EXP(-$B$4*$B$6)*(AH88-AH98)/(AF89*($B$8-$B$9))</f>
        <v>0.99886860854299753</v>
      </c>
      <c r="AG90" s="1"/>
      <c r="AH90" s="1"/>
      <c r="AI90" s="23" t="s">
        <v>9</v>
      </c>
      <c r="AJ90" s="7">
        <f>EXP(-$B$4*$B$6)*(AL88-AL98)/(AJ89*($B$8-$B$9))</f>
        <v>0.99886860854299786</v>
      </c>
      <c r="AK90" s="1"/>
      <c r="AL90" s="1"/>
      <c r="AM90" s="23" t="s">
        <v>9</v>
      </c>
      <c r="AN90" s="7">
        <f>EXP(-$B$4*$B$6)*(AP88-AP98)/(AN89*($B$8-$B$9))</f>
        <v>0.99886860854299797</v>
      </c>
      <c r="AO90" s="1"/>
      <c r="AP90" s="3"/>
      <c r="AQ90" s="23" t="s">
        <v>9</v>
      </c>
      <c r="AR90" s="7">
        <f>EXP(-$B$4*$B$6)*(AT88-AT98)/(AR89*($B$8-$B$9))</f>
        <v>0.99886860854300086</v>
      </c>
      <c r="AS90" s="1"/>
      <c r="AT90" s="1"/>
      <c r="AU90" s="23" t="s">
        <v>9</v>
      </c>
      <c r="AV90" s="7">
        <f>EXP(-$B$4*$B$6)*(AX88-AX98)/(AV89*($B$8-$B$9))</f>
        <v>0.99886860854300086</v>
      </c>
      <c r="AW90" s="1"/>
      <c r="AX90" s="1"/>
      <c r="AY90" s="1"/>
      <c r="AZ90" s="1"/>
      <c r="BA90" s="1"/>
      <c r="BB90" s="1"/>
      <c r="BC90" s="1"/>
      <c r="BD90" s="1"/>
    </row>
    <row r="91" spans="1:56" ht="14.55" x14ac:dyDescent="0.35">
      <c r="A91" s="14"/>
      <c r="B91" s="14"/>
      <c r="C91" s="1"/>
      <c r="D91" s="1"/>
      <c r="E91" s="1"/>
      <c r="F91" s="1"/>
      <c r="G91" s="1"/>
      <c r="H91" s="1"/>
      <c r="I91" s="1"/>
      <c r="J91" s="1"/>
      <c r="K91" s="1"/>
      <c r="L91" s="3"/>
      <c r="M91" s="2"/>
      <c r="N91" s="4"/>
      <c r="O91" s="1"/>
      <c r="P91" s="3"/>
      <c r="Q91" s="1"/>
      <c r="R91" s="1"/>
      <c r="S91" s="22" t="s">
        <v>10</v>
      </c>
      <c r="T91" s="7">
        <f>EXP(-$B$3*B6)*(($B$8*V98-$B$9*V88)/($B$8-$B$9))</f>
        <v>-36.98760285360131</v>
      </c>
      <c r="U91" s="1"/>
      <c r="V91" s="1"/>
      <c r="W91" s="22" t="s">
        <v>10</v>
      </c>
      <c r="X91" s="7">
        <f>EXP(-$B$3*B6)*(($B$8*Z98-$B$9*Z88)/($B$8-$B$9))</f>
        <v>-36.98760285360131</v>
      </c>
      <c r="Y91" s="1"/>
      <c r="Z91" s="1"/>
      <c r="AA91" s="22" t="s">
        <v>10</v>
      </c>
      <c r="AB91" s="7">
        <f>EXP(-$B$3*B6)*(($B$8*AD98-$B$9*AD88)/($B$8-$B$9))</f>
        <v>-36.987602853601416</v>
      </c>
      <c r="AC91" s="1"/>
      <c r="AD91" s="1"/>
      <c r="AE91" s="22" t="s">
        <v>10</v>
      </c>
      <c r="AF91" s="7">
        <f>EXP(-$B$3*B6)*(($B$8*AH98-$B$9*AH88)/($B$8-$B$9))</f>
        <v>-36.98760285360131</v>
      </c>
      <c r="AG91" s="1"/>
      <c r="AH91" s="1"/>
      <c r="AI91" s="22" t="s">
        <v>10</v>
      </c>
      <c r="AJ91" s="7">
        <f>EXP(-$B$3*B6)*(($B$8*AL98-$B$9*AL88)/($B$8-$B$9))</f>
        <v>-36.98760285360131</v>
      </c>
      <c r="AK91" s="1"/>
      <c r="AL91" s="1"/>
      <c r="AM91" s="22" t="s">
        <v>10</v>
      </c>
      <c r="AN91" s="7">
        <f>EXP(-$B$3*B6)*(($B$8*AP98-$B$9*AP88)/($B$8-$B$9))</f>
        <v>-36.98760285360131</v>
      </c>
      <c r="AO91" s="1"/>
      <c r="AP91" s="3"/>
      <c r="AQ91" s="22" t="s">
        <v>10</v>
      </c>
      <c r="AR91" s="7">
        <f>EXP(-$B$3*B6)*(($B$8*AT98-$B$9*AT88)/($B$8-$B$9))</f>
        <v>-36.987602853601452</v>
      </c>
      <c r="AS91" s="1"/>
      <c r="AT91" s="1"/>
      <c r="AU91" s="22" t="s">
        <v>10</v>
      </c>
      <c r="AV91" s="7">
        <f>EXP(-$B$3*B6)*(($B$8*AX98-$B$9*AX88)/($B$8-$B$9))</f>
        <v>-36.987602853601452</v>
      </c>
      <c r="AW91" s="1"/>
      <c r="AX91" s="1"/>
      <c r="AY91" s="1"/>
      <c r="AZ91" s="1"/>
      <c r="BA91" s="1"/>
      <c r="BB91" s="1"/>
      <c r="BC91" s="1"/>
      <c r="BD91" s="1"/>
    </row>
    <row r="92" spans="1:56" ht="14.55" x14ac:dyDescent="0.35">
      <c r="A92" s="14"/>
      <c r="B92" s="14"/>
      <c r="C92" s="1"/>
      <c r="D92" s="1"/>
      <c r="E92" s="1"/>
      <c r="F92" s="1"/>
      <c r="G92" s="1"/>
      <c r="H92" s="1"/>
      <c r="I92" s="1"/>
      <c r="J92" s="1"/>
      <c r="K92" s="1"/>
      <c r="L92" s="3"/>
      <c r="M92" s="2"/>
      <c r="N92" s="4"/>
      <c r="O92" s="1"/>
      <c r="P92" s="3"/>
      <c r="Q92" s="1"/>
      <c r="R92" s="1"/>
      <c r="S92" s="22" t="s">
        <v>21</v>
      </c>
      <c r="T92" s="7">
        <f>EXP(-$B$3*$B$6)*($B$11*V87+$B$12*V97)</f>
        <v>20.421625507600467</v>
      </c>
      <c r="U92" s="1"/>
      <c r="V92" s="1"/>
      <c r="W92" s="22" t="s">
        <v>21</v>
      </c>
      <c r="X92" s="7">
        <f>EXP(-$B$3*$B$6)*($B$11*Z87+$B$12*Z97)</f>
        <v>20.518301234693666</v>
      </c>
      <c r="Y92" s="1"/>
      <c r="Z92" s="1"/>
      <c r="AA92" s="22" t="s">
        <v>21</v>
      </c>
      <c r="AB92" s="7">
        <f>EXP(-$B$3*$B$6)*($B$11*AD87+$B$12*AD97)</f>
        <v>20.617404735322779</v>
      </c>
      <c r="AC92" s="1"/>
      <c r="AD92" s="1"/>
      <c r="AE92" s="22" t="s">
        <v>21</v>
      </c>
      <c r="AF92" s="7">
        <f>EXP(-$B$3*$B$6)*($B$11*AH87+$B$12*AH97)</f>
        <v>20.720767795951339</v>
      </c>
      <c r="AG92" s="1"/>
      <c r="AH92" s="1"/>
      <c r="AI92" s="22" t="s">
        <v>21</v>
      </c>
      <c r="AJ92" s="7">
        <f>EXP(-$B$3*$B$6)*($B$11*AL87+$B$12*AL97)</f>
        <v>20.826614740378332</v>
      </c>
      <c r="AK92" s="1"/>
      <c r="AL92" s="1"/>
      <c r="AM92" s="22" t="s">
        <v>21</v>
      </c>
      <c r="AN92" s="7">
        <f>EXP(-$B$3*$B$6)*($B$11*AP87+$B$12*AP97)</f>
        <v>20.932741077252917</v>
      </c>
      <c r="AO92" s="1"/>
      <c r="AP92" s="3"/>
      <c r="AQ92" s="22" t="s">
        <v>21</v>
      </c>
      <c r="AR92" s="7">
        <f>EXP(-$B$3*$B$6)*($B$11*AT87+$B$12*AT97)</f>
        <v>21.039147466321356</v>
      </c>
      <c r="AS92" s="1"/>
      <c r="AT92" s="1"/>
      <c r="AU92" s="22" t="s">
        <v>21</v>
      </c>
      <c r="AV92" s="7">
        <f>EXP(-$B$3*$B$6)*($B$11*AX87+$B$12*AX97)</f>
        <v>21.145834568843064</v>
      </c>
      <c r="AW92" s="1"/>
      <c r="AX92" s="1"/>
      <c r="AY92" s="1"/>
      <c r="AZ92" s="1"/>
      <c r="BA92" s="1"/>
      <c r="BB92" s="1"/>
      <c r="BC92" s="1"/>
      <c r="BD92" s="1"/>
    </row>
    <row r="93" spans="1:56" ht="14.55" x14ac:dyDescent="0.35">
      <c r="A93" s="14"/>
      <c r="B93" s="14"/>
      <c r="C93" s="1"/>
      <c r="D93" s="1"/>
      <c r="E93" s="1"/>
      <c r="F93" s="1"/>
      <c r="G93" s="1"/>
      <c r="H93" s="1"/>
      <c r="I93" s="1"/>
      <c r="J93" s="1"/>
      <c r="K93" s="1"/>
      <c r="L93" s="3"/>
      <c r="M93" s="2"/>
      <c r="N93" s="4"/>
      <c r="O93" s="1"/>
      <c r="P93" s="3"/>
      <c r="Q93" s="1">
        <f>O98+1</f>
        <v>8</v>
      </c>
      <c r="R93" s="1"/>
      <c r="S93" s="22" t="s">
        <v>20</v>
      </c>
      <c r="T93" s="7">
        <f>MAX(EXP(-$B$3*$B$6)*($B$11*V88+$B$12*V98),T89-$B$2)</f>
        <v>21.199283594707104</v>
      </c>
      <c r="U93" s="1"/>
      <c r="V93" s="1"/>
      <c r="W93" s="22" t="s">
        <v>20</v>
      </c>
      <c r="X93" s="7">
        <f>MAX(EXP(-$B$3*$B$6)*($B$11*Z88+$B$12*Z98),X89-$B$2)</f>
        <v>21.199283594707097</v>
      </c>
      <c r="Y93" s="1"/>
      <c r="Z93" s="1"/>
      <c r="AA93" s="22" t="s">
        <v>20</v>
      </c>
      <c r="AB93" s="7">
        <f>MAX(EXP(-$B$3*$B$6)*($B$11*AD88+$B$12*AD98),AB89-$B$2)</f>
        <v>21.19928359470709</v>
      </c>
      <c r="AC93" s="1"/>
      <c r="AD93" s="1"/>
      <c r="AE93" s="22" t="s">
        <v>20</v>
      </c>
      <c r="AF93" s="7">
        <f>MAX(EXP(-$B$3*$B$6)*($B$11*AH88+$B$12*AH98),AF89-$B$2)</f>
        <v>21.19928359470709</v>
      </c>
      <c r="AG93" s="1"/>
      <c r="AH93" s="1"/>
      <c r="AI93" s="22" t="s">
        <v>20</v>
      </c>
      <c r="AJ93" s="7">
        <f>MAX(EXP(-$B$3*$B$6)*($B$11*AL88+$B$12*AL98),AJ89-$B$2)</f>
        <v>21.199283594707076</v>
      </c>
      <c r="AK93" s="1"/>
      <c r="AL93" s="1"/>
      <c r="AM93" s="22" t="s">
        <v>20</v>
      </c>
      <c r="AN93" s="7">
        <f>MAX(EXP(-$B$3*$B$6)*($B$11*AP88+$B$12*AP98),AN89-$B$2)</f>
        <v>21.199283594707062</v>
      </c>
      <c r="AO93" s="1"/>
      <c r="AP93" s="3"/>
      <c r="AQ93" s="22" t="s">
        <v>20</v>
      </c>
      <c r="AR93" s="7">
        <f>MAX(EXP(-$B$3*$B$6)*($B$11*AT88+$B$12*AT98),AR89-$B$2)</f>
        <v>21.199283594707047</v>
      </c>
      <c r="AS93" s="1"/>
      <c r="AT93" s="1"/>
      <c r="AU93" s="22" t="s">
        <v>20</v>
      </c>
      <c r="AV93" s="7">
        <f>MAX(EXP(-$B$3*$B$6)*($B$11*AX88+$B$12*AX98),AV89-$B$2)</f>
        <v>21.199283594707047</v>
      </c>
      <c r="AW93" s="1"/>
      <c r="AX93" s="1"/>
      <c r="AY93" s="1"/>
      <c r="AZ93" s="1"/>
      <c r="BA93" s="1"/>
      <c r="BB93" s="1"/>
      <c r="BC93" s="1"/>
      <c r="BD93" s="1"/>
    </row>
    <row r="94" spans="1:56" ht="14.55" x14ac:dyDescent="0.35">
      <c r="A94" s="14"/>
      <c r="B94" s="14"/>
      <c r="C94" s="1"/>
      <c r="D94" s="1"/>
      <c r="E94" s="1"/>
      <c r="F94" s="1"/>
      <c r="G94" s="1"/>
      <c r="H94" s="1"/>
      <c r="I94" s="1"/>
      <c r="J94" s="1"/>
      <c r="K94" s="1"/>
      <c r="L94" s="3"/>
      <c r="M94" s="2"/>
      <c r="N94" s="4"/>
      <c r="O94" s="1"/>
      <c r="P94" s="3"/>
      <c r="Q94" s="22" t="s">
        <v>0</v>
      </c>
      <c r="R94" s="7">
        <f>P99*$B$8</f>
        <v>55.435145040692866</v>
      </c>
      <c r="S94" s="1"/>
      <c r="T94" s="1"/>
      <c r="U94" s="22" t="s">
        <v>0</v>
      </c>
      <c r="V94" s="7">
        <f>T89*$B$9</f>
        <v>55.435145040692859</v>
      </c>
      <c r="W94" s="1"/>
      <c r="X94" s="1"/>
      <c r="Y94" s="22" t="s">
        <v>0</v>
      </c>
      <c r="Z94" s="7">
        <f>X89*$B$9</f>
        <v>55.435145040692852</v>
      </c>
      <c r="AA94" s="1"/>
      <c r="AB94" s="1"/>
      <c r="AC94" s="22" t="s">
        <v>0</v>
      </c>
      <c r="AD94" s="7">
        <f>AB89*$B$9</f>
        <v>55.435145040692845</v>
      </c>
      <c r="AE94" s="1"/>
      <c r="AF94" s="1"/>
      <c r="AG94" s="22" t="s">
        <v>0</v>
      </c>
      <c r="AH94" s="7">
        <f>AF89*$B$9</f>
        <v>55.435145040692845</v>
      </c>
      <c r="AI94" s="1"/>
      <c r="AJ94" s="1"/>
      <c r="AK94" s="22" t="s">
        <v>0</v>
      </c>
      <c r="AL94" s="7">
        <f>AJ89*$B$9</f>
        <v>55.435145040692831</v>
      </c>
      <c r="AM94" s="1"/>
      <c r="AN94" s="3"/>
      <c r="AO94" s="22" t="s">
        <v>0</v>
      </c>
      <c r="AP94" s="7">
        <f>AN89*$B$9</f>
        <v>55.435145040692817</v>
      </c>
      <c r="AQ94" s="1"/>
      <c r="AR94" s="1"/>
      <c r="AS94" s="22" t="s">
        <v>0</v>
      </c>
      <c r="AT94" s="7">
        <f>AR89*$B$9</f>
        <v>55.435145040692802</v>
      </c>
      <c r="AU94" s="1"/>
      <c r="AV94" s="1"/>
      <c r="AW94" s="22" t="s">
        <v>0</v>
      </c>
      <c r="AX94" s="7">
        <f>AV89*$B$9</f>
        <v>55.435145040692802</v>
      </c>
      <c r="AY94" s="1"/>
      <c r="AZ94" s="1"/>
      <c r="BA94" s="1"/>
      <c r="BB94" s="1"/>
      <c r="BC94" s="1"/>
      <c r="BD94" s="1"/>
    </row>
    <row r="95" spans="1:56" x14ac:dyDescent="0.45">
      <c r="A95" s="14"/>
      <c r="B95" s="14"/>
      <c r="C95" s="1"/>
      <c r="D95" s="1"/>
      <c r="E95" s="1"/>
      <c r="F95" s="1"/>
      <c r="G95" s="1"/>
      <c r="H95" s="1"/>
      <c r="I95" s="1"/>
      <c r="J95" s="1"/>
      <c r="K95" s="1"/>
      <c r="L95" s="3"/>
      <c r="M95" s="2"/>
      <c r="N95" s="4"/>
      <c r="O95" s="1"/>
      <c r="P95" s="3"/>
      <c r="Q95" s="23" t="s">
        <v>9</v>
      </c>
      <c r="R95" s="7">
        <f>EXP(-$B$4*$B$6)*(T93-T103)/(R94*($B$8-$B$9))</f>
        <v>0.99886860854299797</v>
      </c>
      <c r="S95" s="1"/>
      <c r="T95" s="1"/>
      <c r="U95" s="23" t="s">
        <v>9</v>
      </c>
      <c r="V95" s="7">
        <f>EXP(-$B$4*$B$6)*(X93-X103)/(V94*($B$8-$B$9))</f>
        <v>0.99886860854299819</v>
      </c>
      <c r="W95" s="1"/>
      <c r="X95" s="1"/>
      <c r="Y95" s="23" t="s">
        <v>9</v>
      </c>
      <c r="Z95" s="7">
        <f>EXP(-$B$4*$B$6)*(AB93-AB103)/(Z94*($B$8-$B$9))</f>
        <v>0.99886860854299819</v>
      </c>
      <c r="AA95" s="1"/>
      <c r="AB95" s="1"/>
      <c r="AC95" s="23" t="s">
        <v>9</v>
      </c>
      <c r="AD95" s="7">
        <f>EXP(-$B$4*$B$6)*(AF93-AF103)/(AD94*($B$8-$B$9))</f>
        <v>0.99886860854299964</v>
      </c>
      <c r="AE95" s="1"/>
      <c r="AF95" s="1"/>
      <c r="AG95" s="23" t="s">
        <v>9</v>
      </c>
      <c r="AH95" s="7">
        <f>EXP(-$B$4*$B$6)*(AJ93-AJ103)/(AH94*($B$8-$B$9))</f>
        <v>0.99886860854299697</v>
      </c>
      <c r="AI95" s="1"/>
      <c r="AJ95" s="1"/>
      <c r="AK95" s="23" t="s">
        <v>9</v>
      </c>
      <c r="AL95" s="7">
        <f>EXP(-$B$4*$B$6)*(AN93-AN103)/(AL94*($B$8-$B$9))</f>
        <v>0.9988686085429973</v>
      </c>
      <c r="AM95" s="1"/>
      <c r="AN95" s="3"/>
      <c r="AO95" s="23" t="s">
        <v>9</v>
      </c>
      <c r="AP95" s="7">
        <f>EXP(-$B$4*$B$6)*(AR93-AR103)/(AP94*($B$8-$B$9))</f>
        <v>0.99886860854299753</v>
      </c>
      <c r="AQ95" s="1"/>
      <c r="AR95" s="1"/>
      <c r="AS95" s="23" t="s">
        <v>9</v>
      </c>
      <c r="AT95" s="7">
        <f>EXP(-$B$4*$B$6)*(AV93-AV103)/(AT94*($B$8-$B$9))</f>
        <v>0.99886860854300041</v>
      </c>
      <c r="AU95" s="1"/>
      <c r="AV95" s="1"/>
      <c r="AW95" s="23" t="s">
        <v>9</v>
      </c>
      <c r="AX95" s="6"/>
      <c r="AY95" s="1"/>
      <c r="AZ95" s="1"/>
      <c r="BA95" s="1"/>
      <c r="BB95" s="1"/>
      <c r="BC95" s="1"/>
      <c r="BD95" s="1"/>
    </row>
    <row r="96" spans="1:56" ht="14.55" x14ac:dyDescent="0.35">
      <c r="A96" s="14"/>
      <c r="B96" s="14"/>
      <c r="C96" s="1"/>
      <c r="D96" s="1"/>
      <c r="E96" s="1"/>
      <c r="F96" s="1"/>
      <c r="G96" s="1"/>
      <c r="H96" s="1"/>
      <c r="I96" s="1"/>
      <c r="J96" s="1"/>
      <c r="K96" s="1"/>
      <c r="L96" s="3"/>
      <c r="M96" s="2"/>
      <c r="N96" s="4"/>
      <c r="O96" s="1"/>
      <c r="P96" s="3"/>
      <c r="Q96" s="22" t="s">
        <v>10</v>
      </c>
      <c r="R96" s="7">
        <f>EXP(-$B$3*B6)*(($B$8*T103-$B$9*T93)/($B$8-$B$9))</f>
        <v>-36.98760285360131</v>
      </c>
      <c r="S96" s="1"/>
      <c r="T96" s="1"/>
      <c r="U96" s="22" t="s">
        <v>10</v>
      </c>
      <c r="V96" s="7">
        <f>EXP(-$B$3*B6)*(($B$8*X103-$B$9*X93)/($B$8-$B$9))</f>
        <v>-36.98760285360131</v>
      </c>
      <c r="W96" s="1"/>
      <c r="X96" s="1"/>
      <c r="Y96" s="22" t="s">
        <v>10</v>
      </c>
      <c r="Z96" s="7">
        <f>EXP(-$B$3*B6)*(($B$8*AB103-$B$9*AB93)/($B$8-$B$9))</f>
        <v>-36.98760285360131</v>
      </c>
      <c r="AA96" s="1"/>
      <c r="AB96" s="1"/>
      <c r="AC96" s="22" t="s">
        <v>10</v>
      </c>
      <c r="AD96" s="7">
        <f>EXP(-$B$3*B6)*(($B$8*AF103-$B$9*AF93)/($B$8-$B$9))</f>
        <v>-36.987602853601381</v>
      </c>
      <c r="AE96" s="1"/>
      <c r="AF96" s="1"/>
      <c r="AG96" s="22" t="s">
        <v>10</v>
      </c>
      <c r="AH96" s="7">
        <f>EXP(-$B$3*B6)*(($B$8*AJ103-$B$9*AJ93)/($B$8-$B$9))</f>
        <v>-36.987602853601231</v>
      </c>
      <c r="AI96" s="1"/>
      <c r="AJ96" s="1"/>
      <c r="AK96" s="22" t="s">
        <v>10</v>
      </c>
      <c r="AL96" s="7">
        <f>EXP(-$B$3*B6)*(($B$8*AN103-$B$9*AN93)/($B$8-$B$9))</f>
        <v>-36.987602853601231</v>
      </c>
      <c r="AM96" s="1"/>
      <c r="AN96" s="3"/>
      <c r="AO96" s="22" t="s">
        <v>10</v>
      </c>
      <c r="AP96" s="7">
        <f>EXP(-$B$3*B6)*(($B$8*AR103-$B$9*AR93)/($B$8-$B$9))</f>
        <v>-36.98760285360131</v>
      </c>
      <c r="AQ96" s="1"/>
      <c r="AR96" s="1"/>
      <c r="AS96" s="22" t="s">
        <v>10</v>
      </c>
      <c r="AT96" s="7">
        <f>EXP(-$B$3*B6)*(($B$8*AV103-$B$9*AV93)/($B$8-$B$9))</f>
        <v>-36.987602853601452</v>
      </c>
      <c r="AU96" s="1"/>
      <c r="AV96" s="1"/>
      <c r="AW96" s="22" t="s">
        <v>10</v>
      </c>
      <c r="AX96" s="6"/>
      <c r="AY96" s="1"/>
      <c r="AZ96" s="1"/>
      <c r="BA96" s="1"/>
      <c r="BB96" s="1"/>
      <c r="BC96" s="1"/>
      <c r="BD96" s="1"/>
    </row>
    <row r="97" spans="1:56" ht="14.55" x14ac:dyDescent="0.35">
      <c r="A97" s="14"/>
      <c r="B97" s="14"/>
      <c r="C97" s="1"/>
      <c r="D97" s="1"/>
      <c r="E97" s="1"/>
      <c r="F97" s="1"/>
      <c r="G97" s="1"/>
      <c r="H97" s="1"/>
      <c r="I97" s="1"/>
      <c r="J97" s="1"/>
      <c r="K97" s="1"/>
      <c r="L97" s="3"/>
      <c r="M97" s="2"/>
      <c r="N97" s="4"/>
      <c r="O97" s="1"/>
      <c r="P97" s="3"/>
      <c r="Q97" s="22" t="s">
        <v>21</v>
      </c>
      <c r="R97" s="7">
        <f>EXP(-$B$3*$B$6)*($B$11*T92+$B$12*T102)</f>
        <v>17.695400732779831</v>
      </c>
      <c r="S97" s="1"/>
      <c r="T97" s="1"/>
      <c r="U97" s="22" t="s">
        <v>21</v>
      </c>
      <c r="V97" s="7">
        <f>EXP(-$B$3*$B$6)*($B$11*X92+$B$12*X102)</f>
        <v>17.769976647393399</v>
      </c>
      <c r="W97" s="1"/>
      <c r="X97" s="1"/>
      <c r="Y97" s="22" t="s">
        <v>21</v>
      </c>
      <c r="Z97" s="7">
        <f>EXP(-$B$3*$B$6)*($B$11*AB92+$B$12*AB102)</f>
        <v>17.850751874890506</v>
      </c>
      <c r="AA97" s="1"/>
      <c r="AB97" s="1"/>
      <c r="AC97" s="22" t="s">
        <v>21</v>
      </c>
      <c r="AD97" s="7">
        <f>EXP(-$B$3*$B$6)*($B$11*AF92+$B$12*AF102)</f>
        <v>17.93916410645495</v>
      </c>
      <c r="AE97" s="1"/>
      <c r="AF97" s="1"/>
      <c r="AG97" s="22" t="s">
        <v>21</v>
      </c>
      <c r="AH97" s="7">
        <f>EXP(-$B$3*$B$6)*($B$11*AJ92+$B$12*AJ102)</f>
        <v>18.03443756676085</v>
      </c>
      <c r="AI97" s="1"/>
      <c r="AJ97" s="1"/>
      <c r="AK97" s="22" t="s">
        <v>21</v>
      </c>
      <c r="AL97" s="7">
        <f>EXP(-$B$3*$B$6)*($B$11*AN92+$B$12*AN102)</f>
        <v>18.134215332623491</v>
      </c>
      <c r="AM97" s="1"/>
      <c r="AN97" s="3"/>
      <c r="AO97" s="22" t="s">
        <v>21</v>
      </c>
      <c r="AP97" s="7">
        <f>EXP(-$B$3*$B$6)*($B$11*AR92+$B$12*AR102)</f>
        <v>18.234258747589891</v>
      </c>
      <c r="AQ97" s="1"/>
      <c r="AR97" s="1"/>
      <c r="AS97" s="22" t="s">
        <v>21</v>
      </c>
      <c r="AT97" s="7">
        <f>EXP(-$B$3*$B$6)*($B$11*AV92+$B$12*AV102)</f>
        <v>18.334568440264114</v>
      </c>
      <c r="AU97" s="1"/>
      <c r="AV97" s="1"/>
      <c r="AW97" s="22" t="s">
        <v>21</v>
      </c>
      <c r="AX97" s="8">
        <f>MAX(AX94-$B$2,0)</f>
        <v>18.435145040692802</v>
      </c>
      <c r="AY97" s="1"/>
      <c r="AZ97" s="1"/>
      <c r="BA97" s="1"/>
      <c r="BB97" s="1"/>
      <c r="BC97" s="1"/>
      <c r="BD97" s="1"/>
    </row>
    <row r="98" spans="1:56" ht="14.55" x14ac:dyDescent="0.35">
      <c r="A98" s="14"/>
      <c r="B98" s="14"/>
      <c r="C98" s="1"/>
      <c r="D98" s="1"/>
      <c r="E98" s="1"/>
      <c r="F98" s="1"/>
      <c r="G98" s="1"/>
      <c r="H98" s="1"/>
      <c r="I98" s="1"/>
      <c r="J98" s="1"/>
      <c r="K98" s="1"/>
      <c r="L98" s="3"/>
      <c r="M98" s="2"/>
      <c r="N98" s="4"/>
      <c r="O98" s="1">
        <f>M103+1</f>
        <v>7</v>
      </c>
      <c r="P98" s="1"/>
      <c r="Q98" s="22" t="s">
        <v>20</v>
      </c>
      <c r="R98" s="7">
        <f>MAX(EXP(-$B$3*$B$6)*($B$11*T93+$B$12*T103),R94-$B$2)</f>
        <v>18.435145040692866</v>
      </c>
      <c r="S98" s="1"/>
      <c r="T98" s="1"/>
      <c r="U98" s="22" t="s">
        <v>20</v>
      </c>
      <c r="V98" s="7">
        <f>MAX(EXP(-$B$3*$B$6)*($B$11*X93+$B$12*X103),V94-$B$2)</f>
        <v>18.435145040692859</v>
      </c>
      <c r="W98" s="1"/>
      <c r="X98" s="1"/>
      <c r="Y98" s="22" t="s">
        <v>20</v>
      </c>
      <c r="Z98" s="7">
        <f>MAX(EXP(-$B$3*$B$6)*($B$11*AB93+$B$12*AB103),Z94-$B$2)</f>
        <v>18.435145040692852</v>
      </c>
      <c r="AA98" s="1"/>
      <c r="AB98" s="1"/>
      <c r="AC98" s="22" t="s">
        <v>20</v>
      </c>
      <c r="AD98" s="7">
        <f>MAX(EXP(-$B$3*$B$6)*($B$11*AF93+$B$12*AF103),AD94-$B$2)</f>
        <v>18.435145040692845</v>
      </c>
      <c r="AE98" s="1"/>
      <c r="AF98" s="1"/>
      <c r="AG98" s="22" t="s">
        <v>20</v>
      </c>
      <c r="AH98" s="7">
        <f>MAX(EXP(-$B$3*$B$6)*($B$11*AJ93+$B$12*AJ103),AH94-$B$2)</f>
        <v>18.435145040692845</v>
      </c>
      <c r="AI98" s="1"/>
      <c r="AJ98" s="1"/>
      <c r="AK98" s="22" t="s">
        <v>20</v>
      </c>
      <c r="AL98" s="7">
        <f>MAX(EXP(-$B$3*$B$6)*($B$11*AN93+$B$12*AN103),AL94-$B$2)</f>
        <v>18.435145040692831</v>
      </c>
      <c r="AM98" s="1"/>
      <c r="AN98" s="3"/>
      <c r="AO98" s="22" t="s">
        <v>20</v>
      </c>
      <c r="AP98" s="7">
        <f>MAX(EXP(-$B$3*$B$6)*($B$11*AR93+$B$12*AR103),AP94-$B$2)</f>
        <v>18.435145040692817</v>
      </c>
      <c r="AQ98" s="1"/>
      <c r="AR98" s="1"/>
      <c r="AS98" s="22" t="s">
        <v>20</v>
      </c>
      <c r="AT98" s="7">
        <f>MAX(EXP(-$B$3*$B$6)*($B$11*AV93+$B$12*AV103),AT94-$B$2)</f>
        <v>18.435145040692802</v>
      </c>
      <c r="AU98" s="1"/>
      <c r="AV98" s="1"/>
      <c r="AW98" s="22" t="s">
        <v>20</v>
      </c>
      <c r="AX98" s="8">
        <f>MAX(AX94-$B$2,0)</f>
        <v>18.435145040692802</v>
      </c>
      <c r="AY98" s="1"/>
      <c r="AZ98" s="1"/>
      <c r="BA98" s="1"/>
      <c r="BB98" s="1"/>
      <c r="BC98" s="1"/>
      <c r="BD98" s="1"/>
    </row>
    <row r="99" spans="1:56" ht="14.55" x14ac:dyDescent="0.35">
      <c r="A99" s="14"/>
      <c r="B99" s="14"/>
      <c r="C99" s="1"/>
      <c r="D99" s="1"/>
      <c r="E99" s="1"/>
      <c r="F99" s="1"/>
      <c r="G99" s="1"/>
      <c r="H99" s="1"/>
      <c r="I99" s="1"/>
      <c r="J99" s="1"/>
      <c r="K99" s="1"/>
      <c r="L99" s="3"/>
      <c r="M99" s="2"/>
      <c r="N99" s="4"/>
      <c r="O99" s="22" t="s">
        <v>0</v>
      </c>
      <c r="P99" s="7">
        <f>N104*$B$8</f>
        <v>52.802287517541394</v>
      </c>
      <c r="Q99" s="1"/>
      <c r="R99" s="1"/>
      <c r="S99" s="22" t="s">
        <v>0</v>
      </c>
      <c r="T99" s="7">
        <f>R94*$B$9</f>
        <v>52.802287517541394</v>
      </c>
      <c r="U99" s="1"/>
      <c r="V99" s="1"/>
      <c r="W99" s="22" t="s">
        <v>0</v>
      </c>
      <c r="X99" s="7">
        <f>V94*$B$9</f>
        <v>52.802287517541387</v>
      </c>
      <c r="Y99" s="1"/>
      <c r="Z99" s="1"/>
      <c r="AA99" s="22" t="s">
        <v>0</v>
      </c>
      <c r="AB99" s="7">
        <f>Z94*$B$9</f>
        <v>52.80228751754138</v>
      </c>
      <c r="AC99" s="1"/>
      <c r="AD99" s="1"/>
      <c r="AE99" s="22" t="s">
        <v>0</v>
      </c>
      <c r="AF99" s="7">
        <f>AD94*$B$9</f>
        <v>52.802287517541373</v>
      </c>
      <c r="AG99" s="1"/>
      <c r="AH99" s="1"/>
      <c r="AI99" s="22" t="s">
        <v>0</v>
      </c>
      <c r="AJ99" s="7">
        <f>AH94*$B$9</f>
        <v>52.802287517541373</v>
      </c>
      <c r="AK99" s="1"/>
      <c r="AL99" s="3"/>
      <c r="AM99" s="22" t="s">
        <v>0</v>
      </c>
      <c r="AN99" s="7">
        <f>AL94*$B$9</f>
        <v>52.802287517541359</v>
      </c>
      <c r="AO99" s="1"/>
      <c r="AP99" s="1"/>
      <c r="AQ99" s="22" t="s">
        <v>0</v>
      </c>
      <c r="AR99" s="7">
        <f>AP94*$B$9</f>
        <v>52.802287517541345</v>
      </c>
      <c r="AS99" s="1"/>
      <c r="AT99" s="1"/>
      <c r="AU99" s="22" t="s">
        <v>0</v>
      </c>
      <c r="AV99" s="7">
        <f>AT94*$B$9</f>
        <v>52.80228751754133</v>
      </c>
      <c r="AW99" s="1"/>
      <c r="AX99" s="1"/>
      <c r="AY99" s="1"/>
      <c r="AZ99" s="1"/>
      <c r="BA99" s="1"/>
      <c r="BB99" s="1"/>
      <c r="BC99" s="1"/>
      <c r="BD99" s="1"/>
    </row>
    <row r="100" spans="1:56" x14ac:dyDescent="0.45">
      <c r="A100" s="14"/>
      <c r="B100" s="14"/>
      <c r="C100" s="1"/>
      <c r="D100" s="1"/>
      <c r="E100" s="1"/>
      <c r="F100" s="1"/>
      <c r="G100" s="1"/>
      <c r="H100" s="1"/>
      <c r="I100" s="1"/>
      <c r="J100" s="1"/>
      <c r="K100" s="1"/>
      <c r="L100" s="3"/>
      <c r="M100" s="2"/>
      <c r="N100" s="4"/>
      <c r="O100" s="23" t="s">
        <v>9</v>
      </c>
      <c r="P100" s="7">
        <f>EXP(-$B$4*$B$6)*(R98-R108)/(P99*($B$8-$B$9))</f>
        <v>0.99886860854299919</v>
      </c>
      <c r="Q100" s="1"/>
      <c r="R100" s="1"/>
      <c r="S100" s="23" t="s">
        <v>9</v>
      </c>
      <c r="T100" s="7">
        <f>EXP(-$B$4*$B$6)*(V98-V108)/(T99*($B$8-$B$9))</f>
        <v>0.99886860854299786</v>
      </c>
      <c r="U100" s="1"/>
      <c r="V100" s="1"/>
      <c r="W100" s="23" t="s">
        <v>9</v>
      </c>
      <c r="X100" s="7">
        <f>EXP(-$B$4*$B$6)*(Z98-Z108)/(X99*($B$8-$B$9))</f>
        <v>0.99886860854299797</v>
      </c>
      <c r="Y100" s="1"/>
      <c r="Z100" s="1"/>
      <c r="AA100" s="23" t="s">
        <v>9</v>
      </c>
      <c r="AB100" s="7">
        <f>EXP(-$B$4*$B$6)*(AD98-AD108)/(AB99*($B$8-$B$9))</f>
        <v>0.99886860854299797</v>
      </c>
      <c r="AC100" s="1"/>
      <c r="AD100" s="1"/>
      <c r="AE100" s="23" t="s">
        <v>9</v>
      </c>
      <c r="AF100" s="7">
        <f>EXP(-$B$4*$B$6)*(AH98-AH108)/(AF99*($B$8-$B$9))</f>
        <v>0.99886860854299953</v>
      </c>
      <c r="AG100" s="1"/>
      <c r="AH100" s="1"/>
      <c r="AI100" s="23" t="s">
        <v>9</v>
      </c>
      <c r="AJ100" s="7">
        <f>EXP(-$B$4*$B$6)*(AL98-AL108)/(AJ99*($B$8-$B$9))</f>
        <v>0.99886860854299686</v>
      </c>
      <c r="AK100" s="1"/>
      <c r="AL100" s="3"/>
      <c r="AM100" s="23" t="s">
        <v>9</v>
      </c>
      <c r="AN100" s="7">
        <f>EXP(-$B$4*$B$6)*(AP98-AP108)/(AN99*($B$8-$B$9))</f>
        <v>0.99886860854299719</v>
      </c>
      <c r="AO100" s="1"/>
      <c r="AP100" s="1"/>
      <c r="AQ100" s="23" t="s">
        <v>9</v>
      </c>
      <c r="AR100" s="7">
        <f>EXP(-$B$4*$B$6)*(AT98-AT108)/(AR99*($B$8-$B$9))</f>
        <v>0.9988686085429973</v>
      </c>
      <c r="AS100" s="1"/>
      <c r="AT100" s="1"/>
      <c r="AU100" s="23" t="s">
        <v>9</v>
      </c>
      <c r="AV100" s="7">
        <f>EXP(-$B$4*$B$6)*(AX98-AX108)/(AV99*($B$8-$B$9))</f>
        <v>0.99886860854300041</v>
      </c>
      <c r="AW100" s="1"/>
      <c r="AX100" s="1"/>
      <c r="AY100" s="1"/>
      <c r="AZ100" s="1"/>
      <c r="BA100" s="1"/>
      <c r="BB100" s="1"/>
      <c r="BC100" s="1"/>
      <c r="BD100" s="1"/>
    </row>
    <row r="101" spans="1:56" ht="14.55" x14ac:dyDescent="0.35">
      <c r="A101" s="14"/>
      <c r="B101" s="14"/>
      <c r="C101" s="1"/>
      <c r="D101" s="1"/>
      <c r="E101" s="1"/>
      <c r="F101" s="1"/>
      <c r="G101" s="1"/>
      <c r="H101" s="1"/>
      <c r="I101" s="1"/>
      <c r="J101" s="1"/>
      <c r="K101" s="1"/>
      <c r="L101" s="3"/>
      <c r="M101" s="2"/>
      <c r="N101" s="4"/>
      <c r="O101" s="22" t="s">
        <v>10</v>
      </c>
      <c r="P101" s="7">
        <f>EXP(-$B$3*B6)*(($B$8*R108-$B$9*R98)/($B$8-$B$9))</f>
        <v>-36.987602853601345</v>
      </c>
      <c r="Q101" s="1"/>
      <c r="R101" s="1"/>
      <c r="S101" s="22" t="s">
        <v>10</v>
      </c>
      <c r="T101" s="7">
        <f>EXP(-$B$3*B6)*(($B$8*V108-$B$9*V98)/($B$8-$B$9))</f>
        <v>-36.98760285360131</v>
      </c>
      <c r="U101" s="1"/>
      <c r="V101" s="1"/>
      <c r="W101" s="22" t="s">
        <v>10</v>
      </c>
      <c r="X101" s="7">
        <f>EXP(-$B$3*B6)*(($B$8*Z108-$B$9*Z98)/($B$8-$B$9))</f>
        <v>-36.987602853601324</v>
      </c>
      <c r="Y101" s="1"/>
      <c r="Z101" s="1"/>
      <c r="AA101" s="22" t="s">
        <v>10</v>
      </c>
      <c r="AB101" s="7">
        <f>EXP(-$B$3*B6)*(($B$8*AD109-$B$9*AD98)/($B$8-$B$9))</f>
        <v>-180.30246150111662</v>
      </c>
      <c r="AC101" s="1"/>
      <c r="AD101" s="1"/>
      <c r="AE101" s="22" t="s">
        <v>10</v>
      </c>
      <c r="AF101" s="7">
        <f>EXP(-$B$3*B6)*(($B$8*AH108-$B$9*AH98)/($B$8-$B$9))</f>
        <v>-36.987602853601402</v>
      </c>
      <c r="AG101" s="1"/>
      <c r="AH101" s="1"/>
      <c r="AI101" s="22" t="s">
        <v>10</v>
      </c>
      <c r="AJ101" s="7">
        <f>EXP(-$B$3*B6)*(($B$8*AL108-$B$9*AL98)/($B$8-$B$9))</f>
        <v>-36.987602853601253</v>
      </c>
      <c r="AK101" s="1"/>
      <c r="AL101" s="3"/>
      <c r="AM101" s="22" t="s">
        <v>10</v>
      </c>
      <c r="AN101" s="7">
        <f>EXP(-$B$3*B6)*(($B$8*AP108-$B$9*AP98)/($B$8-$B$9))</f>
        <v>-36.987602853601253</v>
      </c>
      <c r="AO101" s="1"/>
      <c r="AP101" s="1"/>
      <c r="AQ101" s="22" t="s">
        <v>10</v>
      </c>
      <c r="AR101" s="7">
        <f>EXP(-$B$3*B6)*(($B$8*AT108-$B$9*AT98)/($B$8-$B$9))</f>
        <v>-36.987602853601274</v>
      </c>
      <c r="AS101" s="1"/>
      <c r="AT101" s="1"/>
      <c r="AU101" s="22" t="s">
        <v>10</v>
      </c>
      <c r="AV101" s="7">
        <f>EXP(-$B$3*B6)*(($B$8*AX108-$B$9*AX98)/($B$8-$B$9))</f>
        <v>-36.987602853601416</v>
      </c>
      <c r="AW101" s="1"/>
      <c r="AX101" s="1"/>
      <c r="AY101" s="1"/>
      <c r="AZ101" s="1"/>
      <c r="BA101" s="1"/>
      <c r="BB101" s="1"/>
      <c r="BC101" s="1"/>
      <c r="BD101" s="1"/>
    </row>
    <row r="102" spans="1:56" ht="14.55" x14ac:dyDescent="0.35">
      <c r="A102" s="14"/>
      <c r="B102" s="14"/>
      <c r="C102" s="1"/>
      <c r="D102" s="1"/>
      <c r="E102" s="1"/>
      <c r="F102" s="1"/>
      <c r="G102" s="1"/>
      <c r="H102" s="1"/>
      <c r="I102" s="1"/>
      <c r="J102" s="1"/>
      <c r="K102" s="1"/>
      <c r="L102" s="3"/>
      <c r="M102" s="2"/>
      <c r="N102" s="4"/>
      <c r="O102" s="22" t="s">
        <v>21</v>
      </c>
      <c r="P102" s="7">
        <f>EXP(-$B$3*$B$6)*($B$11*R97+$B$12*R107)</f>
        <v>15.147242544071656</v>
      </c>
      <c r="Q102" s="1"/>
      <c r="R102" s="1"/>
      <c r="S102" s="22" t="s">
        <v>21</v>
      </c>
      <c r="T102" s="7">
        <f>EXP(-$B$3*$B$6)*($B$11*V97+$B$12*V107)</f>
        <v>15.193756571124192</v>
      </c>
      <c r="U102" s="1"/>
      <c r="V102" s="1"/>
      <c r="W102" s="22" t="s">
        <v>21</v>
      </c>
      <c r="X102" s="7">
        <f>EXP(-$B$3*$B$6)*($B$11*Z97+$B$12*Z107)</f>
        <v>15.248008847781501</v>
      </c>
      <c r="Y102" s="1"/>
      <c r="Z102" s="1"/>
      <c r="AA102" s="22" t="s">
        <v>21</v>
      </c>
      <c r="AB102" s="7">
        <f>EXP(-$B$3*$B$6)*($B$11*AD97+$B$12*AD107)</f>
        <v>15.311941046983387</v>
      </c>
      <c r="AC102" s="1"/>
      <c r="AD102" s="1"/>
      <c r="AE102" s="22" t="s">
        <v>21</v>
      </c>
      <c r="AF102" s="7">
        <f>EXP(-$B$3*$B$6)*($B$11*AH97+$B$12*AH107)</f>
        <v>15.386628507743115</v>
      </c>
      <c r="AG102" s="1"/>
      <c r="AH102" s="1"/>
      <c r="AI102" s="22" t="s">
        <v>21</v>
      </c>
      <c r="AJ102" s="7">
        <f>EXP(-$B$3*$B$6)*($B$11*AL97+$B$12*AL107)</f>
        <v>15.472216666714127</v>
      </c>
      <c r="AK102" s="1"/>
      <c r="AL102" s="3"/>
      <c r="AM102" s="22" t="s">
        <v>21</v>
      </c>
      <c r="AN102" s="7">
        <f>EXP(-$B$3*$B$6)*($B$11*AP97+$B$12*AP107)</f>
        <v>15.566206570413639</v>
      </c>
      <c r="AO102" s="1"/>
      <c r="AP102" s="1"/>
      <c r="AQ102" s="22" t="s">
        <v>21</v>
      </c>
      <c r="AR102" s="7">
        <f>EXP(-$B$3*$B$6)*($B$11*AT97+$B$12*AT107)</f>
        <v>15.660449017517371</v>
      </c>
      <c r="AS102" s="1"/>
      <c r="AT102" s="1"/>
      <c r="AU102" s="22" t="s">
        <v>21</v>
      </c>
      <c r="AV102" s="7">
        <f>EXP(-$B$3*$B$6)*($B$11*AX97+$B$12*AX107)</f>
        <v>15.754944606932519</v>
      </c>
      <c r="AW102" s="1"/>
      <c r="AX102" s="1"/>
      <c r="AY102" s="1"/>
      <c r="AZ102" s="1"/>
      <c r="BA102" s="1"/>
      <c r="BB102" s="1"/>
      <c r="BC102" s="1"/>
      <c r="BD102" s="1"/>
    </row>
    <row r="103" spans="1:56" ht="14.55" x14ac:dyDescent="0.35">
      <c r="A103" s="14"/>
      <c r="B103" s="14"/>
      <c r="C103" s="1"/>
      <c r="D103" s="1"/>
      <c r="E103" s="1"/>
      <c r="F103" s="1"/>
      <c r="G103" s="1"/>
      <c r="H103" s="1"/>
      <c r="I103" s="1"/>
      <c r="J103" s="1"/>
      <c r="K103" s="1"/>
      <c r="L103" s="3"/>
      <c r="M103" s="1">
        <f>K108+1</f>
        <v>6</v>
      </c>
      <c r="N103" s="1"/>
      <c r="O103" s="22" t="s">
        <v>20</v>
      </c>
      <c r="P103" s="7">
        <f>MAX(EXP(-$B$3*$B$6)*($B$11*R98+$B$12*R108),P99-$B$2)</f>
        <v>15.802287517541394</v>
      </c>
      <c r="Q103" s="1"/>
      <c r="R103" s="1"/>
      <c r="S103" s="22" t="s">
        <v>20</v>
      </c>
      <c r="T103" s="7">
        <f>MAX(EXP(-$B$3*$B$6)*($B$11*V98+$B$12*V108),T99-$B$2)</f>
        <v>15.802287517541394</v>
      </c>
      <c r="U103" s="1"/>
      <c r="V103" s="1"/>
      <c r="W103" s="22" t="s">
        <v>20</v>
      </c>
      <c r="X103" s="7">
        <f>MAX(EXP(-$B$3*$B$6)*($B$11*Z98+$B$12*Z108),X99-$B$2)</f>
        <v>15.802287517541387</v>
      </c>
      <c r="Y103" s="1"/>
      <c r="Z103" s="1"/>
      <c r="AA103" s="22" t="s">
        <v>20</v>
      </c>
      <c r="AB103" s="7">
        <f>MAX(EXP(-$B$3*$B$6)*($B$11*AD98+$B$12*AD108),AB99-$B$2)</f>
        <v>15.80228751754138</v>
      </c>
      <c r="AC103" s="1"/>
      <c r="AD103" s="1"/>
      <c r="AE103" s="22" t="s">
        <v>20</v>
      </c>
      <c r="AF103" s="7">
        <f>MAX(EXP(-$B$3*$B$6)*($B$11*AH98+$B$12*AH108),AF99-$B$2)</f>
        <v>15.802287517541373</v>
      </c>
      <c r="AG103" s="1"/>
      <c r="AH103" s="1"/>
      <c r="AI103" s="22" t="s">
        <v>20</v>
      </c>
      <c r="AJ103" s="7">
        <f>MAX(EXP(-$B$3*$B$6)*($B$11*AL98+$B$12*AL108),AJ99-$B$2)</f>
        <v>15.802287517541373</v>
      </c>
      <c r="AK103" s="1"/>
      <c r="AL103" s="3"/>
      <c r="AM103" s="22" t="s">
        <v>20</v>
      </c>
      <c r="AN103" s="7">
        <f>MAX(EXP(-$B$3*$B$6)*($B$11*AP98+$B$12*AP108),AN99-$B$2)</f>
        <v>15.802287517541359</v>
      </c>
      <c r="AO103" s="1"/>
      <c r="AP103" s="1"/>
      <c r="AQ103" s="22" t="s">
        <v>20</v>
      </c>
      <c r="AR103" s="7">
        <f>MAX(EXP(-$B$3*$B$6)*($B$11*AT98+$B$12*AT108),AR99-$B$2)</f>
        <v>15.802287517541345</v>
      </c>
      <c r="AS103" s="1"/>
      <c r="AT103" s="1"/>
      <c r="AU103" s="22" t="s">
        <v>20</v>
      </c>
      <c r="AV103" s="7">
        <f>MAX(EXP(-$B$3*$B$6)*($B$11*AX98+$B$12*AX108),AV99-$B$2)</f>
        <v>15.80228751754133</v>
      </c>
      <c r="AW103" s="1"/>
      <c r="AX103" s="1"/>
      <c r="AY103" s="1"/>
      <c r="AZ103" s="1"/>
      <c r="BA103" s="1"/>
      <c r="BB103" s="1"/>
      <c r="BC103" s="1"/>
      <c r="BD103" s="1"/>
    </row>
    <row r="104" spans="1:56" ht="14.55" x14ac:dyDescent="0.35">
      <c r="A104" s="14"/>
      <c r="B104" s="14"/>
      <c r="C104" s="1"/>
      <c r="D104" s="1"/>
      <c r="E104" s="1"/>
      <c r="F104" s="1"/>
      <c r="G104" s="1"/>
      <c r="H104" s="1"/>
      <c r="I104" s="1"/>
      <c r="J104" s="1"/>
      <c r="K104" s="1"/>
      <c r="L104" s="3"/>
      <c r="M104" s="22" t="s">
        <v>0</v>
      </c>
      <c r="N104" s="7">
        <f>L109*$B$8</f>
        <v>50.294475914845748</v>
      </c>
      <c r="O104" s="1"/>
      <c r="P104" s="1"/>
      <c r="Q104" s="22" t="s">
        <v>0</v>
      </c>
      <c r="R104" s="7">
        <f>P99*$B$9</f>
        <v>50.294475914845741</v>
      </c>
      <c r="S104" s="1"/>
      <c r="T104" s="1"/>
      <c r="U104" s="22" t="s">
        <v>0</v>
      </c>
      <c r="V104" s="7">
        <f>T99*$B$9</f>
        <v>50.294475914845741</v>
      </c>
      <c r="W104" s="1"/>
      <c r="X104" s="1"/>
      <c r="Y104" s="22" t="s">
        <v>0</v>
      </c>
      <c r="Z104" s="7">
        <f>X99*$B$9</f>
        <v>50.294475914845734</v>
      </c>
      <c r="AA104" s="1"/>
      <c r="AB104" s="1"/>
      <c r="AC104" s="22" t="s">
        <v>0</v>
      </c>
      <c r="AD104" s="7">
        <f>AB99*$B$9</f>
        <v>50.294475914845727</v>
      </c>
      <c r="AE104" s="1"/>
      <c r="AF104" s="1"/>
      <c r="AG104" s="22" t="s">
        <v>0</v>
      </c>
      <c r="AH104" s="7">
        <f>AF99*$B$9</f>
        <v>50.294475914845719</v>
      </c>
      <c r="AI104" s="1"/>
      <c r="AJ104" s="3"/>
      <c r="AK104" s="22" t="s">
        <v>0</v>
      </c>
      <c r="AL104" s="7">
        <f>AJ99*$B$9</f>
        <v>50.294475914845719</v>
      </c>
      <c r="AM104" s="1"/>
      <c r="AN104" s="1"/>
      <c r="AO104" s="22" t="s">
        <v>0</v>
      </c>
      <c r="AP104" s="7">
        <f>AN99*$B$9</f>
        <v>50.294475914845705</v>
      </c>
      <c r="AQ104" s="1"/>
      <c r="AR104" s="1"/>
      <c r="AS104" s="22" t="s">
        <v>0</v>
      </c>
      <c r="AT104" s="7">
        <f>AR99*$B$9</f>
        <v>50.294475914845691</v>
      </c>
      <c r="AU104" s="1"/>
      <c r="AV104" s="1"/>
      <c r="AW104" s="22" t="s">
        <v>0</v>
      </c>
      <c r="AX104" s="7">
        <f>AV99*$B$9</f>
        <v>50.294475914845677</v>
      </c>
      <c r="AY104" s="1"/>
      <c r="AZ104" s="1"/>
      <c r="BA104" s="1"/>
      <c r="BB104" s="1"/>
      <c r="BC104" s="1"/>
      <c r="BD104" s="1"/>
    </row>
    <row r="105" spans="1:56" x14ac:dyDescent="0.45">
      <c r="A105" s="14"/>
      <c r="B105" s="14"/>
      <c r="C105" s="1"/>
      <c r="D105" s="1"/>
      <c r="E105" s="1"/>
      <c r="F105" s="1"/>
      <c r="G105" s="1"/>
      <c r="H105" s="1"/>
      <c r="I105" s="1"/>
      <c r="J105" s="1"/>
      <c r="K105" s="1"/>
      <c r="L105" s="3"/>
      <c r="M105" s="23" t="s">
        <v>9</v>
      </c>
      <c r="N105" s="7">
        <f>EXP(-$B$4*$B$6)*(P103-P113)/(N104*($B$8-$B$9))</f>
        <v>0.97932929102853339</v>
      </c>
      <c r="O105" s="1"/>
      <c r="P105" s="1"/>
      <c r="Q105" s="23" t="s">
        <v>9</v>
      </c>
      <c r="R105" s="7">
        <f>EXP(-$B$4*$B$6)*(T103-T113)/(R104*($B$8-$B$9))</f>
        <v>0.98664677433076253</v>
      </c>
      <c r="S105" s="1"/>
      <c r="T105" s="1"/>
      <c r="U105" s="23" t="s">
        <v>9</v>
      </c>
      <c r="V105" s="7">
        <f>EXP(-$B$4*$B$6)*(X103-X113)/(V104*($B$8-$B$9))</f>
        <v>0.99354106518785101</v>
      </c>
      <c r="W105" s="1"/>
      <c r="X105" s="1"/>
      <c r="Y105" s="23" t="s">
        <v>9</v>
      </c>
      <c r="Z105" s="7">
        <f>EXP(-$B$4*$B$6)*(AB103-AB113)/(Z104*($B$8-$B$9))</f>
        <v>0.99886860854299886</v>
      </c>
      <c r="AA105" s="1"/>
      <c r="AB105" s="1"/>
      <c r="AC105" s="23" t="s">
        <v>9</v>
      </c>
      <c r="AD105" s="7">
        <f>EXP(-$B$4*$B$6)*(AF103-AF113)/(AD104*($B$8-$B$9))</f>
        <v>0.99886860854299742</v>
      </c>
      <c r="AE105" s="1"/>
      <c r="AF105" s="1"/>
      <c r="AG105" s="23" t="s">
        <v>9</v>
      </c>
      <c r="AH105" s="7">
        <f>EXP(-$B$4*$B$6)*(AJ103-AJ113)/(AH104*($B$8-$B$9))</f>
        <v>0.99886860854299897</v>
      </c>
      <c r="AI105" s="1"/>
      <c r="AJ105" s="3"/>
      <c r="AK105" s="23" t="s">
        <v>9</v>
      </c>
      <c r="AL105" s="7">
        <f>EXP(-$B$4*$B$6)*(AN103-AN113)/(AL104*($B$8-$B$9))</f>
        <v>0.99886860854299608</v>
      </c>
      <c r="AM105" s="1"/>
      <c r="AN105" s="1"/>
      <c r="AO105" s="23" t="s">
        <v>9</v>
      </c>
      <c r="AP105" s="7">
        <f>EXP(-$B$4*$B$6)*(AR103-AR113)/(AP104*($B$8-$B$9))</f>
        <v>0.99886860854299653</v>
      </c>
      <c r="AQ105" s="1"/>
      <c r="AR105" s="1"/>
      <c r="AS105" s="23" t="s">
        <v>9</v>
      </c>
      <c r="AT105" s="7">
        <f>EXP(-$B$4*$B$6)*(AV103-AV113)/(AT104*($B$8-$B$9))</f>
        <v>0.99886860854299664</v>
      </c>
      <c r="AU105" s="1"/>
      <c r="AV105" s="1"/>
      <c r="AW105" s="23" t="s">
        <v>9</v>
      </c>
      <c r="AX105" s="6"/>
      <c r="AY105" s="1"/>
      <c r="AZ105" s="1"/>
      <c r="BA105" s="1"/>
      <c r="BB105" s="1"/>
      <c r="BC105" s="1"/>
      <c r="BD105" s="1"/>
    </row>
    <row r="106" spans="1:56" ht="14.55" x14ac:dyDescent="0.35">
      <c r="A106" s="14"/>
      <c r="B106" s="14"/>
      <c r="C106" s="1"/>
      <c r="D106" s="1"/>
      <c r="E106" s="1"/>
      <c r="F106" s="1"/>
      <c r="G106" s="1"/>
      <c r="H106" s="1"/>
      <c r="I106" s="1"/>
      <c r="J106" s="1"/>
      <c r="K106" s="1"/>
      <c r="L106" s="3"/>
      <c r="M106" s="22" t="s">
        <v>10</v>
      </c>
      <c r="N106" s="7">
        <f>EXP(-$B$3*B6)*(($B$8*P113-$B$9*P103)/($B$8-$B$9))</f>
        <v>-35.95505966803934</v>
      </c>
      <c r="O106" s="1"/>
      <c r="P106" s="1"/>
      <c r="Q106" s="22" t="s">
        <v>10</v>
      </c>
      <c r="R106" s="7">
        <f>EXP(-$B$3*B6)*(($B$8*T113-$B$9*T103)/($B$8-$B$9))</f>
        <v>-36.341747560980679</v>
      </c>
      <c r="S106" s="1"/>
      <c r="T106" s="1"/>
      <c r="U106" s="22" t="s">
        <v>10</v>
      </c>
      <c r="V106" s="7">
        <f>EXP(-$B$3*B6)*(($B$8*X113-$B$9*X103)/($B$8-$B$9))</f>
        <v>-36.706072110110867</v>
      </c>
      <c r="W106" s="1"/>
      <c r="X106" s="1"/>
      <c r="Y106" s="22" t="s">
        <v>10</v>
      </c>
      <c r="Z106" s="7">
        <f>EXP(-$B$3*B6)*(($B$8*AB113-$B$9*AB103)/($B$8-$B$9))</f>
        <v>-36.987602853601345</v>
      </c>
      <c r="AA106" s="1"/>
      <c r="AB106" s="1"/>
      <c r="AC106" s="22" t="s">
        <v>10</v>
      </c>
      <c r="AD106" s="7">
        <f>EXP(-$B$3*B6)*(($B$8*AF113-$B$9*AF103)/($B$8-$B$9))</f>
        <v>-36.987602853601274</v>
      </c>
      <c r="AE106" s="1"/>
      <c r="AF106" s="1"/>
      <c r="AG106" s="22" t="s">
        <v>10</v>
      </c>
      <c r="AH106" s="7">
        <f>EXP(-$B$3*B6)*(($B$8*AJ113-$B$9*AJ103)/($B$8-$B$9))</f>
        <v>-36.987602853601359</v>
      </c>
      <c r="AI106" s="1"/>
      <c r="AJ106" s="3"/>
      <c r="AK106" s="22" t="s">
        <v>10</v>
      </c>
      <c r="AL106" s="7">
        <f>EXP(-$B$3*B6)*(($B$8*AN113-$B$9*AN103)/($B$8-$B$9))</f>
        <v>-36.987602853601231</v>
      </c>
      <c r="AM106" s="1"/>
      <c r="AN106" s="1"/>
      <c r="AO106" s="22" t="s">
        <v>10</v>
      </c>
      <c r="AP106" s="7">
        <f>EXP(-$B$3*B6)*(($B$8*AR113-$B$9*AR103)/($B$8-$B$9))</f>
        <v>-36.987602853601231</v>
      </c>
      <c r="AQ106" s="1"/>
      <c r="AR106" s="1"/>
      <c r="AS106" s="22" t="s">
        <v>10</v>
      </c>
      <c r="AT106" s="7">
        <f>EXP(-$B$3*B6)*(($B$8*AV114-$B$9*AV103)/($B$8-$B$9))</f>
        <v>-154.55215190723507</v>
      </c>
      <c r="AU106" s="1"/>
      <c r="AV106" s="1"/>
      <c r="AW106" s="22" t="s">
        <v>10</v>
      </c>
      <c r="AX106" s="6"/>
      <c r="AY106" s="1"/>
      <c r="AZ106" s="1"/>
      <c r="BA106" s="1"/>
      <c r="BB106" s="1"/>
      <c r="BC106" s="1"/>
      <c r="BD106" s="1"/>
    </row>
    <row r="107" spans="1:56" ht="14.55" x14ac:dyDescent="0.35">
      <c r="A107" s="14"/>
      <c r="B107" s="14"/>
      <c r="C107" s="1"/>
      <c r="D107" s="1"/>
      <c r="E107" s="1"/>
      <c r="F107" s="1"/>
      <c r="G107" s="1"/>
      <c r="H107" s="1"/>
      <c r="I107" s="1"/>
      <c r="J107" s="1"/>
      <c r="K107" s="1"/>
      <c r="L107" s="3"/>
      <c r="M107" s="22" t="s">
        <v>21</v>
      </c>
      <c r="N107" s="7">
        <f>EXP(-$B$3*$B$6)*($B$11*P102+$B$12*P112)</f>
        <v>12.794336765764639</v>
      </c>
      <c r="O107" s="1"/>
      <c r="P107" s="1"/>
      <c r="Q107" s="22" t="s">
        <v>21</v>
      </c>
      <c r="R107" s="7">
        <f>EXP(-$B$3*$B$6)*($B$11*T102+$B$12*T112)</f>
        <v>12.808099356809496</v>
      </c>
      <c r="S107" s="1"/>
      <c r="T107" s="1"/>
      <c r="U107" s="22" t="s">
        <v>21</v>
      </c>
      <c r="V107" s="7">
        <f>EXP(-$B$3*$B$6)*($B$11*X102+$B$12*X112)</f>
        <v>12.828775811345864</v>
      </c>
      <c r="W107" s="1"/>
      <c r="X107" s="1"/>
      <c r="Y107" s="22" t="s">
        <v>21</v>
      </c>
      <c r="Z107" s="7">
        <f>EXP(-$B$3*$B$6)*($B$11*AB102+$B$12*AB112)</f>
        <v>12.858614096505752</v>
      </c>
      <c r="AA107" s="1"/>
      <c r="AB107" s="1"/>
      <c r="AC107" s="22" t="s">
        <v>21</v>
      </c>
      <c r="AD107" s="7">
        <f>EXP(-$B$3*$B$6)*($B$11*AF102+$B$12*AF112)</f>
        <v>12.900021707843241</v>
      </c>
      <c r="AE107" s="1"/>
      <c r="AF107" s="1"/>
      <c r="AG107" s="22" t="s">
        <v>21</v>
      </c>
      <c r="AH107" s="7">
        <f>EXP(-$B$3*$B$6)*($B$11*AJ102+$B$12*AJ112)</f>
        <v>12.955781039882512</v>
      </c>
      <c r="AI107" s="1"/>
      <c r="AJ107" s="3"/>
      <c r="AK107" s="22" t="s">
        <v>21</v>
      </c>
      <c r="AL107" s="7">
        <f>EXP(-$B$3*$B$6)*($B$11*AN102+$B$12*AN112)</f>
        <v>13.028344305898639</v>
      </c>
      <c r="AM107" s="1"/>
      <c r="AN107" s="1"/>
      <c r="AO107" s="22" t="s">
        <v>21</v>
      </c>
      <c r="AP107" s="7">
        <f>EXP(-$B$3*$B$6)*($B$11*AR102+$B$12*AR112)</f>
        <v>13.116814606265807</v>
      </c>
      <c r="AQ107" s="1"/>
      <c r="AR107" s="1"/>
      <c r="AS107" s="22" t="s">
        <v>21</v>
      </c>
      <c r="AT107" s="7">
        <f>EXP(-$B$3*$B$6)*($B$11*AV102+$B$12*AV112)</f>
        <v>13.205524952385312</v>
      </c>
      <c r="AU107" s="1"/>
      <c r="AV107" s="1"/>
      <c r="AW107" s="22" t="s">
        <v>21</v>
      </c>
      <c r="AX107" s="8">
        <f>MAX(AX104-$B$2,0)</f>
        <v>13.294475914845677</v>
      </c>
      <c r="AY107" s="1"/>
      <c r="AZ107" s="1"/>
      <c r="BA107" s="1"/>
      <c r="BB107" s="1"/>
      <c r="BC107" s="1"/>
      <c r="BD107" s="1"/>
    </row>
    <row r="108" spans="1:56" ht="14.55" x14ac:dyDescent="0.35">
      <c r="A108" s="14"/>
      <c r="B108" s="14"/>
      <c r="C108" s="1"/>
      <c r="D108" s="1"/>
      <c r="E108" s="1"/>
      <c r="F108" s="1"/>
      <c r="G108" s="1"/>
      <c r="H108" s="1"/>
      <c r="I108" s="1"/>
      <c r="J108" s="1"/>
      <c r="K108" s="1">
        <f>I113+1</f>
        <v>5</v>
      </c>
      <c r="L108" s="1"/>
      <c r="M108" s="22" t="s">
        <v>20</v>
      </c>
      <c r="N108" s="7">
        <f>MAX(EXP(-$B$3*$B$6)*($B$11*P103+$B$12*P113),N104-$B$2)</f>
        <v>13.2997937722982</v>
      </c>
      <c r="O108" s="1"/>
      <c r="P108" s="1"/>
      <c r="Q108" s="22" t="s">
        <v>20</v>
      </c>
      <c r="R108" s="7">
        <f>MAX(EXP(-$B$3*$B$6)*($B$11*T103+$B$12*T113),R104-$B$2)</f>
        <v>13.294475914845741</v>
      </c>
      <c r="S108" s="1"/>
      <c r="T108" s="1"/>
      <c r="U108" s="22" t="s">
        <v>20</v>
      </c>
      <c r="V108" s="7">
        <f>MAX(EXP(-$B$3*$B$6)*($B$11*X103+$B$12*X113),V104-$B$2)</f>
        <v>13.294475914845741</v>
      </c>
      <c r="W108" s="1"/>
      <c r="X108" s="1"/>
      <c r="Y108" s="22" t="s">
        <v>20</v>
      </c>
      <c r="Z108" s="7">
        <f>MAX(EXP(-$B$3*$B$6)*($B$11*AB103+$B$12*AB113),Z104-$B$2)</f>
        <v>13.294475914845734</v>
      </c>
      <c r="AA108" s="1"/>
      <c r="AB108" s="1"/>
      <c r="AC108" s="22" t="s">
        <v>20</v>
      </c>
      <c r="AD108" s="7">
        <f>MAX(EXP(-$B$3*$B$6)*($B$11*AF103+$B$12*AF113),AD104-$B$2)</f>
        <v>13.294475914845727</v>
      </c>
      <c r="AE108" s="1"/>
      <c r="AF108" s="1"/>
      <c r="AG108" s="22" t="s">
        <v>20</v>
      </c>
      <c r="AH108" s="7">
        <f>MAX(EXP(-$B$3*$B$6)*($B$11*AJ103+$B$12*AJ113),AH104-$B$2)</f>
        <v>13.294475914845719</v>
      </c>
      <c r="AI108" s="1"/>
      <c r="AJ108" s="3"/>
      <c r="AK108" s="22" t="s">
        <v>20</v>
      </c>
      <c r="AL108" s="7">
        <f>MAX(EXP(-$B$3*$B$6)*($B$11*AN103+$B$12*AN113),AL104-$B$2)</f>
        <v>13.294475914845719</v>
      </c>
      <c r="AM108" s="1"/>
      <c r="AN108" s="1"/>
      <c r="AO108" s="22" t="s">
        <v>20</v>
      </c>
      <c r="AP108" s="7">
        <f>MAX(EXP(-$B$3*$B$6)*($B$11*AR103+$B$12*AR113),AP104-$B$2)</f>
        <v>13.294475914845705</v>
      </c>
      <c r="AQ108" s="1"/>
      <c r="AR108" s="1"/>
      <c r="AS108" s="22" t="s">
        <v>20</v>
      </c>
      <c r="AT108" s="7">
        <f>MAX(EXP(-$B$3*$B$6)*($B$11*AV103+$B$12*AV113),AT104-$B$2)</f>
        <v>13.294475914845691</v>
      </c>
      <c r="AU108" s="1"/>
      <c r="AV108" s="1"/>
      <c r="AW108" s="22" t="s">
        <v>20</v>
      </c>
      <c r="AX108" s="8">
        <f>MAX(AX104-$B$2,0)</f>
        <v>13.294475914845677</v>
      </c>
      <c r="AY108" s="1"/>
      <c r="AZ108" s="1"/>
      <c r="BA108" s="1"/>
      <c r="BB108" s="1"/>
      <c r="BC108" s="1"/>
      <c r="BD108" s="1"/>
    </row>
    <row r="109" spans="1:56" ht="14.55" x14ac:dyDescent="0.35">
      <c r="A109" s="14"/>
      <c r="B109" s="14"/>
      <c r="C109" s="1"/>
      <c r="D109" s="1"/>
      <c r="E109" s="1"/>
      <c r="F109" s="1"/>
      <c r="G109" s="1"/>
      <c r="H109" s="1"/>
      <c r="I109" s="1"/>
      <c r="J109" s="1"/>
      <c r="K109" s="22" t="s">
        <v>0</v>
      </c>
      <c r="L109" s="7">
        <f>J114*$B$8</f>
        <v>47.905771254865897</v>
      </c>
      <c r="M109" s="1"/>
      <c r="N109" s="1"/>
      <c r="O109" s="22" t="s">
        <v>0</v>
      </c>
      <c r="P109" s="7">
        <f>N104*$B$9</f>
        <v>47.90577125486589</v>
      </c>
      <c r="Q109" s="1"/>
      <c r="R109" s="1"/>
      <c r="S109" s="22" t="s">
        <v>0</v>
      </c>
      <c r="T109" s="7">
        <f>R104*$B$9</f>
        <v>47.905771254865883</v>
      </c>
      <c r="U109" s="1"/>
      <c r="V109" s="1"/>
      <c r="W109" s="22" t="s">
        <v>0</v>
      </c>
      <c r="X109" s="7">
        <f>V104*$B$9</f>
        <v>47.905771254865883</v>
      </c>
      <c r="Y109" s="1"/>
      <c r="Z109" s="1"/>
      <c r="AA109" s="22" t="s">
        <v>0</v>
      </c>
      <c r="AB109" s="7">
        <f>Z104*$B$9</f>
        <v>47.905771254865876</v>
      </c>
      <c r="AC109" s="1"/>
      <c r="AD109" s="1"/>
      <c r="AE109" s="22" t="s">
        <v>0</v>
      </c>
      <c r="AF109" s="7">
        <f>AD104*$B$9</f>
        <v>47.905771254865876</v>
      </c>
      <c r="AG109" s="1"/>
      <c r="AH109" s="3"/>
      <c r="AI109" s="22" t="s">
        <v>0</v>
      </c>
      <c r="AJ109" s="7">
        <f>AH104*$B$9</f>
        <v>47.905771254865869</v>
      </c>
      <c r="AK109" s="1"/>
      <c r="AL109" s="1"/>
      <c r="AM109" s="22" t="s">
        <v>0</v>
      </c>
      <c r="AN109" s="7">
        <f>AL104*$B$9</f>
        <v>47.905771254865869</v>
      </c>
      <c r="AO109" s="1"/>
      <c r="AP109" s="1"/>
      <c r="AQ109" s="22" t="s">
        <v>0</v>
      </c>
      <c r="AR109" s="7">
        <f>AP104*$B$9</f>
        <v>47.905771254865854</v>
      </c>
      <c r="AS109" s="1"/>
      <c r="AT109" s="1"/>
      <c r="AU109" s="22" t="s">
        <v>0</v>
      </c>
      <c r="AV109" s="7">
        <f>AT104*$B$9</f>
        <v>47.90577125486584</v>
      </c>
      <c r="AW109" s="1"/>
      <c r="AX109" s="1"/>
      <c r="AY109" s="1"/>
      <c r="AZ109" s="1"/>
      <c r="BA109" s="1"/>
      <c r="BB109" s="1"/>
      <c r="BC109" s="1"/>
      <c r="BD109" s="1"/>
    </row>
    <row r="110" spans="1:56" x14ac:dyDescent="0.45">
      <c r="A110" s="14"/>
      <c r="B110" s="14"/>
      <c r="C110" s="1"/>
      <c r="D110" s="1"/>
      <c r="E110" s="1"/>
      <c r="F110" s="1"/>
      <c r="G110" s="1"/>
      <c r="H110" s="1"/>
      <c r="I110" s="1"/>
      <c r="J110" s="1"/>
      <c r="K110" s="23" t="s">
        <v>9</v>
      </c>
      <c r="L110" s="7">
        <f>EXP(-$B$4*$B$6)*(N108-N118)/(L109*($B$8-$B$9))</f>
        <v>0.92855209239792125</v>
      </c>
      <c r="M110" s="1"/>
      <c r="N110" s="1"/>
      <c r="O110" s="23" t="s">
        <v>9</v>
      </c>
      <c r="P110" s="7">
        <f>EXP(-$B$4*$B$6)*(R108-R118)/(P109*($B$8-$B$9))</f>
        <v>0.94222091418678822</v>
      </c>
      <c r="Q110" s="1"/>
      <c r="R110" s="1"/>
      <c r="S110" s="23" t="s">
        <v>9</v>
      </c>
      <c r="T110" s="7">
        <f>EXP(-$B$4*$B$6)*(V108-V118)/(T109*($B$8-$B$9))</f>
        <v>0.95698982976916891</v>
      </c>
      <c r="U110" s="1"/>
      <c r="V110" s="1"/>
      <c r="W110" s="23" t="s">
        <v>9</v>
      </c>
      <c r="X110" s="7">
        <f>EXP(-$B$4*$B$6)*(Z108-Z118)/(X109*($B$8-$B$9))</f>
        <v>0.97090461378209669</v>
      </c>
      <c r="Y110" s="1"/>
      <c r="Z110" s="1"/>
      <c r="AA110" s="23" t="s">
        <v>9</v>
      </c>
      <c r="AB110" s="7">
        <f>EXP(-$B$4*$B$6)*(AD108-AD118)/(AB109*($B$8-$B$9))</f>
        <v>0.98240126518558213</v>
      </c>
      <c r="AC110" s="1"/>
      <c r="AD110" s="1"/>
      <c r="AE110" s="23" t="s">
        <v>9</v>
      </c>
      <c r="AF110" s="7">
        <f>EXP(-$B$4*$B$6)*(AH108-AH118)/(AF109*($B$8-$B$9))</f>
        <v>0.99315876707199258</v>
      </c>
      <c r="AG110" s="1"/>
      <c r="AH110" s="3"/>
      <c r="AI110" s="23" t="s">
        <v>9</v>
      </c>
      <c r="AJ110" s="7">
        <f>EXP(-$B$4*$B$6)*(AL108-AL118)/(AJ109*($B$8-$B$9))</f>
        <v>0.99886860854299886</v>
      </c>
      <c r="AK110" s="1"/>
      <c r="AL110" s="1"/>
      <c r="AM110" s="23" t="s">
        <v>9</v>
      </c>
      <c r="AN110" s="7">
        <f>EXP(-$B$4*$B$6)*(AP108-AP118)/(AN109*($B$8-$B$9))</f>
        <v>0.99886860854299586</v>
      </c>
      <c r="AO110" s="1"/>
      <c r="AP110" s="1"/>
      <c r="AQ110" s="23" t="s">
        <v>9</v>
      </c>
      <c r="AR110" s="7">
        <f>EXP(-$B$4*$B$6)*(AT108-AT118)/(AR109*($B$8-$B$9))</f>
        <v>0.99886860854299619</v>
      </c>
      <c r="AS110" s="1"/>
      <c r="AT110" s="1"/>
      <c r="AU110" s="23" t="s">
        <v>9</v>
      </c>
      <c r="AV110" s="7">
        <f>EXP(-$B$4*$B$6)*(AX108-AX118)/(AV109*($B$8-$B$9))</f>
        <v>0.99886860854299664</v>
      </c>
      <c r="AW110" s="1"/>
      <c r="AX110" s="1"/>
      <c r="AY110" s="1"/>
      <c r="AZ110" s="1"/>
      <c r="BA110" s="1"/>
      <c r="BB110" s="1"/>
      <c r="BC110" s="1"/>
      <c r="BD110" s="1"/>
    </row>
    <row r="111" spans="1:56" ht="14.55" x14ac:dyDescent="0.35">
      <c r="A111" s="14"/>
      <c r="B111" s="14"/>
      <c r="C111" s="1"/>
      <c r="D111" s="1"/>
      <c r="E111" s="1"/>
      <c r="F111" s="1"/>
      <c r="G111" s="1"/>
      <c r="H111" s="1"/>
      <c r="I111" s="1"/>
      <c r="J111" s="1"/>
      <c r="K111" s="22" t="s">
        <v>10</v>
      </c>
      <c r="L111" s="7">
        <f>EXP(-$B$3*B6)*(($B$8*N118-$B$9*N108)/($B$8-$B$9))</f>
        <v>-33.442935001388612</v>
      </c>
      <c r="M111" s="1"/>
      <c r="N111" s="1"/>
      <c r="O111" s="22" t="s">
        <v>10</v>
      </c>
      <c r="P111" s="7">
        <f>EXP(-$B$3*B6)*(($B$8*R118-$B$9*R108)/($B$8-$B$9))</f>
        <v>-34.136265377729991</v>
      </c>
      <c r="Q111" s="1"/>
      <c r="R111" s="1"/>
      <c r="S111" s="22" t="s">
        <v>10</v>
      </c>
      <c r="T111" s="7">
        <f>EXP(-$B$3*B6)*(($B$8*V118-$B$9*V108)/($B$8-$B$9))</f>
        <v>-34.87965242916443</v>
      </c>
      <c r="U111" s="1"/>
      <c r="V111" s="1"/>
      <c r="W111" s="22" t="s">
        <v>10</v>
      </c>
      <c r="X111" s="7">
        <f>EXP(-$B$3*B6)*(($B$8*Z118-$B$9*Z108)/($B$8-$B$9))</f>
        <v>-35.580047133231808</v>
      </c>
      <c r="Y111" s="1"/>
      <c r="Z111" s="1"/>
      <c r="AA111" s="22" t="s">
        <v>10</v>
      </c>
      <c r="AB111" s="7">
        <f>EXP(-$B$3*B6)*(($B$8*AD118-$B$9*AD108)/($B$8-$B$9))</f>
        <v>-36.158726166268067</v>
      </c>
      <c r="AC111" s="1"/>
      <c r="AD111" s="1"/>
      <c r="AE111" s="22" t="s">
        <v>10</v>
      </c>
      <c r="AF111" s="7">
        <f>EXP(-$B$3*B6)*(($B$8*AH118-$B$9*AH108)/($B$8-$B$9))</f>
        <v>-36.700200424383517</v>
      </c>
      <c r="AG111" s="1"/>
      <c r="AH111" s="3"/>
      <c r="AI111" s="22" t="s">
        <v>10</v>
      </c>
      <c r="AJ111" s="7">
        <f>EXP(-$B$3*B6)*(($B$8*AL118-$B$9*AL108)/($B$8-$B$9))</f>
        <v>-36.987602853601359</v>
      </c>
      <c r="AK111" s="1"/>
      <c r="AL111" s="1"/>
      <c r="AM111" s="22" t="s">
        <v>10</v>
      </c>
      <c r="AN111" s="7">
        <f>EXP(-$B$3*B6)*(($B$8*AP118-$B$9*AP108)/($B$8-$B$9))</f>
        <v>-36.987602853601231</v>
      </c>
      <c r="AO111" s="1"/>
      <c r="AP111" s="1"/>
      <c r="AQ111" s="22" t="s">
        <v>10</v>
      </c>
      <c r="AR111" s="7">
        <f>EXP(-$B$3*B6)*(($B$8*AT118-$B$9*AT108)/($B$8-$B$9))</f>
        <v>-36.987602853601231</v>
      </c>
      <c r="AS111" s="1"/>
      <c r="AT111" s="1"/>
      <c r="AU111" s="22" t="s">
        <v>10</v>
      </c>
      <c r="AV111" s="7">
        <f>EXP(-$B$3*B6)*(($B$8*AX118-$B$9*AX108)/($B$8-$B$9))</f>
        <v>-36.987602853601231</v>
      </c>
      <c r="AW111" s="1"/>
      <c r="AX111" s="1"/>
      <c r="AY111" s="1"/>
      <c r="AZ111" s="1"/>
      <c r="BA111" s="1"/>
      <c r="BB111" s="1"/>
      <c r="BC111" s="1"/>
      <c r="BD111" s="1"/>
    </row>
    <row r="112" spans="1:56" ht="14.55" x14ac:dyDescent="0.35">
      <c r="A112" s="14"/>
      <c r="B112" s="14"/>
      <c r="C112" s="1"/>
      <c r="D112" s="1"/>
      <c r="E112" s="1"/>
      <c r="F112" s="1"/>
      <c r="G112" s="1"/>
      <c r="H112" s="1"/>
      <c r="I112" s="1"/>
      <c r="J112" s="1"/>
      <c r="K112" s="22" t="s">
        <v>21</v>
      </c>
      <c r="L112" s="7">
        <f>EXP(-$B$3*$B$6)*($B$11*N107+$B$12*N117)</f>
        <v>10.654305851730317</v>
      </c>
      <c r="M112" s="1"/>
      <c r="N112" s="1"/>
      <c r="O112" s="22" t="s">
        <v>21</v>
      </c>
      <c r="P112" s="7">
        <f>EXP(-$B$3*$B$6)*($B$11*R107+$B$12*R117)</f>
        <v>10.633662266407693</v>
      </c>
      <c r="Q112" s="1"/>
      <c r="R112" s="1"/>
      <c r="S112" s="22" t="s">
        <v>21</v>
      </c>
      <c r="T112" s="7">
        <f>EXP(-$B$3*$B$6)*($B$11*V107+$B$12*V117)</f>
        <v>10.617243348629762</v>
      </c>
      <c r="U112" s="1"/>
      <c r="V112" s="1"/>
      <c r="W112" s="22" t="s">
        <v>21</v>
      </c>
      <c r="X112" s="7">
        <f>EXP(-$B$3*$B$6)*($B$11*Z107+$B$12*Z117)</f>
        <v>10.606982826142451</v>
      </c>
      <c r="Y112" s="1"/>
      <c r="Z112" s="1"/>
      <c r="AA112" s="22" t="s">
        <v>21</v>
      </c>
      <c r="AB112" s="7">
        <f>EXP(-$B$3*$B$6)*($B$11*AD107+$B$12*AD117)</f>
        <v>10.605412456985654</v>
      </c>
      <c r="AC112" s="1"/>
      <c r="AD112" s="1"/>
      <c r="AE112" s="22" t="s">
        <v>21</v>
      </c>
      <c r="AF112" s="7">
        <f>EXP(-$B$3*$B$6)*($B$11*AH107+$B$12*AH117)</f>
        <v>10.61616927342466</v>
      </c>
      <c r="AG112" s="1"/>
      <c r="AH112" s="3"/>
      <c r="AI112" s="22" t="s">
        <v>21</v>
      </c>
      <c r="AJ112" s="7">
        <f>EXP(-$B$3*$B$6)*($B$11*AL107+$B$12*AL117)</f>
        <v>10.644468218029983</v>
      </c>
      <c r="AK112" s="1"/>
      <c r="AL112" s="1"/>
      <c r="AM112" s="22" t="s">
        <v>21</v>
      </c>
      <c r="AN112" s="7">
        <f>EXP(-$B$3*$B$6)*($B$11*AP107+$B$12*AP117)</f>
        <v>10.697327084262968</v>
      </c>
      <c r="AO112" s="1"/>
      <c r="AP112" s="1"/>
      <c r="AQ112" s="22" t="s">
        <v>21</v>
      </c>
      <c r="AR112" s="7">
        <f>EXP(-$B$3*$B$6)*($B$11*AT107+$B$12*AT117)</f>
        <v>10.780533588631739</v>
      </c>
      <c r="AS112" s="1"/>
      <c r="AT112" s="1"/>
      <c r="AU112" s="22" t="s">
        <v>21</v>
      </c>
      <c r="AV112" s="7">
        <f>EXP(-$B$3*$B$6)*($B$11*AX107+$B$12*AX117)</f>
        <v>10.863968220925676</v>
      </c>
      <c r="AW112" s="1"/>
      <c r="AX112" s="1"/>
      <c r="AY112" s="1"/>
      <c r="AZ112" s="1"/>
      <c r="BA112" s="1"/>
      <c r="BB112" s="1"/>
      <c r="BC112" s="1"/>
      <c r="BD112" s="1"/>
    </row>
    <row r="113" spans="1:56" ht="14.55" x14ac:dyDescent="0.35">
      <c r="A113" s="14"/>
      <c r="B113" s="14"/>
      <c r="C113" s="1"/>
      <c r="D113" s="1"/>
      <c r="E113" s="1"/>
      <c r="F113" s="1"/>
      <c r="G113" s="1"/>
      <c r="H113" s="1"/>
      <c r="I113" s="1">
        <f>G118+1</f>
        <v>4</v>
      </c>
      <c r="J113" s="1"/>
      <c r="K113" s="22" t="s">
        <v>20</v>
      </c>
      <c r="L113" s="7">
        <f>MAX(EXP(-$B$3*$B$6)*($B$11*N108+$B$12*N118),L109-$B$2)</f>
        <v>11.04006913525331</v>
      </c>
      <c r="M113" s="1"/>
      <c r="N113" s="1"/>
      <c r="O113" s="22" t="s">
        <v>20</v>
      </c>
      <c r="P113" s="7">
        <f>MAX(EXP(-$B$3*$B$6)*($B$11*R108+$B$12*R118),P109-$B$2)</f>
        <v>11.001554208852916</v>
      </c>
      <c r="Q113" s="1"/>
      <c r="R113" s="1"/>
      <c r="S113" s="22" t="s">
        <v>20</v>
      </c>
      <c r="T113" s="7">
        <f>MAX(EXP(-$B$3*$B$6)*($B$11*V108+$B$12*V118),T109-$B$2)</f>
        <v>10.965683448990431</v>
      </c>
      <c r="U113" s="1"/>
      <c r="V113" s="1"/>
      <c r="W113" s="22" t="s">
        <v>20</v>
      </c>
      <c r="X113" s="7">
        <f>MAX(EXP(-$B$3*$B$6)*($B$11*Z108+$B$12*Z118),X109-$B$2)</f>
        <v>10.931887204907241</v>
      </c>
      <c r="Y113" s="1"/>
      <c r="Z113" s="1"/>
      <c r="AA113" s="22" t="s">
        <v>20</v>
      </c>
      <c r="AB113" s="7">
        <f>MAX(EXP(-$B$3*$B$6)*($B$11*AD108+$B$12*AD118),AB109-$B$2)</f>
        <v>10.905771254865876</v>
      </c>
      <c r="AC113" s="1"/>
      <c r="AD113" s="1"/>
      <c r="AE113" s="22" t="s">
        <v>20</v>
      </c>
      <c r="AF113" s="7">
        <f>MAX(EXP(-$B$3*$B$6)*($B$11*AH108+$B$12*AH118),AF109-$B$2)</f>
        <v>10.905771254865876</v>
      </c>
      <c r="AG113" s="1"/>
      <c r="AH113" s="3"/>
      <c r="AI113" s="22" t="s">
        <v>20</v>
      </c>
      <c r="AJ113" s="7">
        <f>MAX(EXP(-$B$3*$B$6)*($B$11*AL108+$B$12*AL118),AJ109-$B$2)</f>
        <v>10.905771254865869</v>
      </c>
      <c r="AK113" s="1"/>
      <c r="AL113" s="1"/>
      <c r="AM113" s="22" t="s">
        <v>20</v>
      </c>
      <c r="AN113" s="7">
        <f>MAX(EXP(-$B$3*$B$6)*($B$11*AP108+$B$12*AP118),AN109-$B$2)</f>
        <v>10.905771254865869</v>
      </c>
      <c r="AO113" s="1"/>
      <c r="AP113" s="1"/>
      <c r="AQ113" s="22" t="s">
        <v>20</v>
      </c>
      <c r="AR113" s="7">
        <f>MAX(EXP(-$B$3*$B$6)*($B$11*AT108+$B$12*AT118),AR109-$B$2)</f>
        <v>10.905771254865854</v>
      </c>
      <c r="AS113" s="1"/>
      <c r="AT113" s="1"/>
      <c r="AU113" s="22" t="s">
        <v>20</v>
      </c>
      <c r="AV113" s="7">
        <f>MAX(EXP(-$B$3*$B$6)*($B$11*AX108+$B$12*AX118),AV109-$B$2)</f>
        <v>10.90577125486584</v>
      </c>
      <c r="AW113" s="1"/>
      <c r="AX113" s="1"/>
      <c r="AY113" s="1"/>
      <c r="AZ113" s="1"/>
      <c r="BA113" s="1"/>
      <c r="BB113" s="1"/>
      <c r="BC113" s="1"/>
      <c r="BD113" s="1"/>
    </row>
    <row r="114" spans="1:56" ht="14.55" x14ac:dyDescent="0.35">
      <c r="A114" s="14"/>
      <c r="B114" s="14"/>
      <c r="C114" s="1"/>
      <c r="D114" s="1"/>
      <c r="E114" s="1"/>
      <c r="F114" s="1"/>
      <c r="G114" s="1"/>
      <c r="H114" s="1"/>
      <c r="I114" s="22" t="s">
        <v>0</v>
      </c>
      <c r="J114" s="7">
        <f>H119*$B$8</f>
        <v>45.630516627893051</v>
      </c>
      <c r="K114" s="1"/>
      <c r="L114" s="1"/>
      <c r="M114" s="22" t="s">
        <v>0</v>
      </c>
      <c r="N114" s="7">
        <f>L109*$B$9</f>
        <v>45.630516627893051</v>
      </c>
      <c r="O114" s="1"/>
      <c r="P114" s="1"/>
      <c r="Q114" s="22" t="s">
        <v>0</v>
      </c>
      <c r="R114" s="7">
        <f>P109*$B$9</f>
        <v>45.630516627893044</v>
      </c>
      <c r="S114" s="1"/>
      <c r="T114" s="1"/>
      <c r="U114" s="22" t="s">
        <v>0</v>
      </c>
      <c r="V114" s="7">
        <f>T109*$B$9</f>
        <v>45.630516627893037</v>
      </c>
      <c r="W114" s="1"/>
      <c r="X114" s="1"/>
      <c r="Y114" s="22" t="s">
        <v>0</v>
      </c>
      <c r="Z114" s="7">
        <f>X109*$B$9</f>
        <v>45.630516627893037</v>
      </c>
      <c r="AA114" s="1"/>
      <c r="AB114" s="1"/>
      <c r="AC114" s="22" t="s">
        <v>0</v>
      </c>
      <c r="AD114" s="7">
        <f>AB109*$B$9</f>
        <v>45.63051662789303</v>
      </c>
      <c r="AE114" s="1"/>
      <c r="AF114" s="3"/>
      <c r="AG114" s="22" t="s">
        <v>0</v>
      </c>
      <c r="AH114" s="7">
        <f>AF109*$B$9</f>
        <v>45.63051662789303</v>
      </c>
      <c r="AI114" s="1"/>
      <c r="AJ114" s="1"/>
      <c r="AK114" s="22" t="s">
        <v>0</v>
      </c>
      <c r="AL114" s="7">
        <f>AJ109*$B$9</f>
        <v>45.630516627893023</v>
      </c>
      <c r="AM114" s="1"/>
      <c r="AN114" s="1"/>
      <c r="AO114" s="22" t="s">
        <v>0</v>
      </c>
      <c r="AP114" s="7">
        <f>AN109*$B$9</f>
        <v>45.630516627893023</v>
      </c>
      <c r="AQ114" s="1"/>
      <c r="AR114" s="1"/>
      <c r="AS114" s="22" t="s">
        <v>0</v>
      </c>
      <c r="AT114" s="7">
        <f>AR109*$B$9</f>
        <v>45.630516627893009</v>
      </c>
      <c r="AU114" s="1"/>
      <c r="AV114" s="1"/>
      <c r="AW114" s="22" t="s">
        <v>0</v>
      </c>
      <c r="AX114" s="7">
        <f>AV109*$B$9</f>
        <v>45.630516627892995</v>
      </c>
      <c r="AY114" s="1"/>
      <c r="AZ114" s="1"/>
      <c r="BA114" s="1"/>
      <c r="BB114" s="1"/>
      <c r="BC114" s="1"/>
      <c r="BD114" s="1"/>
    </row>
    <row r="115" spans="1:56" x14ac:dyDescent="0.45">
      <c r="A115" s="14"/>
      <c r="B115" s="14"/>
      <c r="C115" s="1"/>
      <c r="D115" s="1"/>
      <c r="E115" s="1"/>
      <c r="F115" s="1"/>
      <c r="G115" s="1"/>
      <c r="H115" s="1"/>
      <c r="I115" s="23" t="s">
        <v>9</v>
      </c>
      <c r="J115" s="7">
        <f>EXP(-$B$4*$B$6)*(L113-L123)/(J114*($B$8-$B$9))</f>
        <v>0.86599458993946787</v>
      </c>
      <c r="K115" s="1"/>
      <c r="L115" s="1"/>
      <c r="M115" s="23" t="s">
        <v>9</v>
      </c>
      <c r="N115" s="7">
        <f>EXP(-$B$4*$B$6)*(P113-P123)/(N114*($B$8-$B$9))</f>
        <v>0.87908169215770726</v>
      </c>
      <c r="O115" s="1"/>
      <c r="P115" s="1"/>
      <c r="Q115" s="23" t="s">
        <v>9</v>
      </c>
      <c r="R115" s="7">
        <f>EXP(-$B$4*$B$6)*(T113-T123)/(R114*($B$8-$B$9))</f>
        <v>0.89346808455868199</v>
      </c>
      <c r="S115" s="1"/>
      <c r="T115" s="1"/>
      <c r="U115" s="23" t="s">
        <v>9</v>
      </c>
      <c r="V115" s="7">
        <f>EXP(-$B$4*$B$6)*(X113-X123)/(V114*($B$8-$B$9))</f>
        <v>0.90867254954914445</v>
      </c>
      <c r="W115" s="1"/>
      <c r="X115" s="1"/>
      <c r="Y115" s="23" t="s">
        <v>9</v>
      </c>
      <c r="Z115" s="7">
        <f>EXP(-$B$4*$B$6)*(AB113-AB123)/(Z114*($B$8-$B$9))</f>
        <v>0.92547185288575118</v>
      </c>
      <c r="AA115" s="1"/>
      <c r="AB115" s="1"/>
      <c r="AC115" s="23" t="s">
        <v>9</v>
      </c>
      <c r="AD115" s="7">
        <f>EXP(-$B$4*$B$6)*(AF113-AF123)/(AD114*($B$8-$B$9))</f>
        <v>0.94867560573974585</v>
      </c>
      <c r="AE115" s="1"/>
      <c r="AF115" s="3"/>
      <c r="AG115" s="23" t="s">
        <v>9</v>
      </c>
      <c r="AH115" s="7">
        <f>EXP(-$B$4*$B$6)*(AJ113-AJ123)/(AH114*($B$8-$B$9))</f>
        <v>0.97038752918059734</v>
      </c>
      <c r="AI115" s="1"/>
      <c r="AJ115" s="1"/>
      <c r="AK115" s="23" t="s">
        <v>9</v>
      </c>
      <c r="AL115" s="7">
        <f>EXP(-$B$4*$B$6)*(AN113-AN123)/(AL114*($B$8-$B$9))</f>
        <v>0.98951130084569783</v>
      </c>
      <c r="AM115" s="1"/>
      <c r="AN115" s="1"/>
      <c r="AO115" s="23" t="s">
        <v>9</v>
      </c>
      <c r="AP115" s="7">
        <f>EXP(-$B$4*$B$6)*(AR113-AR123)/(AP114*($B$8-$B$9))</f>
        <v>0.99886860854299664</v>
      </c>
      <c r="AQ115" s="1"/>
      <c r="AR115" s="1"/>
      <c r="AS115" s="23" t="s">
        <v>9</v>
      </c>
      <c r="AT115" s="7">
        <f>EXP(-$B$4*$B$6)*(AV113-AV123)/(AT114*($B$8-$B$9))</f>
        <v>0.99886860854299686</v>
      </c>
      <c r="AU115" s="1"/>
      <c r="AV115" s="1"/>
      <c r="AW115" s="23" t="s">
        <v>9</v>
      </c>
      <c r="AX115" s="6"/>
      <c r="AY115" s="1"/>
      <c r="AZ115" s="1"/>
      <c r="BA115" s="1"/>
      <c r="BB115" s="1"/>
      <c r="BC115" s="1"/>
      <c r="BD115" s="1"/>
    </row>
    <row r="116" spans="1:56" ht="14.55" x14ac:dyDescent="0.35">
      <c r="A116" s="14"/>
      <c r="B116" s="14"/>
      <c r="C116" s="1"/>
      <c r="D116" s="1"/>
      <c r="E116" s="1"/>
      <c r="F116" s="1"/>
      <c r="G116" s="1"/>
      <c r="H116" s="1"/>
      <c r="I116" s="22" t="s">
        <v>10</v>
      </c>
      <c r="J116" s="7">
        <f>EXP(-$B$3*B6)*(($B$8*L123-$B$9*L113)/($B$8-$B$9))</f>
        <v>-30.482842881659497</v>
      </c>
      <c r="K116" s="1"/>
      <c r="L116" s="1"/>
      <c r="M116" s="22" t="s">
        <v>10</v>
      </c>
      <c r="N116" s="7">
        <f>EXP(-$B$3*B6)*(($B$8*P123-$B$9*P113)/($B$8-$B$9))</f>
        <v>-31.148792453521612</v>
      </c>
      <c r="O116" s="1"/>
      <c r="P116" s="1"/>
      <c r="Q116" s="22" t="s">
        <v>10</v>
      </c>
      <c r="R116" s="7">
        <f>EXP(-$B$3*B6)*(($B$8*T123-$B$9*T113)/($B$8-$B$9))</f>
        <v>-31.874391865805034</v>
      </c>
      <c r="S116" s="1"/>
      <c r="T116" s="1"/>
      <c r="U116" s="22" t="s">
        <v>10</v>
      </c>
      <c r="V116" s="7">
        <f>EXP(-$B$3*B6)*(($B$8*X123-$B$9*X113)/($B$8-$B$9))</f>
        <v>-32.637139099708293</v>
      </c>
      <c r="W116" s="1"/>
      <c r="X116" s="1"/>
      <c r="Y116" s="22" t="s">
        <v>10</v>
      </c>
      <c r="Z116" s="7">
        <f>EXP(-$B$3*B6)*(($B$8*AB123-$B$9*AB113)/($B$8-$B$9))</f>
        <v>-33.468671484263005</v>
      </c>
      <c r="AA116" s="1"/>
      <c r="AB116" s="1"/>
      <c r="AC116" s="22" t="s">
        <v>10</v>
      </c>
      <c r="AD116" s="7">
        <f>EXP(-$B$3*B6)*(($B$8*AF123-$B$9*AF113)/($B$8-$B$9))</f>
        <v>-34.581151362605333</v>
      </c>
      <c r="AE116" s="1"/>
      <c r="AF116" s="3"/>
      <c r="AG116" s="22" t="s">
        <v>10</v>
      </c>
      <c r="AH116" s="7">
        <f>EXP(-$B$3*B6)*(($B$8*AJ123-$B$9*AJ113)/($B$8-$B$9))</f>
        <v>-35.622107026115508</v>
      </c>
      <c r="AI116" s="1"/>
      <c r="AJ116" s="1"/>
      <c r="AK116" s="22" t="s">
        <v>10</v>
      </c>
      <c r="AL116" s="7">
        <f>EXP(-$B$3*B6)*(($B$8*AN123-$B$9*AN113)/($B$8-$B$9))</f>
        <v>-36.53897643552979</v>
      </c>
      <c r="AM116" s="1"/>
      <c r="AN116" s="1"/>
      <c r="AO116" s="22" t="s">
        <v>10</v>
      </c>
      <c r="AP116" s="7">
        <f>EXP(-$B$3*B6)*(($B$8*AR123-$B$9*AR113)/($B$8-$B$9))</f>
        <v>-36.987602853601253</v>
      </c>
      <c r="AQ116" s="1"/>
      <c r="AR116" s="1"/>
      <c r="AS116" s="22" t="s">
        <v>10</v>
      </c>
      <c r="AT116" s="7">
        <f>EXP(-$B$3*B6)*(($B$8*AV123-$B$9*AV113)/($B$8-$B$9))</f>
        <v>-36.98760285360126</v>
      </c>
      <c r="AU116" s="1"/>
      <c r="AV116" s="1"/>
      <c r="AW116" s="22" t="s">
        <v>10</v>
      </c>
      <c r="AX116" s="6"/>
      <c r="AY116" s="1"/>
      <c r="AZ116" s="1"/>
      <c r="BA116" s="1"/>
      <c r="BB116" s="1"/>
      <c r="BC116" s="1"/>
      <c r="BD116" s="1"/>
    </row>
    <row r="117" spans="1:56" ht="14.55" x14ac:dyDescent="0.35">
      <c r="A117" s="14"/>
      <c r="B117" s="14"/>
      <c r="C117" s="1"/>
      <c r="D117" s="1"/>
      <c r="E117" s="1"/>
      <c r="F117" s="1"/>
      <c r="G117" s="1"/>
      <c r="H117" s="1"/>
      <c r="I117" s="22" t="s">
        <v>21</v>
      </c>
      <c r="J117" s="7">
        <f>EXP(-$B$3*$B$6)*($B$11*L112+$B$12*L122)</f>
        <v>8.7414792112105033</v>
      </c>
      <c r="K117" s="1"/>
      <c r="L117" s="1"/>
      <c r="M117" s="22" t="s">
        <v>21</v>
      </c>
      <c r="N117" s="7">
        <f>EXP(-$B$3*$B$6)*($B$11*P112+$B$12*P122)</f>
        <v>8.688481591447939</v>
      </c>
      <c r="O117" s="1"/>
      <c r="P117" s="1"/>
      <c r="Q117" s="22" t="s">
        <v>21</v>
      </c>
      <c r="R117" s="7">
        <f>EXP(-$B$3*$B$6)*($B$11*T112+$B$12*T122)</f>
        <v>8.6361089904889479</v>
      </c>
      <c r="S117" s="1"/>
      <c r="T117" s="1"/>
      <c r="U117" s="22" t="s">
        <v>21</v>
      </c>
      <c r="V117" s="7">
        <f>EXP(-$B$3*$B$6)*($B$11*X112+$B$12*X122)</f>
        <v>8.5854848692784547</v>
      </c>
      <c r="W117" s="1"/>
      <c r="X117" s="1"/>
      <c r="Y117" s="22" t="s">
        <v>21</v>
      </c>
      <c r="Z117" s="7">
        <f>EXP(-$B$3*$B$6)*($B$11*AB112+$B$12*AB122)</f>
        <v>8.5382545343111946</v>
      </c>
      <c r="AA117" s="1"/>
      <c r="AB117" s="1"/>
      <c r="AC117" s="22" t="s">
        <v>21</v>
      </c>
      <c r="AD117" s="7">
        <f>EXP(-$B$3*$B$6)*($B$11*AF112+$B$12*AF122)</f>
        <v>8.4970659199506748</v>
      </c>
      <c r="AE117" s="1"/>
      <c r="AF117" s="3"/>
      <c r="AG117" s="22" t="s">
        <v>21</v>
      </c>
      <c r="AH117" s="7">
        <f>EXP(-$B$3*$B$6)*($B$11*AJ112+$B$12*AJ122)</f>
        <v>8.4663462088685275</v>
      </c>
      <c r="AI117" s="1"/>
      <c r="AJ117" s="1"/>
      <c r="AK117" s="22" t="s">
        <v>21</v>
      </c>
      <c r="AL117" s="7">
        <f>EXP(-$B$3*$B$6)*($B$11*AN112+$B$12*AN122)</f>
        <v>8.4538603950454245</v>
      </c>
      <c r="AM117" s="1"/>
      <c r="AN117" s="1"/>
      <c r="AO117" s="22" t="s">
        <v>21</v>
      </c>
      <c r="AP117" s="7">
        <f>EXP(-$B$3*$B$6)*($B$11*AR112+$B$12*AR122)</f>
        <v>8.4739265805835515</v>
      </c>
      <c r="AQ117" s="1"/>
      <c r="AR117" s="1"/>
      <c r="AS117" s="22" t="s">
        <v>21</v>
      </c>
      <c r="AT117" s="7">
        <f>EXP(-$B$3*$B$6)*($B$11*AV112+$B$12*AV122)</f>
        <v>8.5521132227333805</v>
      </c>
      <c r="AU117" s="1"/>
      <c r="AV117" s="1"/>
      <c r="AW117" s="22" t="s">
        <v>21</v>
      </c>
      <c r="AX117" s="8">
        <f>MAX(AX114-$B$2,0)</f>
        <v>8.6305166278929946</v>
      </c>
      <c r="AY117" s="1"/>
      <c r="AZ117" s="1"/>
      <c r="BA117" s="1"/>
      <c r="BB117" s="1"/>
      <c r="BC117" s="1"/>
      <c r="BD117" s="1"/>
    </row>
    <row r="118" spans="1:56" ht="14.55" x14ac:dyDescent="0.35">
      <c r="A118" s="14"/>
      <c r="B118" s="14"/>
      <c r="C118" s="1"/>
      <c r="D118" s="1"/>
      <c r="E118" s="1"/>
      <c r="F118" s="1"/>
      <c r="G118" s="1">
        <f>E123+1</f>
        <v>3</v>
      </c>
      <c r="H118" s="1"/>
      <c r="I118" s="22" t="s">
        <v>20</v>
      </c>
      <c r="J118" s="7">
        <f>MAX(EXP(-$B$3*$B$6)*($B$11*L113+$B$12*L123),J114-$B$2)</f>
        <v>9.0329376542388164</v>
      </c>
      <c r="K118" s="1"/>
      <c r="L118" s="1"/>
      <c r="M118" s="22" t="s">
        <v>20</v>
      </c>
      <c r="N118" s="7">
        <f>MAX(EXP(-$B$3*$B$6)*($B$11*P113+$B$12*P123),N114-$B$2)</f>
        <v>8.9641593177570069</v>
      </c>
      <c r="O118" s="1"/>
      <c r="P118" s="1"/>
      <c r="Q118" s="22" t="s">
        <v>20</v>
      </c>
      <c r="R118" s="7">
        <f>MAX(EXP(-$B$3*$B$6)*($B$11*T113+$B$12*T123),R114-$B$2)</f>
        <v>8.8950184231416554</v>
      </c>
      <c r="S118" s="1"/>
      <c r="T118" s="1"/>
      <c r="U118" s="22" t="s">
        <v>20</v>
      </c>
      <c r="V118" s="7">
        <f>MAX(EXP(-$B$3*$B$6)*($B$11*X113+$B$12*X123),V114-$B$2)</f>
        <v>8.8260587818039031</v>
      </c>
      <c r="W118" s="1"/>
      <c r="X118" s="1"/>
      <c r="Y118" s="22" t="s">
        <v>20</v>
      </c>
      <c r="Z118" s="7">
        <f>MAX(EXP(-$B$3*$B$6)*($B$11*AB113+$B$12*AB123),Z114-$B$2)</f>
        <v>8.7610872874872427</v>
      </c>
      <c r="AA118" s="1"/>
      <c r="AB118" s="1"/>
      <c r="AC118" s="22" t="s">
        <v>20</v>
      </c>
      <c r="AD118" s="7">
        <f>MAX(EXP(-$B$3*$B$6)*($B$11*AF113+$B$12*AF123),AD114-$B$2)</f>
        <v>8.7074066395786431</v>
      </c>
      <c r="AE118" s="1"/>
      <c r="AF118" s="3"/>
      <c r="AG118" s="22" t="s">
        <v>20</v>
      </c>
      <c r="AH118" s="7">
        <f>MAX(EXP(-$B$3*$B$6)*($B$11*AJ113+$B$12*AJ123),AH114-$B$2)</f>
        <v>8.65717725965977</v>
      </c>
      <c r="AI118" s="1"/>
      <c r="AJ118" s="1"/>
      <c r="AK118" s="22" t="s">
        <v>20</v>
      </c>
      <c r="AL118" s="7">
        <f>MAX(EXP(-$B$3*$B$6)*($B$11*AN113+$B$12*AN123),AL114-$B$2)</f>
        <v>8.630516627893023</v>
      </c>
      <c r="AM118" s="1"/>
      <c r="AN118" s="1"/>
      <c r="AO118" s="22" t="s">
        <v>20</v>
      </c>
      <c r="AP118" s="7">
        <f>MAX(EXP(-$B$3*$B$6)*($B$11*AR113+$B$12*AR123),AP114-$B$2)</f>
        <v>8.630516627893023</v>
      </c>
      <c r="AQ118" s="1"/>
      <c r="AR118" s="1"/>
      <c r="AS118" s="22" t="s">
        <v>20</v>
      </c>
      <c r="AT118" s="7">
        <f>MAX(EXP(-$B$3*$B$6)*($B$11*AV113+$B$12*AV123),AT114-$B$2)</f>
        <v>8.6305166278930088</v>
      </c>
      <c r="AU118" s="1"/>
      <c r="AV118" s="1"/>
      <c r="AW118" s="22" t="s">
        <v>20</v>
      </c>
      <c r="AX118" s="8">
        <f>MAX(AX114-$B$2,0)</f>
        <v>8.6305166278929946</v>
      </c>
      <c r="AY118" s="1"/>
      <c r="AZ118" s="1"/>
      <c r="BA118" s="1"/>
      <c r="BB118" s="1"/>
      <c r="BC118" s="1"/>
      <c r="BD118" s="1"/>
    </row>
    <row r="119" spans="1:56" ht="14.55" x14ac:dyDescent="0.35">
      <c r="A119" s="1"/>
      <c r="B119" s="1"/>
      <c r="C119" s="1"/>
      <c r="D119" s="1"/>
      <c r="E119" s="1"/>
      <c r="F119" s="1"/>
      <c r="G119" s="22" t="s">
        <v>0</v>
      </c>
      <c r="H119" s="7">
        <f>F124*$B$8</f>
        <v>43.463323795605028</v>
      </c>
      <c r="I119" s="1"/>
      <c r="J119" s="1"/>
      <c r="K119" s="22" t="s">
        <v>0</v>
      </c>
      <c r="L119" s="7">
        <f>J114*$B$9</f>
        <v>43.463323795605028</v>
      </c>
      <c r="M119" s="1"/>
      <c r="N119" s="1"/>
      <c r="O119" s="22" t="s">
        <v>0</v>
      </c>
      <c r="P119" s="7">
        <f>N114*$B$9</f>
        <v>43.463323795605028</v>
      </c>
      <c r="Q119" s="1"/>
      <c r="R119" s="1"/>
      <c r="S119" s="22" t="s">
        <v>0</v>
      </c>
      <c r="T119" s="7">
        <f>R114*$B$9</f>
        <v>43.463323795605021</v>
      </c>
      <c r="U119" s="1"/>
      <c r="V119" s="1"/>
      <c r="W119" s="22" t="s">
        <v>0</v>
      </c>
      <c r="X119" s="7">
        <f>V114*$B$9</f>
        <v>43.463323795605014</v>
      </c>
      <c r="Y119" s="1"/>
      <c r="Z119" s="1"/>
      <c r="AA119" s="22" t="s">
        <v>0</v>
      </c>
      <c r="AB119" s="7">
        <f>Z114*$B$9</f>
        <v>43.463323795605014</v>
      </c>
      <c r="AC119" s="1"/>
      <c r="AD119" s="3"/>
      <c r="AE119" s="22" t="s">
        <v>0</v>
      </c>
      <c r="AF119" s="7">
        <f>AD114*$B$9</f>
        <v>43.463323795605007</v>
      </c>
      <c r="AG119" s="1"/>
      <c r="AH119" s="1"/>
      <c r="AI119" s="22" t="s">
        <v>0</v>
      </c>
      <c r="AJ119" s="7">
        <f>AH114*$B$9</f>
        <v>43.463323795605007</v>
      </c>
      <c r="AK119" s="1"/>
      <c r="AL119" s="1"/>
      <c r="AM119" s="22" t="s">
        <v>0</v>
      </c>
      <c r="AN119" s="7">
        <f>AL114*$B$9</f>
        <v>43.463323795605</v>
      </c>
      <c r="AO119" s="1"/>
      <c r="AP119" s="1"/>
      <c r="AQ119" s="22" t="s">
        <v>0</v>
      </c>
      <c r="AR119" s="7">
        <f>AP114*$B$9</f>
        <v>43.463323795605</v>
      </c>
      <c r="AS119" s="1"/>
      <c r="AT119" s="1"/>
      <c r="AU119" s="22" t="s">
        <v>0</v>
      </c>
      <c r="AV119" s="7">
        <f>AT114*$B$9</f>
        <v>43.463323795604985</v>
      </c>
      <c r="AW119" s="1"/>
      <c r="AX119" s="1"/>
      <c r="AY119" s="1"/>
      <c r="AZ119" s="1"/>
      <c r="BA119" s="1"/>
      <c r="BB119" s="1"/>
      <c r="BC119" s="1"/>
      <c r="BD119" s="1"/>
    </row>
    <row r="120" spans="1:56" x14ac:dyDescent="0.45">
      <c r="A120" s="1"/>
      <c r="B120" s="1"/>
      <c r="C120" s="1"/>
      <c r="D120" s="1"/>
      <c r="E120" s="1"/>
      <c r="F120" s="1"/>
      <c r="G120" s="23" t="s">
        <v>9</v>
      </c>
      <c r="H120" s="7">
        <f>EXP(-$B$4*$B$6)*(J118-J128)/(H119*($B$8-$B$9))</f>
        <v>0.7932358766397154</v>
      </c>
      <c r="I120" s="1"/>
      <c r="J120" s="1"/>
      <c r="K120" s="23" t="s">
        <v>9</v>
      </c>
      <c r="L120" s="7">
        <f>EXP(-$B$4*$B$6)*(N118-N128)/(L119*($B$8-$B$9))</f>
        <v>0.80441229407334869</v>
      </c>
      <c r="M120" s="1"/>
      <c r="N120" s="1"/>
      <c r="O120" s="23" t="s">
        <v>9</v>
      </c>
      <c r="P120" s="7">
        <f>EXP(-$B$4*$B$6)*(R118-R128)/(P119*($B$8-$B$9))</f>
        <v>0.81693824081428001</v>
      </c>
      <c r="Q120" s="1"/>
      <c r="R120" s="1"/>
      <c r="S120" s="23" t="s">
        <v>9</v>
      </c>
      <c r="T120" s="7">
        <f>EXP(-$B$4*$B$6)*(V118-V128)/(T119*($B$8-$B$9))</f>
        <v>0.83096883254059206</v>
      </c>
      <c r="U120" s="1"/>
      <c r="V120" s="1"/>
      <c r="W120" s="23" t="s">
        <v>9</v>
      </c>
      <c r="X120" s="7">
        <f>EXP(-$B$4*$B$6)*(Z118-Z128)/(X119*($B$8-$B$9))</f>
        <v>0.84751836086762955</v>
      </c>
      <c r="Y120" s="1"/>
      <c r="Z120" s="1"/>
      <c r="AA120" s="23" t="s">
        <v>9</v>
      </c>
      <c r="AB120" s="7">
        <f>EXP(-$B$4*$B$6)*(AD118-AD128)/(AB119*($B$8-$B$9))</f>
        <v>0.86892354364711666</v>
      </c>
      <c r="AC120" s="1"/>
      <c r="AD120" s="3"/>
      <c r="AE120" s="23" t="s">
        <v>9</v>
      </c>
      <c r="AF120" s="7">
        <f>EXP(-$B$4*$B$6)*(AH118-AH128)/(AF119*($B$8-$B$9))</f>
        <v>0.89296890365248582</v>
      </c>
      <c r="AG120" s="1"/>
      <c r="AH120" s="1"/>
      <c r="AI120" s="23" t="s">
        <v>9</v>
      </c>
      <c r="AJ120" s="7">
        <f>EXP(-$B$4*$B$6)*(AL118-AL128)/(AJ119*($B$8-$B$9))</f>
        <v>0.92469541850914272</v>
      </c>
      <c r="AK120" s="1"/>
      <c r="AL120" s="1"/>
      <c r="AM120" s="23" t="s">
        <v>9</v>
      </c>
      <c r="AN120" s="7">
        <f>EXP(-$B$4*$B$6)*(AP118-AP128)/(AN119*($B$8-$B$9))</f>
        <v>0.96329302887233548</v>
      </c>
      <c r="AO120" s="1"/>
      <c r="AP120" s="1"/>
      <c r="AQ120" s="23" t="s">
        <v>9</v>
      </c>
      <c r="AR120" s="7">
        <f>EXP(-$B$4*$B$6)*(AT118-AT128)/(AR119*($B$8-$B$9))</f>
        <v>0.99886860854299597</v>
      </c>
      <c r="AS120" s="1"/>
      <c r="AT120" s="1"/>
      <c r="AU120" s="23" t="s">
        <v>9</v>
      </c>
      <c r="AV120" s="7">
        <f>EXP(-$B$4*$B$6)*(AX118-AX128)/(AV119*($B$8-$B$9))</f>
        <v>0.99886860854299619</v>
      </c>
      <c r="AW120" s="1"/>
      <c r="AX120" s="1"/>
      <c r="AY120" s="1"/>
      <c r="AZ120" s="1"/>
      <c r="BA120" s="1"/>
      <c r="BB120" s="1"/>
      <c r="BC120" s="1"/>
      <c r="BD120" s="1"/>
    </row>
    <row r="121" spans="1:56" ht="14.55" x14ac:dyDescent="0.35">
      <c r="A121" s="1"/>
      <c r="B121" s="1"/>
      <c r="C121" s="1"/>
      <c r="D121" s="1"/>
      <c r="E121" s="1"/>
      <c r="F121" s="1"/>
      <c r="G121" s="22" t="s">
        <v>10</v>
      </c>
      <c r="H121" s="7">
        <f>EXP(-$B$3*B6)*(($B$8*J128-$B$9*J118)/($B$8-$B$9))</f>
        <v>-27.194708307357189</v>
      </c>
      <c r="I121" s="1"/>
      <c r="J121" s="1"/>
      <c r="K121" s="22" t="s">
        <v>10</v>
      </c>
      <c r="L121" s="7">
        <f>EXP(-$B$3*B6)*(($B$8*N128-$B$9*N118)/($B$8-$B$9))</f>
        <v>-27.773855879322944</v>
      </c>
      <c r="M121" s="1"/>
      <c r="N121" s="1"/>
      <c r="O121" s="22" t="s">
        <v>10</v>
      </c>
      <c r="P121" s="7">
        <f>EXP(-$B$3*B6)*(($B$8*R128-$B$9*R118)/($B$8-$B$9))</f>
        <v>-28.414994700974976</v>
      </c>
      <c r="Q121" s="1"/>
      <c r="R121" s="1"/>
      <c r="S121" s="22" t="s">
        <v>10</v>
      </c>
      <c r="T121" s="7">
        <f>EXP(-$B$3*B6)*(($B$8*V128-$B$9*V118)/($B$8-$B$9))</f>
        <v>-29.124664794477685</v>
      </c>
      <c r="U121" s="1"/>
      <c r="V121" s="1"/>
      <c r="W121" s="22" t="s">
        <v>10</v>
      </c>
      <c r="X121" s="7">
        <f>EXP(-$B$3*B6)*(($B$8*Z128-$B$9*Z118)/($B$8-$B$9))</f>
        <v>-29.94538009020614</v>
      </c>
      <c r="Y121" s="1"/>
      <c r="Z121" s="1"/>
      <c r="AA121" s="22" t="s">
        <v>10</v>
      </c>
      <c r="AB121" s="7">
        <f>EXP(-$B$3*B6)*(($B$8*AD128-$B$9*AD118)/($B$8-$B$9))</f>
        <v>-30.976550984129432</v>
      </c>
      <c r="AC121" s="1"/>
      <c r="AD121" s="3"/>
      <c r="AE121" s="22" t="s">
        <v>10</v>
      </c>
      <c r="AF121" s="7">
        <f>EXP(-$B$3*B6)*(($B$8*AH128-$B$9*AH118)/($B$8-$B$9))</f>
        <v>-32.124840462309955</v>
      </c>
      <c r="AG121" s="1"/>
      <c r="AH121" s="1"/>
      <c r="AI121" s="22" t="s">
        <v>10</v>
      </c>
      <c r="AJ121" s="7">
        <f>EXP(-$B$3*B6)*(($B$8*AL128-$B$9*AL118)/($B$8-$B$9))</f>
        <v>-33.600343580483063</v>
      </c>
      <c r="AK121" s="1"/>
      <c r="AL121" s="1"/>
      <c r="AM121" s="22" t="s">
        <v>10</v>
      </c>
      <c r="AN121" s="7">
        <f>EXP(-$B$3*B6)*(($B$8*AP127-$B$9*AP118)/($B$8-$B$9))</f>
        <v>-36.162609513599556</v>
      </c>
      <c r="AO121" s="1"/>
      <c r="AP121" s="1"/>
      <c r="AQ121" s="22" t="s">
        <v>10</v>
      </c>
      <c r="AR121" s="7">
        <f>EXP(-$B$3*B6)*(($B$8*AT128-$B$9*AT118)/($B$8-$B$9))</f>
        <v>-36.987602853601224</v>
      </c>
      <c r="AS121" s="1"/>
      <c r="AT121" s="1"/>
      <c r="AU121" s="22" t="s">
        <v>10</v>
      </c>
      <c r="AV121" s="7">
        <f>EXP(-$B$3*B6)*(($B$8*AX128-$B$9*AX118)/($B$8-$B$9))</f>
        <v>-36.987602853601253</v>
      </c>
      <c r="AW121" s="1"/>
      <c r="AX121" s="1"/>
      <c r="AY121" s="1"/>
      <c r="AZ121" s="1"/>
      <c r="BA121" s="1"/>
      <c r="BB121" s="1"/>
      <c r="BC121" s="1"/>
      <c r="BD121" s="1"/>
    </row>
    <row r="122" spans="1:56" ht="14.55" x14ac:dyDescent="0.35">
      <c r="A122" s="1"/>
      <c r="B122" s="1"/>
      <c r="C122" s="1"/>
      <c r="D122" s="1"/>
      <c r="E122" s="1"/>
      <c r="F122" s="1"/>
      <c r="G122" s="22" t="s">
        <v>21</v>
      </c>
      <c r="H122" s="7">
        <f>EXP(-$B$3*$B$6)*($B$11*J117+$B$12*J127)</f>
        <v>7.0638477275086471</v>
      </c>
      <c r="I122" s="1"/>
      <c r="J122" s="1"/>
      <c r="K122" s="22" t="s">
        <v>21</v>
      </c>
      <c r="L122" s="7">
        <f>EXP(-$B$3*$B$6)*($B$11*N117+$B$12*N127)</f>
        <v>6.9838604325964324</v>
      </c>
      <c r="M122" s="1"/>
      <c r="N122" s="1"/>
      <c r="O122" s="22" t="s">
        <v>21</v>
      </c>
      <c r="P122" s="7">
        <f>EXP(-$B$3*$B$6)*($B$11*R117+$B$12*R127)</f>
        <v>6.9010046276465786</v>
      </c>
      <c r="Q122" s="1"/>
      <c r="R122" s="1"/>
      <c r="S122" s="22" t="s">
        <v>21</v>
      </c>
      <c r="T122" s="7">
        <f>EXP(-$B$3*$B$6)*($B$11*V117+$B$12*V127)</f>
        <v>6.8154560768911452</v>
      </c>
      <c r="U122" s="1"/>
      <c r="V122" s="1"/>
      <c r="W122" s="22" t="s">
        <v>21</v>
      </c>
      <c r="X122" s="7">
        <f>EXP(-$B$3*$B$6)*($B$11*Z117+$B$12*Z127)</f>
        <v>6.7275920585196411</v>
      </c>
      <c r="Y122" s="1"/>
      <c r="Z122" s="1"/>
      <c r="AA122" s="22" t="s">
        <v>21</v>
      </c>
      <c r="AB122" s="7">
        <f>EXP(-$B$3*$B$6)*($B$11*AD117+$B$12*AD127)</f>
        <v>6.6382418050785867</v>
      </c>
      <c r="AC122" s="1"/>
      <c r="AD122" s="3"/>
      <c r="AE122" s="22" t="s">
        <v>21</v>
      </c>
      <c r="AF122" s="7">
        <f>EXP(-$B$3*$B$6)*($B$11*AH117+$B$12*AH127)</f>
        <v>6.5491432030822914</v>
      </c>
      <c r="AG122" s="1"/>
      <c r="AH122" s="1"/>
      <c r="AI122" s="22" t="s">
        <v>21</v>
      </c>
      <c r="AJ122" s="7">
        <f>EXP(-$B$3*$B$6)*($B$11*AL117+$B$12*AL127)</f>
        <v>6.4640001274087409</v>
      </c>
      <c r="AK122" s="1"/>
      <c r="AL122" s="1"/>
      <c r="AM122" s="22" t="s">
        <v>21</v>
      </c>
      <c r="AN122" s="7">
        <f>EXP(-$B$3*$B$6)*($B$11*AP117+$B$12*AP127)</f>
        <v>6.3912713454352641</v>
      </c>
      <c r="AO122" s="1"/>
      <c r="AP122" s="1"/>
      <c r="AQ122" s="22" t="s">
        <v>21</v>
      </c>
      <c r="AR122" s="7">
        <f>EXP(-$B$3*$B$6)*($B$11*AT117+$B$12*AT127)</f>
        <v>6.353147517495656</v>
      </c>
      <c r="AS122" s="1"/>
      <c r="AT122" s="1"/>
      <c r="AU122" s="22" t="s">
        <v>21</v>
      </c>
      <c r="AV122" s="7">
        <f>EXP(-$B$3*$B$6)*($B$11*AX117+$B$12*AX127)</f>
        <v>6.4265469087684091</v>
      </c>
      <c r="AW122" s="1"/>
      <c r="AX122" s="1"/>
      <c r="AY122" s="1"/>
      <c r="AZ122" s="1"/>
      <c r="BA122" s="1"/>
      <c r="BB122" s="1"/>
      <c r="BC122" s="1"/>
      <c r="BD122" s="1"/>
    </row>
    <row r="123" spans="1:56" ht="14.55" x14ac:dyDescent="0.35">
      <c r="A123" s="1"/>
      <c r="B123" s="1"/>
      <c r="C123" s="1"/>
      <c r="D123" s="1"/>
      <c r="E123" s="1">
        <f>C128+1</f>
        <v>2</v>
      </c>
      <c r="F123" s="1"/>
      <c r="G123" s="22" t="s">
        <v>20</v>
      </c>
      <c r="H123" s="7">
        <f>MAX(EXP(-$B$3*$B$6)*($B$11*J118+$B$12*J128),H119-$B$2)</f>
        <v>7.2819594453253789</v>
      </c>
      <c r="I123" s="1"/>
      <c r="J123" s="1"/>
      <c r="K123" s="22" t="s">
        <v>20</v>
      </c>
      <c r="L123" s="7">
        <f>MAX(EXP(-$B$3*$B$6)*($B$11*N118+$B$12*N128),L119-$B$2)</f>
        <v>7.1885761231524734</v>
      </c>
      <c r="M123" s="1"/>
      <c r="N123" s="1"/>
      <c r="O123" s="22" t="s">
        <v>20</v>
      </c>
      <c r="P123" s="7">
        <f>MAX(EXP(-$B$3*$B$6)*($B$11*R118+$B$12*R128),P119-$B$2)</f>
        <v>7.0918565805480434</v>
      </c>
      <c r="Q123" s="1"/>
      <c r="R123" s="1"/>
      <c r="S123" s="22" t="s">
        <v>20</v>
      </c>
      <c r="T123" s="7">
        <f>MAX(EXP(-$B$3*$B$6)*($B$11*V118+$B$12*V128),T119-$B$2)</f>
        <v>6.9920026382899643</v>
      </c>
      <c r="U123" s="1"/>
      <c r="V123" s="1"/>
      <c r="W123" s="22" t="s">
        <v>20</v>
      </c>
      <c r="X123" s="7">
        <f>MAX(EXP(-$B$3*$B$6)*($B$11*Z118+$B$12*Z128),X119-$B$2)</f>
        <v>6.8905848509040721</v>
      </c>
      <c r="Y123" s="1"/>
      <c r="Z123" s="1"/>
      <c r="AA123" s="22" t="s">
        <v>20</v>
      </c>
      <c r="AB123" s="7">
        <f>MAX(EXP(-$B$3*$B$6)*($B$11*AD118+$B$12*AD128),AB119-$B$2)</f>
        <v>6.7897543470297261</v>
      </c>
      <c r="AC123" s="1"/>
      <c r="AD123" s="3"/>
      <c r="AE123" s="22" t="s">
        <v>20</v>
      </c>
      <c r="AF123" s="7">
        <f>MAX(EXP(-$B$3*$B$6)*($B$11*AH118+$B$12*AH128),AF119-$B$2)</f>
        <v>6.6865561365444597</v>
      </c>
      <c r="AG123" s="1"/>
      <c r="AH123" s="1"/>
      <c r="AI123" s="22" t="s">
        <v>20</v>
      </c>
      <c r="AJ123" s="7">
        <f>MAX(EXP(-$B$3*$B$6)*($B$11*AL118+$B$12*AL128),AJ119-$B$2)</f>
        <v>6.5899928064922948</v>
      </c>
      <c r="AK123" s="1"/>
      <c r="AL123" s="1"/>
      <c r="AM123" s="22" t="s">
        <v>20</v>
      </c>
      <c r="AN123" s="7">
        <f>MAX(EXP(-$B$3*$B$6)*($B$11*AP118+$B$12*AP128),AN119-$B$2)</f>
        <v>6.5049402278863546</v>
      </c>
      <c r="AO123" s="1"/>
      <c r="AP123" s="1"/>
      <c r="AQ123" s="22" t="s">
        <v>20</v>
      </c>
      <c r="AR123" s="7">
        <f>MAX(EXP(-$B$3*$B$6)*($B$11*AT118+$B$12*AT128),AR119-$B$2)</f>
        <v>6.4633237956049996</v>
      </c>
      <c r="AS123" s="1"/>
      <c r="AT123" s="1"/>
      <c r="AU123" s="22" t="s">
        <v>20</v>
      </c>
      <c r="AV123" s="7">
        <f>MAX(EXP(-$B$3*$B$6)*($B$11*AX118+$B$12*AX128),AV119-$B$2)</f>
        <v>6.4633237956049854</v>
      </c>
      <c r="AW123" s="1"/>
      <c r="AX123" s="1"/>
      <c r="AY123" s="1"/>
      <c r="AZ123" s="1"/>
      <c r="BA123" s="1"/>
      <c r="BB123" s="1"/>
      <c r="BC123" s="1"/>
      <c r="BD123" s="1"/>
    </row>
    <row r="124" spans="1:56" ht="14.55" x14ac:dyDescent="0.35">
      <c r="A124" s="1"/>
      <c r="B124" s="1"/>
      <c r="C124" s="1"/>
      <c r="D124" s="1"/>
      <c r="E124" s="22" t="s">
        <v>0</v>
      </c>
      <c r="F124" s="7">
        <f>D129*$B$8</f>
        <v>41.399060430686866</v>
      </c>
      <c r="G124" s="1"/>
      <c r="H124" s="1"/>
      <c r="I124" s="22" t="s">
        <v>0</v>
      </c>
      <c r="J124" s="7">
        <f>H119*$B$9</f>
        <v>41.399060430686866</v>
      </c>
      <c r="K124" s="1"/>
      <c r="L124" s="1"/>
      <c r="M124" s="22" t="s">
        <v>0</v>
      </c>
      <c r="N124" s="7">
        <f>L119*$B$9</f>
        <v>41.399060430686866</v>
      </c>
      <c r="O124" s="1"/>
      <c r="P124" s="1"/>
      <c r="Q124" s="22" t="s">
        <v>0</v>
      </c>
      <c r="R124" s="7">
        <f>P119*$B$9</f>
        <v>41.399060430686866</v>
      </c>
      <c r="S124" s="1"/>
      <c r="T124" s="1"/>
      <c r="U124" s="22" t="s">
        <v>0</v>
      </c>
      <c r="V124" s="7">
        <f>T119*$B$9</f>
        <v>41.399060430686859</v>
      </c>
      <c r="W124" s="1"/>
      <c r="X124" s="1"/>
      <c r="Y124" s="22" t="s">
        <v>0</v>
      </c>
      <c r="Z124" s="7">
        <f>X119*$B$9</f>
        <v>41.399060430686852</v>
      </c>
      <c r="AA124" s="1"/>
      <c r="AB124" s="3"/>
      <c r="AC124" s="22" t="s">
        <v>0</v>
      </c>
      <c r="AD124" s="7">
        <f>AB119*$B$9</f>
        <v>41.399060430686852</v>
      </c>
      <c r="AE124" s="1"/>
      <c r="AF124" s="1"/>
      <c r="AG124" s="22" t="s">
        <v>0</v>
      </c>
      <c r="AH124" s="7">
        <f>AF119*$B$9</f>
        <v>41.399060430686845</v>
      </c>
      <c r="AI124" s="1"/>
      <c r="AJ124" s="1"/>
      <c r="AK124" s="22" t="s">
        <v>0</v>
      </c>
      <c r="AL124" s="7">
        <f>AJ119*$B$9</f>
        <v>41.399060430686845</v>
      </c>
      <c r="AM124" s="1"/>
      <c r="AN124" s="1"/>
      <c r="AO124" s="22" t="s">
        <v>0</v>
      </c>
      <c r="AP124" s="7">
        <f>AN119*$B$9</f>
        <v>41.399060430686838</v>
      </c>
      <c r="AQ124" s="1"/>
      <c r="AR124" s="1"/>
      <c r="AS124" s="22" t="s">
        <v>0</v>
      </c>
      <c r="AT124" s="7">
        <f>AR119*$B$9</f>
        <v>41.399060430686838</v>
      </c>
      <c r="AU124" s="1"/>
      <c r="AV124" s="1"/>
      <c r="AW124" s="22" t="s">
        <v>0</v>
      </c>
      <c r="AX124" s="7">
        <f>AV119*$B$9</f>
        <v>41.399060430686824</v>
      </c>
      <c r="AY124" s="1"/>
      <c r="AZ124" s="1"/>
      <c r="BA124" s="1"/>
      <c r="BB124" s="1"/>
      <c r="BC124" s="1"/>
      <c r="BD124" s="1"/>
    </row>
    <row r="125" spans="1:56" x14ac:dyDescent="0.45">
      <c r="A125" s="1"/>
      <c r="B125" s="1"/>
      <c r="C125" s="1"/>
      <c r="D125" s="1"/>
      <c r="E125" s="23" t="s">
        <v>9</v>
      </c>
      <c r="F125" s="7">
        <f>EXP(-$B$4*$B$6)*(H123-H133)/(F124*($B$8-$B$9))</f>
        <v>0.71296100404005724</v>
      </c>
      <c r="G125" s="1"/>
      <c r="H125" s="1"/>
      <c r="I125" s="23" t="s">
        <v>9</v>
      </c>
      <c r="J125" s="7">
        <f>EXP(-$B$4*$B$6)*(L123-L133)/(J124*($B$8-$B$9))</f>
        <v>0.72112278371301752</v>
      </c>
      <c r="K125" s="1"/>
      <c r="L125" s="1"/>
      <c r="M125" s="23" t="s">
        <v>9</v>
      </c>
      <c r="N125" s="7">
        <f>EXP(-$B$4*$B$6)*(P123-P133)/(N124*($B$8-$B$9))</f>
        <v>0.73038342495007047</v>
      </c>
      <c r="O125" s="1"/>
      <c r="P125" s="1"/>
      <c r="Q125" s="23" t="s">
        <v>9</v>
      </c>
      <c r="R125" s="7">
        <f>EXP(-$B$4*$B$6)*(T123-T133)/(R124*($B$8-$B$9))</f>
        <v>0.74104772118352713</v>
      </c>
      <c r="S125" s="1"/>
      <c r="T125" s="1"/>
      <c r="U125" s="23" t="s">
        <v>9</v>
      </c>
      <c r="V125" s="7">
        <f>EXP(-$B$4*$B$6)*(X123-X133)/(V124*($B$8-$B$9))</f>
        <v>0.75391767079883842</v>
      </c>
      <c r="W125" s="1"/>
      <c r="X125" s="1"/>
      <c r="Y125" s="23" t="s">
        <v>9</v>
      </c>
      <c r="Z125" s="7">
        <f>EXP(-$B$4*$B$6)*(AB123-AB133)/(Z124*($B$8-$B$9))</f>
        <v>0.77025121299977095</v>
      </c>
      <c r="AA125" s="1"/>
      <c r="AB125" s="3"/>
      <c r="AC125" s="23" t="s">
        <v>9</v>
      </c>
      <c r="AD125" s="7">
        <f>EXP(-$B$4*$B$6)*(AF123-AF133)/(AD124*($B$8-$B$9))</f>
        <v>0.78987788789510915</v>
      </c>
      <c r="AE125" s="1"/>
      <c r="AF125" s="1"/>
      <c r="AG125" s="23" t="s">
        <v>9</v>
      </c>
      <c r="AH125" s="7">
        <f>EXP(-$B$4*$B$6)*(AJ123-AJ133)/(AH124*($B$8-$B$9))</f>
        <v>0.81634897783548332</v>
      </c>
      <c r="AI125" s="1"/>
      <c r="AJ125" s="1"/>
      <c r="AK125" s="23" t="s">
        <v>9</v>
      </c>
      <c r="AL125" s="7">
        <f>EXP(-$B$4*$B$6)*(AN123-AN133)/(AL124*($B$8-$B$9))</f>
        <v>0.85257627159939908</v>
      </c>
      <c r="AM125" s="1"/>
      <c r="AN125" s="1"/>
      <c r="AO125" s="23" t="s">
        <v>9</v>
      </c>
      <c r="AP125" s="7">
        <f>EXP(-$B$4*$B$6)*(AR123-AR133)/(AP124*($B$8-$B$9))</f>
        <v>0.91065707421493858</v>
      </c>
      <c r="AQ125" s="1"/>
      <c r="AR125" s="1"/>
      <c r="AS125" s="23" t="s">
        <v>9</v>
      </c>
      <c r="AT125" s="7">
        <f>EXP(-$B$4*$B$6)*(AV123-AV133)/(AT124*($B$8-$B$9))</f>
        <v>0.99886860854299575</v>
      </c>
      <c r="AU125" s="1"/>
      <c r="AV125" s="1"/>
      <c r="AW125" s="23" t="s">
        <v>9</v>
      </c>
      <c r="AX125" s="6"/>
      <c r="AY125" s="1"/>
      <c r="AZ125" s="1"/>
      <c r="BA125" s="1"/>
      <c r="BB125" s="1"/>
      <c r="BC125" s="1"/>
      <c r="BD125" s="1"/>
    </row>
    <row r="126" spans="1:56" ht="14.55" x14ac:dyDescent="0.35">
      <c r="A126" s="1"/>
      <c r="B126" s="1"/>
      <c r="C126" s="1"/>
      <c r="D126" s="1"/>
      <c r="E126" s="22" t="s">
        <v>10</v>
      </c>
      <c r="F126" s="7">
        <f>EXP(-$B$3*B6)*(($B$8*H133-$B$9*H123)/($B$8-$B$9))</f>
        <v>-23.732839862239128</v>
      </c>
      <c r="G126" s="1"/>
      <c r="H126" s="1"/>
      <c r="I126" s="22" t="s">
        <v>10</v>
      </c>
      <c r="J126" s="7">
        <f>EXP(-$B$3*B6)*(($B$8*L133-$B$9*L123)/($B$8-$B$9))</f>
        <v>-24.181212778016597</v>
      </c>
      <c r="K126" s="1"/>
      <c r="L126" s="1"/>
      <c r="M126" s="22" t="s">
        <v>10</v>
      </c>
      <c r="N126" s="7">
        <f>EXP(-$B$3*B6)*(($B$8*P133-$B$9*P123)/($B$8-$B$9))</f>
        <v>-24.680719048469406</v>
      </c>
      <c r="O126" s="1"/>
      <c r="P126" s="1"/>
      <c r="Q126" s="22" t="s">
        <v>10</v>
      </c>
      <c r="R126" s="7">
        <f>EXP(-$B$3*B6)*(($B$8*T133-$B$9*T123)/($B$8-$B$9))</f>
        <v>-25.244414817326017</v>
      </c>
      <c r="S126" s="1"/>
      <c r="T126" s="1"/>
      <c r="U126" s="22" t="s">
        <v>10</v>
      </c>
      <c r="V126" s="7">
        <f>EXP(-$B$3*B6)*(($B$8*X134-$B$9*X123)/($B$8-$B$9))</f>
        <v>-67.392440203639239</v>
      </c>
      <c r="W126" s="1"/>
      <c r="X126" s="1"/>
      <c r="Y126" s="22" t="s">
        <v>10</v>
      </c>
      <c r="Z126" s="7">
        <f>EXP(-$B$3*B6)*(($B$8*AB133-$B$9*AB123)/($B$8-$B$9))</f>
        <v>-26.716888080090737</v>
      </c>
      <c r="AA126" s="1"/>
      <c r="AB126" s="3"/>
      <c r="AC126" s="22" t="s">
        <v>10</v>
      </c>
      <c r="AD126" s="7">
        <f>EXP(-$B$3*B6)*(($B$8*AF133-$B$9*AF123)/($B$8-$B$9))</f>
        <v>-27.673772313327959</v>
      </c>
      <c r="AE126" s="1"/>
      <c r="AF126" s="1"/>
      <c r="AG126" s="22" t="s">
        <v>10</v>
      </c>
      <c r="AH126" s="7">
        <f>EXP(-$B$3*B6)*(($B$8*AJ133-$B$9*AJ123)/($B$8-$B$9))</f>
        <v>-28.921742078910995</v>
      </c>
      <c r="AI126" s="1"/>
      <c r="AJ126" s="1"/>
      <c r="AK126" s="22" t="s">
        <v>10</v>
      </c>
      <c r="AL126" s="7">
        <f>EXP(-$B$3*B6)*(($B$8*AN133-$B$9*AN123)/($B$8-$B$9))</f>
        <v>-30.582580052973015</v>
      </c>
      <c r="AM126" s="1"/>
      <c r="AN126" s="1"/>
      <c r="AO126" s="22" t="s">
        <v>10</v>
      </c>
      <c r="AP126" s="7">
        <f>EXP(-$B$3*B6)*(($B$8*AR133-$B$9*AR123)/($B$8-$B$9))</f>
        <v>-33.150579800673178</v>
      </c>
      <c r="AQ126" s="1"/>
      <c r="AR126" s="1"/>
      <c r="AS126" s="22" t="s">
        <v>10</v>
      </c>
      <c r="AT126" s="7">
        <f>EXP(-$B$3*B6)*(($B$8*AV133-$B$9*AV123)/($B$8-$B$9))</f>
        <v>-36.987602853601224</v>
      </c>
      <c r="AU126" s="1"/>
      <c r="AV126" s="1"/>
      <c r="AW126" s="22" t="s">
        <v>10</v>
      </c>
      <c r="AX126" s="6"/>
      <c r="AY126" s="1"/>
      <c r="AZ126" s="1"/>
      <c r="BA126" s="1"/>
      <c r="BB126" s="1"/>
      <c r="BC126" s="1"/>
      <c r="BD126" s="1"/>
    </row>
    <row r="127" spans="1:56" ht="14.55" x14ac:dyDescent="0.35">
      <c r="A127" s="1"/>
      <c r="B127" s="1"/>
      <c r="C127" s="1"/>
      <c r="D127" s="1"/>
      <c r="E127" s="22" t="s">
        <v>21</v>
      </c>
      <c r="F127" s="7">
        <f>EXP(-$B$3*$B$6)*($B$11*H122+$B$12*H132)</f>
        <v>5.621366342294718</v>
      </c>
      <c r="G127" s="1"/>
      <c r="H127" s="1"/>
      <c r="I127" s="22" t="s">
        <v>21</v>
      </c>
      <c r="J127" s="7">
        <f>EXP(-$B$3*$B$6)*($B$11*L122+$B$12*L132)</f>
        <v>5.5219519477662793</v>
      </c>
      <c r="K127" s="1"/>
      <c r="L127" s="1"/>
      <c r="M127" s="22" t="s">
        <v>21</v>
      </c>
      <c r="N127" s="7">
        <f>EXP(-$B$3*$B$6)*($B$11*P122+$B$12*P132)</f>
        <v>5.417033965548641</v>
      </c>
      <c r="O127" s="1"/>
      <c r="P127" s="1"/>
      <c r="Q127" s="22" t="s">
        <v>21</v>
      </c>
      <c r="R127" s="7">
        <f>EXP(-$B$3*$B$6)*($B$11*T122+$B$12*T132)</f>
        <v>5.3060252800406777</v>
      </c>
      <c r="S127" s="1"/>
      <c r="T127" s="1"/>
      <c r="U127" s="22" t="s">
        <v>21</v>
      </c>
      <c r="V127" s="7">
        <f>EXP(-$B$3*$B$6)*($B$11*X122+$B$12*X132)</f>
        <v>5.1882281789653897</v>
      </c>
      <c r="W127" s="1"/>
      <c r="X127" s="1"/>
      <c r="Y127" s="22" t="s">
        <v>21</v>
      </c>
      <c r="Z127" s="7">
        <f>EXP(-$B$3*$B$6)*($B$11*AB122+$B$12*AB132)</f>
        <v>5.0628513111645148</v>
      </c>
      <c r="AA127" s="1"/>
      <c r="AB127" s="3"/>
      <c r="AC127" s="22" t="s">
        <v>21</v>
      </c>
      <c r="AD127" s="7">
        <f>EXP(-$B$3*$B$6)*($B$11*AF122+$B$12*AF132)</f>
        <v>4.9290479584298001</v>
      </c>
      <c r="AE127" s="1"/>
      <c r="AF127" s="1"/>
      <c r="AG127" s="22" t="s">
        <v>21</v>
      </c>
      <c r="AH127" s="7">
        <f>EXP(-$B$3*$B$6)*($B$11*AJ122+$B$12*AJ132)</f>
        <v>4.7860781252914339</v>
      </c>
      <c r="AI127" s="1"/>
      <c r="AJ127" s="1"/>
      <c r="AK127" s="22" t="s">
        <v>21</v>
      </c>
      <c r="AL127" s="7">
        <f>EXP(-$B$3*$B$6)*($B$11*AN122+$B$12*AN132)</f>
        <v>4.6339045204172349</v>
      </c>
      <c r="AM127" s="1"/>
      <c r="AN127" s="1"/>
      <c r="AO127" s="22" t="s">
        <v>21</v>
      </c>
      <c r="AP127" s="7">
        <f>EXP(-$B$3*$B$6)*($B$11*AR122+$B$12*AR132)</f>
        <v>4.4755902070970972</v>
      </c>
      <c r="AQ127" s="1"/>
      <c r="AR127" s="1"/>
      <c r="AS127" s="22" t="s">
        <v>21</v>
      </c>
      <c r="AT127" s="7">
        <f>EXP(-$B$3*$B$6)*($B$11*AV122+$B$12*AV132)</f>
        <v>4.3302264758503579</v>
      </c>
      <c r="AU127" s="1"/>
      <c r="AV127" s="1"/>
      <c r="AW127" s="22" t="s">
        <v>21</v>
      </c>
      <c r="AX127" s="8">
        <f>MAX(AX124-$B$2,0)</f>
        <v>4.3990604306868235</v>
      </c>
      <c r="AY127" s="1"/>
      <c r="AZ127" s="1"/>
      <c r="BA127" s="1"/>
      <c r="BB127" s="1"/>
      <c r="BC127" s="1"/>
      <c r="BD127" s="1"/>
    </row>
    <row r="128" spans="1:56" ht="14.55" x14ac:dyDescent="0.35">
      <c r="A128" s="1"/>
      <c r="B128" s="1"/>
      <c r="C128" s="1">
        <v>1</v>
      </c>
      <c r="D128" s="1"/>
      <c r="E128" s="22" t="s">
        <v>20</v>
      </c>
      <c r="F128" s="7">
        <f>MAX(EXP(-$B$3*$B$6)*($B$11*H123+$B$12*H133),F124-$B$2)</f>
        <v>5.7830758287383865</v>
      </c>
      <c r="G128" s="1"/>
      <c r="H128" s="1"/>
      <c r="I128" s="22" t="s">
        <v>20</v>
      </c>
      <c r="J128" s="7">
        <f>MAX(EXP(-$B$3*$B$6)*($B$11*L123+$B$12*L133),J124-$B$2)</f>
        <v>5.6725929228637542</v>
      </c>
      <c r="K128" s="1"/>
      <c r="L128" s="1"/>
      <c r="M128" s="22" t="s">
        <v>20</v>
      </c>
      <c r="N128" s="7">
        <f>MAX(EXP(-$B$3*$B$6)*($B$11*P123+$B$12*P133),N124-$B$2)</f>
        <v>5.5564684986106068</v>
      </c>
      <c r="O128" s="1"/>
      <c r="P128" s="1"/>
      <c r="Q128" s="22" t="s">
        <v>20</v>
      </c>
      <c r="R128" s="7">
        <f>MAX(EXP(-$B$3*$B$6)*($B$11*T123+$B$12*T133),R124-$B$2)</f>
        <v>5.4342645739736177</v>
      </c>
      <c r="S128" s="1"/>
      <c r="T128" s="1"/>
      <c r="U128" s="22" t="s">
        <v>20</v>
      </c>
      <c r="V128" s="7">
        <f>MAX(EXP(-$B$3*$B$6)*($B$11*X123+$B$12*X133),V124-$B$2)</f>
        <v>5.3058678517195155</v>
      </c>
      <c r="W128" s="1"/>
      <c r="X128" s="1"/>
      <c r="Y128" s="22" t="s">
        <v>20</v>
      </c>
      <c r="Z128" s="7">
        <f>MAX(EXP(-$B$3*$B$6)*($B$11*AB123+$B$12*AB133),Z124-$B$2)</f>
        <v>5.1707884336966243</v>
      </c>
      <c r="AA128" s="1"/>
      <c r="AB128" s="3"/>
      <c r="AC128" s="22" t="s">
        <v>20</v>
      </c>
      <c r="AD128" s="7">
        <f>MAX(EXP(-$B$3*$B$6)*($B$11*AF123+$B$12*AF133),AD124-$B$2)</f>
        <v>5.026430100504963</v>
      </c>
      <c r="AE128" s="1"/>
      <c r="AF128" s="1"/>
      <c r="AG128" s="22" t="s">
        <v>20</v>
      </c>
      <c r="AH128" s="7">
        <f>MAX(EXP(-$B$3*$B$6)*($B$11*AJ123+$B$12*AJ133),AH124-$B$2)</f>
        <v>4.8743385870296194</v>
      </c>
      <c r="AI128" s="1"/>
      <c r="AJ128" s="1"/>
      <c r="AK128" s="22" t="s">
        <v>20</v>
      </c>
      <c r="AL128" s="7">
        <f>MAX(EXP(-$B$3*$B$6)*($B$11*AN123+$B$12*AN133),AL124-$B$2)</f>
        <v>4.7132765367401923</v>
      </c>
      <c r="AM128" s="1"/>
      <c r="AN128" s="1"/>
      <c r="AO128" s="22" t="s">
        <v>20</v>
      </c>
      <c r="AP128" s="7">
        <f>MAX(EXP(-$B$3*$B$6)*($B$11*AR123+$B$12*AR133),AP124-$B$2)</f>
        <v>4.54976744638354</v>
      </c>
      <c r="AQ128" s="1"/>
      <c r="AR128" s="1"/>
      <c r="AS128" s="22" t="s">
        <v>20</v>
      </c>
      <c r="AT128" s="7">
        <f>MAX(EXP(-$B$3*$B$6)*($B$11*AV123+$B$12*AV133),AT124-$B$2)</f>
        <v>4.3990604306868377</v>
      </c>
      <c r="AU128" s="1"/>
      <c r="AV128" s="1"/>
      <c r="AW128" s="22" t="s">
        <v>20</v>
      </c>
      <c r="AX128" s="8">
        <f>MAX(AX124-$B$2,0)</f>
        <v>4.3990604306868235</v>
      </c>
      <c r="AY128" s="1"/>
      <c r="AZ128" s="1"/>
      <c r="BA128" s="1"/>
      <c r="BB128" s="1"/>
      <c r="BC128" s="1"/>
      <c r="BD128" s="1"/>
    </row>
    <row r="129" spans="1:56" ht="14.55" x14ac:dyDescent="0.35">
      <c r="A129" s="1"/>
      <c r="B129" s="1"/>
      <c r="C129" s="22" t="s">
        <v>0</v>
      </c>
      <c r="D129" s="7">
        <f>B134*$B$8</f>
        <v>39.432837962497686</v>
      </c>
      <c r="E129" s="1"/>
      <c r="F129" s="1"/>
      <c r="G129" s="22" t="s">
        <v>0</v>
      </c>
      <c r="H129" s="7">
        <f>F124*$B$9</f>
        <v>39.432837962497686</v>
      </c>
      <c r="I129" s="1"/>
      <c r="J129" s="1"/>
      <c r="K129" s="22" t="s">
        <v>0</v>
      </c>
      <c r="L129" s="7">
        <f>J124*$B$9</f>
        <v>39.432837962497686</v>
      </c>
      <c r="M129" s="1"/>
      <c r="N129" s="1"/>
      <c r="O129" s="22" t="s">
        <v>0</v>
      </c>
      <c r="P129" s="7">
        <f>N124*$B$9</f>
        <v>39.432837962497686</v>
      </c>
      <c r="Q129" s="1"/>
      <c r="R129" s="1"/>
      <c r="S129" s="22" t="s">
        <v>0</v>
      </c>
      <c r="T129" s="7">
        <f>R124*$B$9</f>
        <v>39.432837962497686</v>
      </c>
      <c r="U129" s="1"/>
      <c r="V129" s="1"/>
      <c r="W129" s="22" t="s">
        <v>0</v>
      </c>
      <c r="X129" s="7">
        <f>V124*$B$9</f>
        <v>39.432837962497679</v>
      </c>
      <c r="Y129" s="1"/>
      <c r="Z129" s="3"/>
      <c r="AA129" s="22" t="s">
        <v>0</v>
      </c>
      <c r="AB129" s="7">
        <f>Z124*$B$9</f>
        <v>39.432837962497672</v>
      </c>
      <c r="AC129" s="1"/>
      <c r="AD129" s="1"/>
      <c r="AE129" s="22" t="s">
        <v>0</v>
      </c>
      <c r="AF129" s="7">
        <f>AD124*$B$9</f>
        <v>39.432837962497672</v>
      </c>
      <c r="AG129" s="1"/>
      <c r="AH129" s="1"/>
      <c r="AI129" s="22" t="s">
        <v>0</v>
      </c>
      <c r="AJ129" s="7">
        <f>AH124*$B$9</f>
        <v>39.432837962497665</v>
      </c>
      <c r="AK129" s="1"/>
      <c r="AL129" s="1"/>
      <c r="AM129" s="22" t="s">
        <v>0</v>
      </c>
      <c r="AN129" s="7">
        <f>AL124*$B$9</f>
        <v>39.432837962497665</v>
      </c>
      <c r="AO129" s="1"/>
      <c r="AP129" s="1"/>
      <c r="AQ129" s="22" t="s">
        <v>0</v>
      </c>
      <c r="AR129" s="7">
        <f>AP124*$B$9</f>
        <v>39.432837962497658</v>
      </c>
      <c r="AS129" s="1"/>
      <c r="AT129" s="1"/>
      <c r="AU129" s="22" t="s">
        <v>0</v>
      </c>
      <c r="AV129" s="7">
        <f>AT124*$B$9</f>
        <v>39.432837962497658</v>
      </c>
      <c r="AW129" s="1"/>
      <c r="AX129" s="1"/>
      <c r="AY129" s="1"/>
      <c r="AZ129" s="1"/>
      <c r="BA129" s="1"/>
      <c r="BB129" s="1"/>
      <c r="BC129" s="1"/>
      <c r="BD129" s="1"/>
    </row>
    <row r="130" spans="1:56" x14ac:dyDescent="0.45">
      <c r="A130" s="1"/>
      <c r="B130" s="1"/>
      <c r="C130" s="23" t="s">
        <v>9</v>
      </c>
      <c r="D130" s="7">
        <f>EXP(-$B$4*$B$6)*(F128-F138)/(D129*($B$8-$B$9))</f>
        <v>0.62853746571552349</v>
      </c>
      <c r="E130" s="1"/>
      <c r="F130" s="1"/>
      <c r="G130" s="23" t="s">
        <v>9</v>
      </c>
      <c r="H130" s="7">
        <f>EXP(-$B$4*$B$6)*(J128-J138)/(H129*($B$8-$B$9))</f>
        <v>0.63302802196243435</v>
      </c>
      <c r="I130" s="1"/>
      <c r="J130" s="1"/>
      <c r="K130" s="23" t="s">
        <v>9</v>
      </c>
      <c r="L130" s="7">
        <f>EXP(-$B$4*$B$6)*(N128-N138)/(L129*($B$8-$B$9))</f>
        <v>0.63814550119837299</v>
      </c>
      <c r="M130" s="1"/>
      <c r="N130" s="1"/>
      <c r="O130" s="23" t="s">
        <v>9</v>
      </c>
      <c r="P130" s="7">
        <f>EXP(-$B$4*$B$6)*(R128-R138)/(P129*($B$8-$B$9))</f>
        <v>0.64410966733965125</v>
      </c>
      <c r="Q130" s="1"/>
      <c r="R130" s="1"/>
      <c r="S130" s="23" t="s">
        <v>9</v>
      </c>
      <c r="T130" s="7">
        <f>EXP(-$B$4*$B$6)*(V128-V138)/(T129*($B$8-$B$9))</f>
        <v>0.65137808567976085</v>
      </c>
      <c r="U130" s="1"/>
      <c r="V130" s="1"/>
      <c r="W130" s="23" t="s">
        <v>9</v>
      </c>
      <c r="X130" s="7">
        <f>EXP(-$B$4*$B$6)*(Z125-Z138)/(X129*($B$8-$B$9))</f>
        <v>-0.48441794630144885</v>
      </c>
      <c r="Y130" s="1"/>
      <c r="Z130" s="3"/>
      <c r="AA130" s="23" t="s">
        <v>9</v>
      </c>
      <c r="AB130" s="7">
        <f>EXP(-$B$4*$B$6)*(AD128-AD138)/(AB129*($B$8-$B$9))</f>
        <v>0.67175683354407001</v>
      </c>
      <c r="AC130" s="1"/>
      <c r="AD130" s="1"/>
      <c r="AE130" s="23" t="s">
        <v>9</v>
      </c>
      <c r="AF130" s="7">
        <f>EXP(-$B$4*$B$6)*(AH128-AH138)/(AF129*($B$8-$B$9))</f>
        <v>0.68693884524254867</v>
      </c>
      <c r="AG130" s="1"/>
      <c r="AH130" s="1"/>
      <c r="AI130" s="23" t="s">
        <v>9</v>
      </c>
      <c r="AJ130" s="7">
        <f>EXP(-$B$4*$B$6)*(AL128-AL138)/(AJ129*($B$8-$B$9))</f>
        <v>0.70813075524446001</v>
      </c>
      <c r="AK130" s="1"/>
      <c r="AL130" s="1"/>
      <c r="AM130" s="23" t="s">
        <v>9</v>
      </c>
      <c r="AN130" s="7">
        <f>EXP(-$B$4*$B$6)*(AP128-AP138)/(AN129*($B$8-$B$9))</f>
        <v>0.74203248036041869</v>
      </c>
      <c r="AO130" s="1"/>
      <c r="AP130" s="1"/>
      <c r="AQ130" s="23" t="s">
        <v>9</v>
      </c>
      <c r="AR130" s="7">
        <f>EXP(-$B$4*$B$6)*(AT128-AT138)/(AR129*($B$8-$B$9))</f>
        <v>0.80471615729959101</v>
      </c>
      <c r="AS130" s="1"/>
      <c r="AT130" s="1"/>
      <c r="AU130" s="23" t="s">
        <v>9</v>
      </c>
      <c r="AV130" s="7">
        <f>EXP(-$B$4*$B$6)*(AX128-AX138)/(AV129*($B$8-$B$9))</f>
        <v>0.99886860854299508</v>
      </c>
      <c r="AW130" s="1"/>
      <c r="AX130" s="1"/>
      <c r="AY130" s="1"/>
      <c r="AZ130" s="1"/>
      <c r="BA130" s="1"/>
      <c r="BB130" s="1"/>
      <c r="BC130" s="1"/>
      <c r="BD130" s="1"/>
    </row>
    <row r="131" spans="1:56" ht="14.55" x14ac:dyDescent="0.35">
      <c r="A131" s="1"/>
      <c r="B131" s="1"/>
      <c r="C131" s="22" t="s">
        <v>10</v>
      </c>
      <c r="D131" s="7">
        <f>EXP(-$B$3*B6)*(($B$8*F138-$B$9*F128)/($B$8-$B$9))</f>
        <v>-20.260467115224383</v>
      </c>
      <c r="E131" s="1"/>
      <c r="F131" s="1"/>
      <c r="G131" s="22" t="s">
        <v>10</v>
      </c>
      <c r="H131" s="7">
        <f>EXP(-$B$3*B6)*(($B$8*J138-$B$9*J128)/($B$8-$B$9))</f>
        <v>-20.556966022250592</v>
      </c>
      <c r="I131" s="1"/>
      <c r="J131" s="1"/>
      <c r="K131" s="22" t="s">
        <v>10</v>
      </c>
      <c r="L131" s="7">
        <f>EXP(-$B$3*B6)*(($B$8*N138-$B$9*N128)/($B$8-$B$9))</f>
        <v>-20.88507927159403</v>
      </c>
      <c r="M131" s="1"/>
      <c r="N131" s="1"/>
      <c r="O131" s="22" t="s">
        <v>10</v>
      </c>
      <c r="P131" s="7">
        <f>EXP(-$B$3*B6)*(($B$8*R138-$B$9*R128)/($B$8-$B$9))</f>
        <v>-21.254349971426155</v>
      </c>
      <c r="Q131" s="1"/>
      <c r="R131" s="1"/>
      <c r="S131" s="22" t="s">
        <v>10</v>
      </c>
      <c r="T131" s="7">
        <f>EXP(-$B$3*B6)*(($B$8*V138-$B$9*V128)/($B$8-$B$9))</f>
        <v>-21.683849256105319</v>
      </c>
      <c r="U131" s="1"/>
      <c r="V131" s="1"/>
      <c r="W131" s="22" t="s">
        <v>10</v>
      </c>
      <c r="X131" s="7">
        <f>EXP(-$B$3*B6)*(($B$8*Z138-$B$9*Z128)/($B$8-$B$9))</f>
        <v>-22.198434514997089</v>
      </c>
      <c r="Y131" s="1"/>
      <c r="Z131" s="3"/>
      <c r="AA131" s="22" t="s">
        <v>10</v>
      </c>
      <c r="AB131" s="7">
        <f>EXP(-$B$3*B6)*(($B$8*AD138-$B$9*AD128)/($B$8-$B$9))</f>
        <v>-22.807526990251954</v>
      </c>
      <c r="AC131" s="1"/>
      <c r="AD131" s="1"/>
      <c r="AE131" s="22" t="s">
        <v>10</v>
      </c>
      <c r="AF131" s="7">
        <f>EXP(-$B$3*B6)*(($B$8*AH138-$B$9*AH128)/($B$8-$B$9))</f>
        <v>-23.5885896432385</v>
      </c>
      <c r="AG131" s="1"/>
      <c r="AH131" s="1"/>
      <c r="AI131" s="22" t="s">
        <v>10</v>
      </c>
      <c r="AJ131" s="7">
        <f>EXP(-$B$3*B6)*(($B$8*AL138-$B$9*AL128)/($B$8-$B$9))</f>
        <v>-24.627622325913357</v>
      </c>
      <c r="AK131" s="1"/>
      <c r="AL131" s="1"/>
      <c r="AM131" s="22" t="s">
        <v>10</v>
      </c>
      <c r="AN131" s="7">
        <f>EXP(-$B$3*B6)*(($B$8*AP138-$B$9*AP128)/($B$8-$B$9))</f>
        <v>-26.195695117602416</v>
      </c>
      <c r="AO131" s="1"/>
      <c r="AP131" s="1"/>
      <c r="AQ131" s="22" t="s">
        <v>10</v>
      </c>
      <c r="AR131" s="7">
        <f>EXP(-$B$3*B6)*(($B$8*AT138-$B$9*AT128)/($B$8-$B$9))</f>
        <v>-28.943465829412002</v>
      </c>
      <c r="AS131" s="1"/>
      <c r="AT131" s="1"/>
      <c r="AU131" s="22" t="s">
        <v>10</v>
      </c>
      <c r="AV131" s="7">
        <f>EXP(-$B$3*B6)*(($B$8*AX138-$B$9*AX128)/($B$8-$B$9))</f>
        <v>-36.987602853601196</v>
      </c>
      <c r="AW131" s="1"/>
      <c r="AX131" s="1"/>
      <c r="AY131" s="1"/>
      <c r="AZ131" s="1"/>
      <c r="BA131" s="1"/>
      <c r="BB131" s="1"/>
      <c r="BC131" s="1"/>
      <c r="BD131" s="1"/>
    </row>
    <row r="132" spans="1:56" ht="14.55" x14ac:dyDescent="0.35">
      <c r="A132" s="1"/>
      <c r="B132" s="1"/>
      <c r="C132" s="22" t="s">
        <v>21</v>
      </c>
      <c r="D132" s="7">
        <f>EXP(-$B$3*$B$6)*($B$11*F127+$B$12*F137)</f>
        <v>4.4057589119118674</v>
      </c>
      <c r="E132" s="1"/>
      <c r="F132" s="1"/>
      <c r="G132" s="22" t="s">
        <v>21</v>
      </c>
      <c r="H132" s="7">
        <f>EXP(-$B$3*$B$6)*($B$11*J127+$B$12*J137)</f>
        <v>4.295303494063452</v>
      </c>
      <c r="I132" s="1"/>
      <c r="J132" s="1"/>
      <c r="K132" s="22" t="s">
        <v>21</v>
      </c>
      <c r="L132" s="7">
        <f>EXP(-$B$3*$B$6)*($B$11*N127+$B$12*N137)</f>
        <v>4.1779171038498424</v>
      </c>
      <c r="M132" s="1"/>
      <c r="N132" s="1"/>
      <c r="O132" s="22" t="s">
        <v>21</v>
      </c>
      <c r="P132" s="7">
        <f>EXP(-$B$3*$B$6)*($B$11*R127+$B$12*R137)</f>
        <v>4.0525945582867138</v>
      </c>
      <c r="Q132" s="1"/>
      <c r="R132" s="1"/>
      <c r="S132" s="22" t="s">
        <v>21</v>
      </c>
      <c r="T132" s="7">
        <f>EXP(-$B$3*$B$6)*($B$11*V127+$B$12*V137)</f>
        <v>3.9180451386332216</v>
      </c>
      <c r="U132" s="1"/>
      <c r="V132" s="1"/>
      <c r="W132" s="22" t="s">
        <v>21</v>
      </c>
      <c r="X132" s="7">
        <f>EXP(-$B$3*$B$6)*($B$11*Z127+$B$12*Z137)</f>
        <v>3.7725797536988535</v>
      </c>
      <c r="Y132" s="1"/>
      <c r="Z132" s="3"/>
      <c r="AA132" s="22" t="s">
        <v>21</v>
      </c>
      <c r="AB132" s="7">
        <f>EXP(-$B$3*$B$6)*($B$11*AD127+$B$12*AD137)</f>
        <v>3.6139126835827371</v>
      </c>
      <c r="AC132" s="1"/>
      <c r="AD132" s="1"/>
      <c r="AE132" s="22" t="s">
        <v>21</v>
      </c>
      <c r="AF132" s="7">
        <f>EXP(-$B$3*$B$6)*($B$11*AH127+$B$12*AH137)</f>
        <v>3.4388141681519317</v>
      </c>
      <c r="AG132" s="1"/>
      <c r="AH132" s="1"/>
      <c r="AI132" s="22" t="s">
        <v>21</v>
      </c>
      <c r="AJ132" s="7">
        <f>EXP(-$B$3*$B$6)*($B$11*AL127+$B$12*AL137)</f>
        <v>3.2424473620236229</v>
      </c>
      <c r="AK132" s="1"/>
      <c r="AL132" s="1"/>
      <c r="AM132" s="22" t="s">
        <v>21</v>
      </c>
      <c r="AN132" s="7">
        <f>EXP(-$B$3*$B$6)*($B$11*AP127+$B$12*AP137)</f>
        <v>3.0169432569786614</v>
      </c>
      <c r="AO132" s="1"/>
      <c r="AP132" s="1"/>
      <c r="AQ132" s="22" t="s">
        <v>21</v>
      </c>
      <c r="AR132" s="7">
        <f>EXP(-$B$3*$B$6)*($B$11*AT127+$B$12*AT137)</f>
        <v>2.7477350119488393</v>
      </c>
      <c r="AS132" s="1"/>
      <c r="AT132" s="1"/>
      <c r="AU132" s="22" t="s">
        <v>21</v>
      </c>
      <c r="AV132" s="7">
        <f>EXP(-$B$3*$B$6)*($B$11*AX127+$B$12*AX137)</f>
        <v>2.4006211329002238</v>
      </c>
      <c r="AW132" s="1"/>
      <c r="AX132" s="1"/>
      <c r="AY132" s="1"/>
      <c r="AZ132" s="1"/>
      <c r="BA132" s="1"/>
      <c r="BB132" s="1"/>
      <c r="BC132" s="1"/>
      <c r="BD132" s="1"/>
    </row>
    <row r="133" spans="1:56" ht="14.55" x14ac:dyDescent="0.35">
      <c r="A133" s="1"/>
      <c r="B133" s="1"/>
      <c r="C133" s="22" t="s">
        <v>20</v>
      </c>
      <c r="D133" s="7">
        <f>MAX(EXP(-$B$3*$B$6)*($B$11*F128+$B$12*F138),D129-$B$2)</f>
        <v>4.5245489236948035</v>
      </c>
      <c r="E133" s="1"/>
      <c r="F133" s="1"/>
      <c r="G133" s="22" t="s">
        <v>20</v>
      </c>
      <c r="H133" s="7">
        <f>MAX(EXP(-$B$3*$B$6)*($B$11*J128+$B$12*J138),H129-$B$2)</f>
        <v>4.4051253935145125</v>
      </c>
      <c r="I133" s="1"/>
      <c r="J133" s="1"/>
      <c r="K133" s="22" t="s">
        <v>20</v>
      </c>
      <c r="L133" s="7">
        <f>MAX(EXP(-$B$3*$B$6)*($B$11*N128+$B$12*N138),L129-$B$2)</f>
        <v>4.2788088736582859</v>
      </c>
      <c r="M133" s="1"/>
      <c r="N133" s="1"/>
      <c r="O133" s="22" t="s">
        <v>20</v>
      </c>
      <c r="P133" s="7">
        <f>MAX(EXP(-$B$3*$B$6)*($B$11*R128+$B$12*R138),P129-$B$2)</f>
        <v>4.1447221708566051</v>
      </c>
      <c r="Q133" s="1"/>
      <c r="R133" s="1"/>
      <c r="S133" s="22" t="s">
        <v>20</v>
      </c>
      <c r="T133" s="7">
        <f>MAX(EXP(-$B$3*$B$6)*($B$11*V128+$B$12*V138),T129-$B$2)</f>
        <v>4.0018372488266181</v>
      </c>
      <c r="U133" s="1"/>
      <c r="V133" s="1"/>
      <c r="W133" s="22" t="s">
        <v>20</v>
      </c>
      <c r="X133" s="7">
        <f>MAX(EXP(-$B$3*$B$6)*($B$11*Z128+$B$12*Z138),X129-$B$2)</f>
        <v>3.8484885576625203</v>
      </c>
      <c r="Y133" s="1"/>
      <c r="Z133" s="3"/>
      <c r="AA133" s="22" t="s">
        <v>20</v>
      </c>
      <c r="AB133" s="7">
        <f>MAX(EXP(-$B$3*$B$6)*($B$11*AD128+$B$12*AD138),AB129-$B$2)</f>
        <v>3.6817513770918824</v>
      </c>
      <c r="AC133" s="1"/>
      <c r="AD133" s="1"/>
      <c r="AE133" s="22" t="s">
        <v>20</v>
      </c>
      <c r="AF133" s="7">
        <f>MAX(EXP(-$B$3*$B$6)*($B$11*AH128+$B$12*AH138),AF129-$B$2)</f>
        <v>3.4993585313561888</v>
      </c>
      <c r="AG133" s="1"/>
      <c r="AH133" s="1"/>
      <c r="AI133" s="22" t="s">
        <v>20</v>
      </c>
      <c r="AJ133" s="7">
        <f>MAX(EXP(-$B$3*$B$6)*($B$11*AL128+$B$12*AL138),AJ129-$B$2)</f>
        <v>3.2959830019025294</v>
      </c>
      <c r="AK133" s="1"/>
      <c r="AL133" s="1"/>
      <c r="AM133" s="22" t="s">
        <v>20</v>
      </c>
      <c r="AN133" s="7">
        <f>MAX(EXP(-$B$3*$B$6)*($B$11*AP128+$B$12*AP138),AN129-$B$2)</f>
        <v>3.0647514433602154</v>
      </c>
      <c r="AO133" s="1"/>
      <c r="AP133" s="1"/>
      <c r="AQ133" s="22" t="s">
        <v>20</v>
      </c>
      <c r="AR133" s="7">
        <f>MAX(EXP(-$B$3*$B$6)*($B$11*AT128+$B$12*AT138),AR129-$B$2)</f>
        <v>2.7887760071865504</v>
      </c>
      <c r="AS133" s="1"/>
      <c r="AT133" s="1"/>
      <c r="AU133" s="22" t="s">
        <v>20</v>
      </c>
      <c r="AV133" s="7">
        <f>MAX(EXP(-$B$3*$B$6)*($B$11*AX128+$B$12*AX138),AV129-$B$2)</f>
        <v>2.4328379624976577</v>
      </c>
      <c r="AW133" s="1"/>
      <c r="AX133" s="1"/>
      <c r="AY133" s="1"/>
      <c r="AZ133" s="1"/>
      <c r="BA133" s="1"/>
      <c r="BB133" s="1"/>
      <c r="BC133" s="1"/>
      <c r="BD133" s="1"/>
    </row>
    <row r="134" spans="1:56" ht="14.55" x14ac:dyDescent="0.35">
      <c r="A134" s="22" t="s">
        <v>0</v>
      </c>
      <c r="B134" s="8">
        <f>B1</f>
        <v>37.56</v>
      </c>
      <c r="C134" s="1"/>
      <c r="D134" s="1"/>
      <c r="E134" s="22" t="s">
        <v>0</v>
      </c>
      <c r="F134" s="7">
        <f>D129*$B$9</f>
        <v>37.559999999999995</v>
      </c>
      <c r="G134" s="1"/>
      <c r="H134" s="1"/>
      <c r="I134" s="22" t="s">
        <v>0</v>
      </c>
      <c r="J134" s="7">
        <f>H129*$B$9</f>
        <v>37.559999999999995</v>
      </c>
      <c r="K134" s="1"/>
      <c r="L134" s="1"/>
      <c r="M134" s="22" t="s">
        <v>0</v>
      </c>
      <c r="N134" s="7">
        <f>L129*$B$9</f>
        <v>37.559999999999995</v>
      </c>
      <c r="O134" s="1"/>
      <c r="P134" s="1"/>
      <c r="Q134" s="22" t="s">
        <v>0</v>
      </c>
      <c r="R134" s="7">
        <f>P129*$B$9</f>
        <v>37.559999999999995</v>
      </c>
      <c r="S134" s="1"/>
      <c r="T134" s="1"/>
      <c r="U134" s="22" t="s">
        <v>0</v>
      </c>
      <c r="V134" s="7">
        <f>T129*$B$9</f>
        <v>37.559999999999995</v>
      </c>
      <c r="W134" s="1"/>
      <c r="X134" s="3"/>
      <c r="Y134" s="22" t="s">
        <v>0</v>
      </c>
      <c r="Z134" s="7">
        <f>X129*$B$9</f>
        <v>37.559999999999988</v>
      </c>
      <c r="AA134" s="1"/>
      <c r="AB134" s="1"/>
      <c r="AC134" s="22" t="s">
        <v>0</v>
      </c>
      <c r="AD134" s="7">
        <f>AB129*$B$9</f>
        <v>37.559999999999981</v>
      </c>
      <c r="AE134" s="1"/>
      <c r="AF134" s="1"/>
      <c r="AG134" s="22" t="s">
        <v>0</v>
      </c>
      <c r="AH134" s="7">
        <f>AF129*$B$9</f>
        <v>37.559999999999981</v>
      </c>
      <c r="AI134" s="1"/>
      <c r="AJ134" s="1"/>
      <c r="AK134" s="22" t="s">
        <v>0</v>
      </c>
      <c r="AL134" s="7">
        <f>AJ129*$B$9</f>
        <v>37.559999999999981</v>
      </c>
      <c r="AM134" s="1"/>
      <c r="AN134" s="1"/>
      <c r="AO134" s="22" t="s">
        <v>0</v>
      </c>
      <c r="AP134" s="7">
        <f>AN129*$B$9</f>
        <v>37.559999999999981</v>
      </c>
      <c r="AQ134" s="1"/>
      <c r="AR134" s="1"/>
      <c r="AS134" s="22" t="s">
        <v>0</v>
      </c>
      <c r="AT134" s="7">
        <f>AR129*$B$9</f>
        <v>37.559999999999974</v>
      </c>
      <c r="AU134" s="1"/>
      <c r="AV134" s="1"/>
      <c r="AW134" s="22" t="s">
        <v>0</v>
      </c>
      <c r="AX134" s="7">
        <f>AV129*$B$9</f>
        <v>37.559999999999974</v>
      </c>
      <c r="AY134" s="1"/>
      <c r="AZ134" s="1"/>
      <c r="BA134" s="1"/>
      <c r="BB134" s="1"/>
      <c r="BC134" s="1"/>
      <c r="BD134" s="1"/>
    </row>
    <row r="135" spans="1:56" x14ac:dyDescent="0.45">
      <c r="A135" s="23" t="s">
        <v>9</v>
      </c>
      <c r="B135" s="79">
        <f>EXP(-$B$4*$B$6)*(D133-D143)/(B134*($B$8-$B$9))</f>
        <v>0.54351146223675506</v>
      </c>
      <c r="C135" s="1"/>
      <c r="D135" s="1"/>
      <c r="E135" s="23" t="s">
        <v>9</v>
      </c>
      <c r="F135" s="7">
        <f>EXP(-$B$4*$B$6)*(H133-H143)/(F134*($B$8-$B$9))</f>
        <v>0.54419656805732586</v>
      </c>
      <c r="G135" s="1"/>
      <c r="H135" s="1"/>
      <c r="I135" s="23" t="s">
        <v>9</v>
      </c>
      <c r="J135" s="7">
        <f>EXP(-$B$4*$B$6)*(L133-L143)/(J134*($B$8-$B$9))</f>
        <v>0.54496733527628305</v>
      </c>
      <c r="K135" s="1"/>
      <c r="L135" s="1"/>
      <c r="M135" s="23" t="s">
        <v>9</v>
      </c>
      <c r="N135" s="7">
        <f>EXP(-$B$4*$B$6)*(P133-P143)/(N134*($B$8-$B$9))</f>
        <v>0.54588695715897129</v>
      </c>
      <c r="O135" s="1"/>
      <c r="P135" s="1"/>
      <c r="Q135" s="23" t="s">
        <v>9</v>
      </c>
      <c r="R135" s="7">
        <f>EXP(-$B$4*$B$6)*(T133-T143)/(R134*($B$8-$B$9))</f>
        <v>0.54708930760578334</v>
      </c>
      <c r="S135" s="1"/>
      <c r="T135" s="1"/>
      <c r="U135" s="23" t="s">
        <v>9</v>
      </c>
      <c r="V135" s="7">
        <f>EXP(-$B$4*$B$6)*(X133-X143)/(V134*($B$8-$B$9))</f>
        <v>0.54868304521339872</v>
      </c>
      <c r="W135" s="1"/>
      <c r="X135" s="3"/>
      <c r="Y135" s="23" t="s">
        <v>9</v>
      </c>
      <c r="Z135" s="7">
        <f>EXP(-$B$4*$B$6)*(AB133-AB143)/(Z134*($B$8-$B$9))</f>
        <v>0.55057711265796105</v>
      </c>
      <c r="AA135" s="1"/>
      <c r="AB135" s="1"/>
      <c r="AC135" s="23" t="s">
        <v>9</v>
      </c>
      <c r="AD135" s="7">
        <f>EXP(-$B$4*$B$6)*(AF133-AF143)/(AD134*($B$8-$B$9))</f>
        <v>0.55327721476177105</v>
      </c>
      <c r="AE135" s="1"/>
      <c r="AF135" s="1"/>
      <c r="AG135" s="23" t="s">
        <v>9</v>
      </c>
      <c r="AH135" s="7">
        <f>EXP(-$B$4*$B$6)*(AJ133-AJ143)/(AH134*($B$8-$B$9))</f>
        <v>0.55702394442695158</v>
      </c>
      <c r="AI135" s="1"/>
      <c r="AJ135" s="1"/>
      <c r="AK135" s="23" t="s">
        <v>9</v>
      </c>
      <c r="AL135" s="7">
        <f>EXP(-$B$4*$B$6)*(AN133-AN143)/(AL134*($B$8-$B$9))</f>
        <v>0.56298796772776605</v>
      </c>
      <c r="AM135" s="1"/>
      <c r="AN135" s="1"/>
      <c r="AO135" s="23" t="s">
        <v>9</v>
      </c>
      <c r="AP135" s="7">
        <f>EXP(-$B$4*$B$6)*(AR133-AR143)/(AP134*($B$8-$B$9))</f>
        <v>0.57240063637815697</v>
      </c>
      <c r="AQ135" s="1"/>
      <c r="AR135" s="1"/>
      <c r="AS135" s="23" t="s">
        <v>9</v>
      </c>
      <c r="AT135" s="7">
        <f>EXP(-$B$4*$B$6)*(AV133-AV143)/(AT134*($B$8-$B$9))</f>
        <v>0.59120423579676762</v>
      </c>
      <c r="AU135" s="1"/>
      <c r="AV135" s="1"/>
      <c r="AW135" s="23" t="s">
        <v>9</v>
      </c>
      <c r="AX135" s="6"/>
      <c r="AY135" s="1"/>
      <c r="AZ135" s="1"/>
      <c r="BA135" s="1"/>
      <c r="BB135" s="1"/>
      <c r="BC135" s="1"/>
      <c r="BD135" s="1"/>
    </row>
    <row r="136" spans="1:56" ht="14.55" x14ac:dyDescent="0.35">
      <c r="A136" s="22" t="s">
        <v>10</v>
      </c>
      <c r="B136" s="8">
        <f>EXP(-$B$3*B6)*(($B$8*D143-$B$9*D133)/($B$8-$B$9))</f>
        <v>-16.926252992564656</v>
      </c>
      <c r="C136" s="1"/>
      <c r="D136" s="1"/>
      <c r="E136" s="22" t="s">
        <v>10</v>
      </c>
      <c r="F136" s="7">
        <f>EXP(-$B$3*B6)*(($B$8*H143-$B$9*H133)/($B$8-$B$9))</f>
        <v>-17.072673713591005</v>
      </c>
      <c r="G136" s="1"/>
      <c r="H136" s="1"/>
      <c r="I136" s="22" t="s">
        <v>10</v>
      </c>
      <c r="J136" s="7">
        <f>EXP(-$B$3*B6)*(($B$8*L143-$B$9*L133)/($B$8-$B$9))</f>
        <v>-17.229365679743374</v>
      </c>
      <c r="K136" s="1"/>
      <c r="L136" s="1"/>
      <c r="M136" s="22" t="s">
        <v>10</v>
      </c>
      <c r="N136" s="7">
        <f>EXP(-$B$3*B6)*(($B$8*P143-$B$9*P133)/($B$8-$B$9))</f>
        <v>-17.399699666796124</v>
      </c>
      <c r="O136" s="1"/>
      <c r="P136" s="1"/>
      <c r="Q136" s="22" t="s">
        <v>10</v>
      </c>
      <c r="R136" s="7">
        <f>EXP(-$B$3*B6)*(($B$8*T143-$B$9*T133)/($B$8-$B$9))</f>
        <v>-17.589986603029953</v>
      </c>
      <c r="S136" s="1"/>
      <c r="T136" s="1"/>
      <c r="U136" s="22" t="s">
        <v>10</v>
      </c>
      <c r="V136" s="7">
        <f>EXP(-$B$3*B6)*(($B$8*X143-$B$9*X133)/($B$8-$B$9))</f>
        <v>-17.806179613058987</v>
      </c>
      <c r="W136" s="1"/>
      <c r="X136" s="3"/>
      <c r="Y136" s="22" t="s">
        <v>10</v>
      </c>
      <c r="Z136" s="7">
        <f>EXP(-$B$3*B6)*(($B$8*AB143-$B$9*AB133)/($B$8-$B$9))</f>
        <v>-18.047608925915405</v>
      </c>
      <c r="AA136" s="1"/>
      <c r="AB136" s="1"/>
      <c r="AC136" s="22" t="s">
        <v>10</v>
      </c>
      <c r="AD136" s="7">
        <f>EXP(-$B$3*B6)*(($B$8*AF143-$B$9*AF133)/($B$8-$B$9))</f>
        <v>-18.336498232008722</v>
      </c>
      <c r="AE136" s="1"/>
      <c r="AF136" s="1"/>
      <c r="AG136" s="22" t="s">
        <v>10</v>
      </c>
      <c r="AH136" s="7">
        <f>EXP(-$B$3*B6)*(($B$8*AJ143-$B$9*AJ133)/($B$8-$B$9))</f>
        <v>-18.68766758953651</v>
      </c>
      <c r="AI136" s="1"/>
      <c r="AJ136" s="1"/>
      <c r="AK136" s="22" t="s">
        <v>10</v>
      </c>
      <c r="AL136" s="7">
        <f>EXP(-$B$3*B6)*(($B$8*AN143-$B$9*AN133)/($B$8-$B$9))</f>
        <v>-19.154187529043224</v>
      </c>
      <c r="AM136" s="1"/>
      <c r="AN136" s="1"/>
      <c r="AO136" s="22" t="s">
        <v>10</v>
      </c>
      <c r="AP136" s="7">
        <f>EXP(-$B$3*B6)*(($B$8*AR143-$B$9*AR133)/($B$8-$B$9))</f>
        <v>-19.801534643591935</v>
      </c>
      <c r="AQ136" s="1"/>
      <c r="AR136" s="1"/>
      <c r="AS136" s="22" t="s">
        <v>10</v>
      </c>
      <c r="AT136" s="7">
        <f>EXP(-$B$3*B6)*(($B$8*AV143-$B$9*AV133)/($B$8-$B$9))</f>
        <v>-20.899423850934358</v>
      </c>
      <c r="AU136" s="1"/>
      <c r="AV136" s="1"/>
      <c r="AW136" s="22" t="s">
        <v>10</v>
      </c>
      <c r="AX136" s="6"/>
      <c r="AY136" s="1"/>
      <c r="AZ136" s="1"/>
      <c r="BA136" s="1"/>
      <c r="BB136" s="1"/>
      <c r="BC136" s="1"/>
      <c r="BD136" s="1"/>
    </row>
    <row r="137" spans="1:56" ht="14.55" x14ac:dyDescent="0.35">
      <c r="A137" s="22" t="s">
        <v>21</v>
      </c>
      <c r="B137" s="8">
        <f>EXP(-$B$3*$B$6)*($B$11*D132+$B$12*D142)</f>
        <v>3.4015787608192274</v>
      </c>
      <c r="C137" s="1"/>
      <c r="D137" s="1"/>
      <c r="E137" s="22" t="s">
        <v>21</v>
      </c>
      <c r="F137" s="7">
        <f>EXP(-$B$3*$B$6)*($B$11*H132+$B$12*H142)</f>
        <v>3.2880461573146609</v>
      </c>
      <c r="G137" s="1"/>
      <c r="H137" s="1"/>
      <c r="I137" s="22" t="s">
        <v>21</v>
      </c>
      <c r="J137" s="7">
        <f>EXP(-$B$3*$B$6)*($B$11*L132+$B$12*L142)</f>
        <v>3.1673419426540463</v>
      </c>
      <c r="K137" s="1"/>
      <c r="L137" s="1"/>
      <c r="M137" s="22" t="s">
        <v>21</v>
      </c>
      <c r="N137" s="7">
        <f>EXP(-$B$3*$B$6)*($B$11*P132+$B$12*P142)</f>
        <v>3.0383865236180494</v>
      </c>
      <c r="O137" s="1"/>
      <c r="P137" s="1"/>
      <c r="Q137" s="22" t="s">
        <v>21</v>
      </c>
      <c r="R137" s="7">
        <f>EXP(-$B$3*$B$6)*($B$11*T132+$B$12*T142)</f>
        <v>2.8997886939618289</v>
      </c>
      <c r="S137" s="1"/>
      <c r="T137" s="1"/>
      <c r="U137" s="22" t="s">
        <v>21</v>
      </c>
      <c r="V137" s="7">
        <f>EXP(-$B$3*$B$6)*($B$11*X132+$B$12*X142)</f>
        <v>2.7497102683826737</v>
      </c>
      <c r="W137" s="1"/>
      <c r="X137" s="3"/>
      <c r="Y137" s="22" t="s">
        <v>21</v>
      </c>
      <c r="Z137" s="7">
        <f>EXP(-$B$3*$B$6)*($B$11*AB132+$B$12*AB142)</f>
        <v>2.5856335281899772</v>
      </c>
      <c r="AA137" s="1"/>
      <c r="AB137" s="1"/>
      <c r="AC137" s="22" t="s">
        <v>21</v>
      </c>
      <c r="AD137" s="7">
        <f>EXP(-$B$3*$B$6)*($B$11*AF132+$B$12*AF142)</f>
        <v>2.4039448050239209</v>
      </c>
      <c r="AE137" s="1"/>
      <c r="AF137" s="1"/>
      <c r="AG137" s="22" t="s">
        <v>21</v>
      </c>
      <c r="AH137" s="7">
        <f>EXP(-$B$3*$B$6)*($B$11*AJ132+$B$12*AJ142)</f>
        <v>2.1991171856913505</v>
      </c>
      <c r="AI137" s="1"/>
      <c r="AJ137" s="1"/>
      <c r="AK137" s="22" t="s">
        <v>21</v>
      </c>
      <c r="AL137" s="7">
        <f>EXP(-$B$3*$B$6)*($B$11*AN132+$B$12*AN142)</f>
        <v>1.961886465663492</v>
      </c>
      <c r="AM137" s="1"/>
      <c r="AN137" s="1"/>
      <c r="AO137" s="22" t="s">
        <v>21</v>
      </c>
      <c r="AP137" s="7">
        <f>EXP(-$B$3*$B$6)*($B$11*AR132+$B$12*AR142)</f>
        <v>1.6743013511415199</v>
      </c>
      <c r="AQ137" s="1"/>
      <c r="AR137" s="1"/>
      <c r="AS137" s="22" t="s">
        <v>21</v>
      </c>
      <c r="AT137" s="7">
        <f>EXP(-$B$3*$B$6)*($B$11*AV132+$B$12*AV142)</f>
        <v>1.2907594496049826</v>
      </c>
      <c r="AU137" s="1"/>
      <c r="AV137" s="1"/>
      <c r="AW137" s="22" t="s">
        <v>21</v>
      </c>
      <c r="AX137" s="8">
        <f>MAX(AX134-$B$2,0)</f>
        <v>0.55999999999997385</v>
      </c>
      <c r="AY137" s="1"/>
      <c r="AZ137" s="1"/>
      <c r="BA137" s="1"/>
      <c r="BB137" s="1"/>
      <c r="BC137" s="1"/>
      <c r="BD137" s="1"/>
    </row>
    <row r="138" spans="1:56" ht="14.55" x14ac:dyDescent="0.35">
      <c r="A138" s="22" t="s">
        <v>20</v>
      </c>
      <c r="B138" s="8">
        <f>MAX(EXP(-$B$3*$B$6)*($B$11*D133+$B$12*D143),B134-$B$2)</f>
        <v>3.4880375290478631</v>
      </c>
      <c r="C138" s="1"/>
      <c r="D138" s="1"/>
      <c r="E138" s="22" t="s">
        <v>20</v>
      </c>
      <c r="F138" s="7">
        <f>MAX(EXP(-$B$3*$B$6)*($B$11*H133+$B$12*H143),F134-$B$2)</f>
        <v>3.3673493826421521</v>
      </c>
      <c r="G138" s="1"/>
      <c r="H138" s="1"/>
      <c r="I138" s="22" t="s">
        <v>20</v>
      </c>
      <c r="J138" s="7">
        <f>MAX(EXP(-$B$3*$B$6)*($B$11*L133+$B$12*L143),J134-$B$2)</f>
        <v>3.2396074332338203</v>
      </c>
      <c r="K138" s="1"/>
      <c r="L138" s="1"/>
      <c r="M138" s="22" t="s">
        <v>20</v>
      </c>
      <c r="N138" s="7">
        <f>MAX(EXP(-$B$3*$B$6)*($B$11*P133+$B$12*P143),N134-$B$2)</f>
        <v>3.1038144440948359</v>
      </c>
      <c r="O138" s="1"/>
      <c r="P138" s="1"/>
      <c r="Q138" s="22" t="s">
        <v>20</v>
      </c>
      <c r="R138" s="7">
        <f>MAX(EXP(-$B$3*$B$6)*($B$11*T133+$B$12*T143),R134-$B$2)</f>
        <v>2.9586877906432711</v>
      </c>
      <c r="S138" s="1"/>
      <c r="T138" s="1"/>
      <c r="U138" s="22" t="s">
        <v>20</v>
      </c>
      <c r="V138" s="7">
        <f>MAX(EXP(-$B$3*$B$6)*($B$11*X133+$B$12*X143),V134-$B$2)</f>
        <v>2.802355565156271</v>
      </c>
      <c r="W138" s="1"/>
      <c r="X138" s="3"/>
      <c r="Y138" s="22" t="s">
        <v>20</v>
      </c>
      <c r="Z138" s="7">
        <f>MAX(EXP(-$B$3*$B$6)*($B$11*AB133+$B$12*AB143),Z134-$B$2)</f>
        <v>2.6320674255176075</v>
      </c>
      <c r="AA138" s="1"/>
      <c r="AB138" s="1"/>
      <c r="AC138" s="22" t="s">
        <v>20</v>
      </c>
      <c r="AD138" s="7">
        <f>MAX(EXP(-$B$3*$B$6)*($B$11*AF133+$B$12*AF143),AD134-$B$2)</f>
        <v>2.4445939544433899</v>
      </c>
      <c r="AE138" s="1"/>
      <c r="AF138" s="1"/>
      <c r="AG138" s="22" t="s">
        <v>20</v>
      </c>
      <c r="AH138" s="7">
        <f>MAX(EXP(-$B$3*$B$6)*($B$11*AJ133+$B$12*AJ143),AH134-$B$2)</f>
        <v>2.2341517631397863</v>
      </c>
      <c r="AI138" s="1"/>
      <c r="AJ138" s="1"/>
      <c r="AK138" s="22" t="s">
        <v>20</v>
      </c>
      <c r="AL138" s="7">
        <f>MAX(EXP(-$B$3*$B$6)*($B$11*AN133+$B$12*AN143),AL134-$B$2)</f>
        <v>1.9916405388116578</v>
      </c>
      <c r="AM138" s="1"/>
      <c r="AN138" s="1"/>
      <c r="AO138" s="22" t="s">
        <v>20</v>
      </c>
      <c r="AP138" s="7">
        <f>MAX(EXP(-$B$3*$B$6)*($B$11*AR133+$B$12*AR143),AP134-$B$2)</f>
        <v>1.6978332587716343</v>
      </c>
      <c r="AQ138" s="1"/>
      <c r="AR138" s="1"/>
      <c r="AS138" s="22" t="s">
        <v>20</v>
      </c>
      <c r="AT138" s="7">
        <f>MAX(EXP(-$B$3*$B$6)*($B$11*AV133+$B$12*AV143),AT134-$B$2)</f>
        <v>1.3062072455922165</v>
      </c>
      <c r="AU138" s="1"/>
      <c r="AV138" s="1"/>
      <c r="AW138" s="22" t="s">
        <v>20</v>
      </c>
      <c r="AX138" s="8">
        <f>MAX(AX134-$B$2,0)</f>
        <v>0.55999999999997385</v>
      </c>
      <c r="AY138" s="1"/>
      <c r="AZ138" s="1"/>
      <c r="BA138" s="1"/>
      <c r="BB138" s="1"/>
      <c r="BC138" s="1"/>
      <c r="BD138" s="1"/>
    </row>
    <row r="139" spans="1:56" ht="14.55" x14ac:dyDescent="0.35">
      <c r="A139" s="1"/>
      <c r="B139" s="1"/>
      <c r="C139" s="22" t="s">
        <v>0</v>
      </c>
      <c r="D139" s="7">
        <f>B134*$B$9</f>
        <v>35.776111304534737</v>
      </c>
      <c r="E139" s="1"/>
      <c r="F139" s="1"/>
      <c r="G139" s="22" t="s">
        <v>0</v>
      </c>
      <c r="H139" s="7">
        <f>F134*$B$9</f>
        <v>35.77611130453473</v>
      </c>
      <c r="I139" s="1"/>
      <c r="J139" s="1"/>
      <c r="K139" s="22" t="s">
        <v>0</v>
      </c>
      <c r="L139" s="7">
        <f>J134*$B$9</f>
        <v>35.77611130453473</v>
      </c>
      <c r="M139" s="1"/>
      <c r="N139" s="1"/>
      <c r="O139" s="22" t="s">
        <v>0</v>
      </c>
      <c r="P139" s="7">
        <f>N134*$B$9</f>
        <v>35.77611130453473</v>
      </c>
      <c r="Q139" s="1"/>
      <c r="R139" s="1"/>
      <c r="S139" s="22" t="s">
        <v>0</v>
      </c>
      <c r="T139" s="7">
        <f>R134*$B$9</f>
        <v>35.77611130453473</v>
      </c>
      <c r="U139" s="1"/>
      <c r="V139" s="3"/>
      <c r="W139" s="22" t="s">
        <v>0</v>
      </c>
      <c r="X139" s="7">
        <f>V134*$B$9</f>
        <v>35.77611130453473</v>
      </c>
      <c r="Y139" s="1"/>
      <c r="Z139" s="1"/>
      <c r="AA139" s="22" t="s">
        <v>0</v>
      </c>
      <c r="AB139" s="7">
        <f>Z134*$B$9</f>
        <v>35.776111304534723</v>
      </c>
      <c r="AC139" s="1"/>
      <c r="AD139" s="1"/>
      <c r="AE139" s="22" t="s">
        <v>0</v>
      </c>
      <c r="AF139" s="7">
        <f>AD134*$B$9</f>
        <v>35.776111304534716</v>
      </c>
      <c r="AG139" s="1"/>
      <c r="AH139" s="1"/>
      <c r="AI139" s="22" t="s">
        <v>0</v>
      </c>
      <c r="AJ139" s="7">
        <f>AH134*$B$9</f>
        <v>35.776111304534716</v>
      </c>
      <c r="AK139" s="1"/>
      <c r="AL139" s="1"/>
      <c r="AM139" s="22" t="s">
        <v>0</v>
      </c>
      <c r="AN139" s="7">
        <f>AL134*$B$9</f>
        <v>35.776111304534716</v>
      </c>
      <c r="AO139" s="1"/>
      <c r="AP139" s="1"/>
      <c r="AQ139" s="22" t="s">
        <v>0</v>
      </c>
      <c r="AR139" s="7">
        <f>AP134*$B$9</f>
        <v>35.776111304534716</v>
      </c>
      <c r="AS139" s="1"/>
      <c r="AT139" s="1"/>
      <c r="AU139" s="22" t="s">
        <v>0</v>
      </c>
      <c r="AV139" s="7">
        <f>AT134*$B$9</f>
        <v>35.776111304534709</v>
      </c>
      <c r="AW139" s="1"/>
      <c r="AX139" s="1"/>
      <c r="AY139" s="1"/>
      <c r="AZ139" s="1"/>
      <c r="BA139" s="1"/>
      <c r="BB139" s="1"/>
      <c r="BC139" s="1"/>
      <c r="BD139" s="1"/>
    </row>
    <row r="140" spans="1:56" x14ac:dyDescent="0.45">
      <c r="A140" s="86" t="s">
        <v>9</v>
      </c>
      <c r="B140" s="89">
        <f>B135</f>
        <v>0.54351146223675506</v>
      </c>
      <c r="C140" s="23" t="s">
        <v>9</v>
      </c>
      <c r="D140" s="7">
        <f>EXP(-$B$4*$B$6)*(F138-F148)/(D139*($B$8-$B$9))</f>
        <v>0.45836429050463207</v>
      </c>
      <c r="E140" s="1"/>
      <c r="F140" s="1"/>
      <c r="G140" s="23" t="s">
        <v>9</v>
      </c>
      <c r="H140" s="7">
        <f>EXP(-$B$4*$B$6)*(J138-J148)/(H139*($B$8-$B$9))</f>
        <v>0.45518454001233888</v>
      </c>
      <c r="I140" s="1"/>
      <c r="J140" s="1"/>
      <c r="K140" s="23" t="s">
        <v>9</v>
      </c>
      <c r="L140" s="7">
        <f>EXP(-$B$4*$B$6)*(N138-N148)/(L139*($B$8-$B$9))</f>
        <v>0.45154071292795811</v>
      </c>
      <c r="M140" s="1"/>
      <c r="N140" s="1"/>
      <c r="O140" s="23" t="s">
        <v>9</v>
      </c>
      <c r="P140" s="7">
        <f>EXP(-$B$4*$B$6)*(R138-R148)/(P139*($B$8-$B$9))</f>
        <v>0.44733706761721742</v>
      </c>
      <c r="Q140" s="1"/>
      <c r="R140" s="1"/>
      <c r="S140" s="23" t="s">
        <v>9</v>
      </c>
      <c r="T140" s="7">
        <f>EXP(-$B$4*$B$6)*(V138-V148)/(T139*($B$8-$B$9))</f>
        <v>0.44237890615559178</v>
      </c>
      <c r="U140" s="1"/>
      <c r="V140" s="3"/>
      <c r="W140" s="23" t="s">
        <v>9</v>
      </c>
      <c r="X140" s="7">
        <f>EXP(-$B$4*$B$6)*(Z138-Z148)/(X139*($B$8-$B$9))</f>
        <v>0.43628797657478541</v>
      </c>
      <c r="Y140" s="1"/>
      <c r="Z140" s="1"/>
      <c r="AA140" s="23" t="s">
        <v>9</v>
      </c>
      <c r="AB140" s="7">
        <f>EXP(-$B$4*$B$6)*(AD138-AD148)/(AB139*($B$8-$B$9))</f>
        <v>0.42871310877769564</v>
      </c>
      <c r="AC140" s="1"/>
      <c r="AD140" s="1"/>
      <c r="AE140" s="23" t="s">
        <v>9</v>
      </c>
      <c r="AF140" s="7">
        <f>EXP(-$B$4*$B$6)*(AH138-AH148)/(AF139*($B$8-$B$9))</f>
        <v>0.41873748378298165</v>
      </c>
      <c r="AG140" s="1"/>
      <c r="AH140" s="1"/>
      <c r="AI140" s="23" t="s">
        <v>9</v>
      </c>
      <c r="AJ140" s="7">
        <f>EXP(-$B$4*$B$6)*(AL138-AL148)/(AJ139*($B$8-$B$9))</f>
        <v>0.40476808484071697</v>
      </c>
      <c r="AK140" s="1"/>
      <c r="AL140" s="1"/>
      <c r="AM140" s="23" t="s">
        <v>9</v>
      </c>
      <c r="AN140" s="7">
        <f>EXP(-$B$4*$B$6)*(AP138-AP148)/(AN139*($B$8-$B$9))</f>
        <v>0.38236041172167823</v>
      </c>
      <c r="AO140" s="1"/>
      <c r="AP140" s="1"/>
      <c r="AQ140" s="23" t="s">
        <v>9</v>
      </c>
      <c r="AR140" s="7">
        <f>EXP(-$B$4*$B$6)*(AT138-AT148)/(AR139*($B$8-$B$9))</f>
        <v>0.33767006623260121</v>
      </c>
      <c r="AS140" s="1"/>
      <c r="AT140" s="1"/>
      <c r="AU140" s="23" t="s">
        <v>9</v>
      </c>
      <c r="AV140" s="7">
        <f>EXP(-$B$4*$B$6)*(AX138-AX148)/(AV139*($B$8-$B$9))</f>
        <v>0.16059659923844533</v>
      </c>
      <c r="AW140" s="1"/>
      <c r="AX140" s="1"/>
      <c r="AY140" s="1"/>
      <c r="AZ140" s="1"/>
      <c r="BA140" s="1"/>
      <c r="BB140" s="1"/>
      <c r="BC140" s="1"/>
      <c r="BD140" s="1"/>
    </row>
    <row r="141" spans="1:56" x14ac:dyDescent="0.45">
      <c r="A141" s="87" t="s">
        <v>46</v>
      </c>
      <c r="B141" s="89">
        <f>(D130-D140)/(B1*(B8-B9))</f>
        <v>4.6537023717733841E-2</v>
      </c>
      <c r="C141" s="22" t="s">
        <v>10</v>
      </c>
      <c r="D141" s="7">
        <f>EXP(-$B$3*B6)*(($B$8*F148-$B$9*F138)/($B$8-$B$9))</f>
        <v>-13.863666961038845</v>
      </c>
      <c r="E141" s="1"/>
      <c r="F141" s="1"/>
      <c r="G141" s="22" t="s">
        <v>10</v>
      </c>
      <c r="H141" s="7">
        <f>EXP(-$B$3*B6)*(($B$8*J148-$B$9*J138)/($B$8-$B$9))</f>
        <v>-13.87183946602674</v>
      </c>
      <c r="I141" s="1"/>
      <c r="J141" s="1"/>
      <c r="K141" s="22" t="s">
        <v>10</v>
      </c>
      <c r="L141" s="7">
        <f>EXP(-$B$3*B6)*(($B$8*N148-$B$9*N138)/($B$8-$B$9))</f>
        <v>-13.870615699996099</v>
      </c>
      <c r="M141" s="1"/>
      <c r="N141" s="1"/>
      <c r="O141" s="22" t="s">
        <v>10</v>
      </c>
      <c r="P141" s="7">
        <f>EXP(-$B$3*B6)*(($B$8*R148-$B$9*R138)/($B$8-$B$9))</f>
        <v>-13.857678935088844</v>
      </c>
      <c r="Q141" s="1"/>
      <c r="R141" s="1"/>
      <c r="S141" s="22" t="s">
        <v>10</v>
      </c>
      <c r="T141" s="7">
        <f>EXP(-$B$3*B6)*(($B$8*V148-$B$9*V138)/($B$8-$B$9))</f>
        <v>-13.827581767718652</v>
      </c>
      <c r="U141" s="1"/>
      <c r="V141" s="3"/>
      <c r="W141" s="22" t="s">
        <v>10</v>
      </c>
      <c r="X141" s="7">
        <f>EXP(-$B$3*B6)*(($B$8*Z148-$B$9*Z138)/($B$8-$B$9))</f>
        <v>-13.768855148109862</v>
      </c>
      <c r="Y141" s="1"/>
      <c r="Z141" s="1"/>
      <c r="AA141" s="22" t="s">
        <v>10</v>
      </c>
      <c r="AB141" s="7">
        <f>EXP(-$B$3*B6)*(($B$8*AD148-$B$9*AD138)/($B$8-$B$9))</f>
        <v>-13.671526947162512</v>
      </c>
      <c r="AC141" s="1"/>
      <c r="AD141" s="1"/>
      <c r="AE141" s="22" t="s">
        <v>10</v>
      </c>
      <c r="AF141" s="7">
        <f>EXP(-$B$3*B6)*(($B$8*AH148-$B$9*AH138)/($B$8-$B$9))</f>
        <v>-13.506915441583683</v>
      </c>
      <c r="AG141" s="1"/>
      <c r="AH141" s="1"/>
      <c r="AI141" s="22" t="s">
        <v>10</v>
      </c>
      <c r="AJ141" s="7">
        <f>EXP(-$B$3*B6)*(($B$8*AL148-$B$9*AL138)/($B$8-$B$9))</f>
        <v>-13.224236484355645</v>
      </c>
      <c r="AK141" s="1"/>
      <c r="AL141" s="1"/>
      <c r="AM141" s="22" t="s">
        <v>10</v>
      </c>
      <c r="AN141" s="7">
        <f>EXP(-$B$3*B6)*(($B$8*AP148-$B$9*AP138)/($B$8-$B$9))</f>
        <v>-12.675642140549698</v>
      </c>
      <c r="AO141" s="1"/>
      <c r="AP141" s="1"/>
      <c r="AQ141" s="22" t="s">
        <v>10</v>
      </c>
      <c r="AR141" s="7">
        <f>EXP(-$B$3*B6)*(($B$8*AT148-$B$9*AT138)/($B$8-$B$9))</f>
        <v>-11.387229344745069</v>
      </c>
      <c r="AS141" s="1"/>
      <c r="AT141" s="1"/>
      <c r="AU141" s="22" t="s">
        <v>10</v>
      </c>
      <c r="AV141" s="7">
        <f>EXP(-$B$3*B6)*(($B$8*AX148-$B$9*AX138)/($B$8-$B$9))</f>
        <v>-5.4770048305964343</v>
      </c>
      <c r="AW141" s="1"/>
      <c r="AX141" s="1"/>
      <c r="AY141" s="1"/>
      <c r="AZ141" s="1"/>
      <c r="BA141" s="1"/>
      <c r="BB141" s="1"/>
      <c r="BC141" s="1"/>
      <c r="BD141" s="1"/>
    </row>
    <row r="142" spans="1:56" x14ac:dyDescent="0.45">
      <c r="A142" s="88" t="s">
        <v>50</v>
      </c>
      <c r="B142" s="89">
        <f>(1/365)*(F138-B138-B140*(F134-B134)-0.5*B141*(F134-B134)^2)/(2*B6)</f>
        <v>-4.0454127286829221E-3</v>
      </c>
      <c r="C142" s="22" t="s">
        <v>21</v>
      </c>
      <c r="D142" s="7">
        <f>EXP(-$B$3*$B$6)*($B$11*F137+$B$12*F147)</f>
        <v>2.4781134941009926</v>
      </c>
      <c r="E142" s="1"/>
      <c r="F142" s="1"/>
      <c r="G142" s="22" t="s">
        <v>21</v>
      </c>
      <c r="H142" s="7">
        <f>EXP(-$B$3*$B$6)*($B$11*J137+$B$12*J147)</f>
        <v>2.3616712015536079</v>
      </c>
      <c r="I142" s="1"/>
      <c r="J142" s="1"/>
      <c r="K142" s="22" t="s">
        <v>21</v>
      </c>
      <c r="L142" s="7">
        <f>EXP(-$B$3*$B$6)*($B$11*N137+$B$12*N147)</f>
        <v>2.2378308568183956</v>
      </c>
      <c r="M142" s="1"/>
      <c r="N142" s="1"/>
      <c r="O142" s="22" t="s">
        <v>21</v>
      </c>
      <c r="P142" s="7">
        <f>EXP(-$B$3*$B$6)*($B$11*R137+$B$12*R147)</f>
        <v>2.1054435796943145</v>
      </c>
      <c r="Q142" s="1"/>
      <c r="R142" s="1"/>
      <c r="S142" s="22" t="s">
        <v>21</v>
      </c>
      <c r="T142" s="7">
        <f>EXP(-$B$3*$B$6)*($B$11*V137+$B$12*V147)</f>
        <v>1.9630246381289076</v>
      </c>
      <c r="U142" s="1"/>
      <c r="V142" s="3"/>
      <c r="W142" s="22" t="s">
        <v>21</v>
      </c>
      <c r="X142" s="7">
        <f>EXP(-$B$3*$B$6)*($B$11*Z137+$B$12*Z147)</f>
        <v>1.8085972273787467</v>
      </c>
      <c r="Y142" s="1"/>
      <c r="Z142" s="1"/>
      <c r="AA142" s="22" t="s">
        <v>21</v>
      </c>
      <c r="AB142" s="7">
        <f>EXP(-$B$3*$B$6)*($B$11*AD137+$B$12*AD147)</f>
        <v>1.6394281498188041</v>
      </c>
      <c r="AC142" s="1"/>
      <c r="AD142" s="1"/>
      <c r="AE142" s="22" t="s">
        <v>21</v>
      </c>
      <c r="AF142" s="7">
        <f>EXP(-$B$3*$B$6)*($B$11*AH137+$B$12*AH147)</f>
        <v>1.4515475216362181</v>
      </c>
      <c r="AG142" s="1"/>
      <c r="AH142" s="1"/>
      <c r="AI142" s="22" t="s">
        <v>21</v>
      </c>
      <c r="AJ142" s="7">
        <f>EXP(-$B$3*$B$6)*($B$11*AL137+$B$12*AL147)</f>
        <v>1.2387887629647631</v>
      </c>
      <c r="AK142" s="1"/>
      <c r="AL142" s="1"/>
      <c r="AM142" s="22" t="s">
        <v>21</v>
      </c>
      <c r="AN142" s="7">
        <f>EXP(-$B$3*$B$6)*($B$11*AP137+$B$12*AP147)</f>
        <v>0.99059560569196814</v>
      </c>
      <c r="AO142" s="1"/>
      <c r="AP142" s="1"/>
      <c r="AQ142" s="22" t="s">
        <v>21</v>
      </c>
      <c r="AR142" s="7">
        <f>EXP(-$B$3*$B$6)*($B$11*AT137+$B$12*AT147)</f>
        <v>0.6858853941646369</v>
      </c>
      <c r="AS142" s="1"/>
      <c r="AT142" s="1"/>
      <c r="AU142" s="22" t="s">
        <v>21</v>
      </c>
      <c r="AV142" s="7">
        <f>EXP(-$B$3*$B$6)*($B$11*AX137+$B$12*AX147)</f>
        <v>0.26851697888794102</v>
      </c>
      <c r="AW142" s="1"/>
      <c r="AX142" s="1"/>
      <c r="AY142" s="1"/>
      <c r="AZ142" s="1"/>
      <c r="BA142" s="1"/>
      <c r="BB142" s="1"/>
      <c r="BC142" s="1"/>
      <c r="BD142" s="1"/>
    </row>
    <row r="143" spans="1:56" ht="14.55" x14ac:dyDescent="0.35">
      <c r="A143" s="1"/>
      <c r="B143" s="1"/>
      <c r="C143" s="22" t="s">
        <v>20</v>
      </c>
      <c r="D143" s="7">
        <f>MAX(EXP(-$B$3*$B$6)*($B$11*F138+$B$12*F148),D139-$B$2)</f>
        <v>2.5348249140789685</v>
      </c>
      <c r="E143" s="1"/>
      <c r="F143" s="1"/>
      <c r="G143" s="22" t="s">
        <v>20</v>
      </c>
      <c r="H143" s="7">
        <f>MAX(EXP(-$B$3*$B$6)*($B$11*J138+$B$12*J148),H139-$B$2)</f>
        <v>2.4128933015581371</v>
      </c>
      <c r="I143" s="1"/>
      <c r="J143" s="1"/>
      <c r="K143" s="22" t="s">
        <v>20</v>
      </c>
      <c r="L143" s="7">
        <f>MAX(EXP(-$B$3*$B$6)*($B$11*N138+$B$12*N148),L139-$B$2)</f>
        <v>2.2837551042434949</v>
      </c>
      <c r="M143" s="1"/>
      <c r="N143" s="1"/>
      <c r="O143" s="22" t="s">
        <v>20</v>
      </c>
      <c r="P143" s="7">
        <f>MAX(EXP(-$B$3*$B$6)*($B$11*R138+$B$12*R148),P139-$B$2)</f>
        <v>2.1463017866289036</v>
      </c>
      <c r="Q143" s="1"/>
      <c r="R143" s="1"/>
      <c r="S143" s="22" t="s">
        <v>20</v>
      </c>
      <c r="T143" s="7">
        <f>MAX(EXP(-$B$3*$B$6)*($B$11*V138+$B$12*V148),T139-$B$2)</f>
        <v>1.999015217682127</v>
      </c>
      <c r="U143" s="1"/>
      <c r="V143" s="3"/>
      <c r="W143" s="22" t="s">
        <v>20</v>
      </c>
      <c r="X143" s="7">
        <f>MAX(EXP(-$B$3*$B$6)*($B$11*Z138+$B$12*Z148),X139-$B$2)</f>
        <v>1.8398320626598985</v>
      </c>
      <c r="Y143" s="1"/>
      <c r="Z143" s="1"/>
      <c r="AA143" s="22" t="s">
        <v>20</v>
      </c>
      <c r="AB143" s="85">
        <f>MAX(EXP(-$B$3*$B$6)*($B$11*AD138+$B$12*AD148),AB139-$B$2)</f>
        <v>1.6661609501814265</v>
      </c>
      <c r="AC143" s="1"/>
      <c r="AD143" s="1"/>
      <c r="AE143" s="22" t="s">
        <v>20</v>
      </c>
      <c r="AF143" s="7">
        <f>MAX(EXP(-$B$3*$B$6)*($B$11*AH138+$B$12*AH148),AF139-$B$2)</f>
        <v>1.4738833856170714</v>
      </c>
      <c r="AG143" s="1"/>
      <c r="AH143" s="1"/>
      <c r="AI143" s="22" t="s">
        <v>20</v>
      </c>
      <c r="AJ143" s="7">
        <f>MAX(EXP(-$B$3*$B$6)*($B$11*AL138+$B$12*AL148),AJ139-$B$2)</f>
        <v>1.2567915714291957</v>
      </c>
      <c r="AK143" s="1"/>
      <c r="AL143" s="1"/>
      <c r="AM143" s="22" t="s">
        <v>20</v>
      </c>
      <c r="AN143" s="7">
        <f>MAX(EXP(-$B$3*$B$6)*($B$11*AP138+$B$12*AP148),AN139-$B$2)</f>
        <v>1.0037265076527833</v>
      </c>
      <c r="AO143" s="1"/>
      <c r="AP143" s="1"/>
      <c r="AQ143" s="22" t="s">
        <v>20</v>
      </c>
      <c r="AR143" s="7">
        <f>MAX(EXP(-$B$3*$B$6)*($B$11*AT138+$B$12*AT148),AR139-$B$2)</f>
        <v>0.69329252900208249</v>
      </c>
      <c r="AS143" s="1"/>
      <c r="AT143" s="1"/>
      <c r="AU143" s="22" t="s">
        <v>20</v>
      </c>
      <c r="AV143" s="7">
        <f>MAX(EXP(-$B$3*$B$6)*($B$11*AX138+$B$12*AX148),AV139-$B$2)</f>
        <v>0.26851697888794102</v>
      </c>
      <c r="AW143" s="1"/>
      <c r="AX143" s="1"/>
      <c r="AY143" s="1"/>
      <c r="AZ143" s="1"/>
      <c r="BA143" s="1"/>
      <c r="BB143" s="1"/>
      <c r="BC143" s="1"/>
      <c r="BD143" s="1"/>
    </row>
    <row r="144" spans="1:56" ht="14.55" x14ac:dyDescent="0.35">
      <c r="A144" s="1"/>
      <c r="B144" s="1"/>
      <c r="C144" s="1"/>
      <c r="D144" s="1"/>
      <c r="E144" s="22" t="s">
        <v>0</v>
      </c>
      <c r="F144" s="7">
        <f>D139*$B$9</f>
        <v>34.076947286327425</v>
      </c>
      <c r="G144" s="1"/>
      <c r="H144" s="1"/>
      <c r="I144" s="22" t="s">
        <v>0</v>
      </c>
      <c r="J144" s="7">
        <f>H139*$B$9</f>
        <v>34.076947286327417</v>
      </c>
      <c r="K144" s="1"/>
      <c r="L144" s="1"/>
      <c r="M144" s="22" t="s">
        <v>0</v>
      </c>
      <c r="N144" s="7">
        <f>L139*$B$9</f>
        <v>34.076947286327417</v>
      </c>
      <c r="O144" s="1"/>
      <c r="P144" s="1"/>
      <c r="Q144" s="22" t="s">
        <v>0</v>
      </c>
      <c r="R144" s="7">
        <f>P139*$B$9</f>
        <v>34.076947286327417</v>
      </c>
      <c r="S144" s="1"/>
      <c r="T144" s="3"/>
      <c r="U144" s="22" t="s">
        <v>0</v>
      </c>
      <c r="V144" s="7">
        <f>T139*$B$9</f>
        <v>34.076947286327417</v>
      </c>
      <c r="W144" s="1"/>
      <c r="X144" s="1"/>
      <c r="Y144" s="22" t="s">
        <v>0</v>
      </c>
      <c r="Z144" s="7">
        <f>X139*$B$9</f>
        <v>34.076947286327417</v>
      </c>
      <c r="AA144" s="1"/>
      <c r="AB144" s="1"/>
      <c r="AC144" s="22" t="s">
        <v>0</v>
      </c>
      <c r="AD144" s="7">
        <f>AB139*$B$9</f>
        <v>34.07694728632741</v>
      </c>
      <c r="AE144" s="1"/>
      <c r="AF144" s="1"/>
      <c r="AG144" s="22" t="s">
        <v>0</v>
      </c>
      <c r="AH144" s="7">
        <f>AF139*$B$9</f>
        <v>34.076947286327403</v>
      </c>
      <c r="AI144" s="1"/>
      <c r="AJ144" s="1"/>
      <c r="AK144" s="22" t="s">
        <v>0</v>
      </c>
      <c r="AL144" s="7">
        <f>AJ139*$B$9</f>
        <v>34.076947286327403</v>
      </c>
      <c r="AM144" s="1"/>
      <c r="AN144" s="1"/>
      <c r="AO144" s="22" t="s">
        <v>0</v>
      </c>
      <c r="AP144" s="7">
        <f>AN139*$B$9</f>
        <v>34.076947286327403</v>
      </c>
      <c r="AQ144" s="1"/>
      <c r="AR144" s="1"/>
      <c r="AS144" s="22" t="s">
        <v>0</v>
      </c>
      <c r="AT144" s="7">
        <f>AR139*$B$9</f>
        <v>34.076947286327403</v>
      </c>
      <c r="AU144" s="1"/>
      <c r="AV144" s="1"/>
      <c r="AW144" s="22" t="s">
        <v>0</v>
      </c>
      <c r="AX144" s="7">
        <f>AV139*$B$9</f>
        <v>34.076947286327396</v>
      </c>
      <c r="AY144" s="1"/>
      <c r="AZ144" s="1"/>
      <c r="BA144" s="1"/>
      <c r="BB144" s="1"/>
      <c r="BC144" s="1"/>
      <c r="BD144" s="1"/>
    </row>
    <row r="145" spans="1:56" x14ac:dyDescent="0.45">
      <c r="A145" s="1"/>
      <c r="B145" s="1"/>
      <c r="C145" s="1"/>
      <c r="D145" s="1"/>
      <c r="E145" s="23" t="s">
        <v>9</v>
      </c>
      <c r="F145" s="7">
        <f>EXP(-$B$4*$B$6)*(H143-H153)/(F144*($B$8-$B$9))</f>
        <v>0.37220349369790695</v>
      </c>
      <c r="G145" s="1"/>
      <c r="H145" s="1"/>
      <c r="I145" s="23" t="s">
        <v>9</v>
      </c>
      <c r="J145" s="7">
        <f>EXP(-$B$4*$B$6)*(L143-L153)/(J144*($B$8-$B$9))</f>
        <v>0.36500266998895387</v>
      </c>
      <c r="K145" s="1"/>
      <c r="L145" s="1"/>
      <c r="M145" s="23" t="s">
        <v>9</v>
      </c>
      <c r="N145" s="7">
        <f>EXP(-$B$4*$B$6)*(P143-P153)/(N144*($B$8-$B$9))</f>
        <v>0.35671395842921116</v>
      </c>
      <c r="O145" s="1"/>
      <c r="P145" s="1"/>
      <c r="Q145" s="23" t="s">
        <v>9</v>
      </c>
      <c r="R145" s="7">
        <f>EXP(-$B$4*$B$6)*(T143-T153)/(R144*($B$8-$B$9))</f>
        <v>0.34700810436079388</v>
      </c>
      <c r="S145" s="1"/>
      <c r="T145" s="3"/>
      <c r="U145" s="23" t="s">
        <v>9</v>
      </c>
      <c r="V145" s="7">
        <f>EXP(-$B$4*$B$6)*(X143-X153)/(V144*($B$8-$B$9))</f>
        <v>0.33538174841663559</v>
      </c>
      <c r="W145" s="1"/>
      <c r="X145" s="1"/>
      <c r="Y145" s="23" t="s">
        <v>9</v>
      </c>
      <c r="Z145" s="7">
        <f>EXP(-$B$4*$B$6)*(AB143-AB153)/(Z144*($B$8-$B$9))</f>
        <v>0.32116397886123316</v>
      </c>
      <c r="AA145" s="1"/>
      <c r="AB145" s="1"/>
      <c r="AC145" s="23" t="s">
        <v>9</v>
      </c>
      <c r="AD145" s="7">
        <f>EXP(-$B$4*$B$6)*(AF143-AF153)/(AD144*($B$8-$B$9))</f>
        <v>0.30313222006987567</v>
      </c>
      <c r="AE145" s="1"/>
      <c r="AF145" s="1"/>
      <c r="AG145" s="23" t="s">
        <v>9</v>
      </c>
      <c r="AH145" s="7">
        <f>EXP(-$B$4*$B$6)*(AJ143-AJ153)/(AH144*($B$8-$B$9))</f>
        <v>0.27919160375864222</v>
      </c>
      <c r="AI145" s="1"/>
      <c r="AJ145" s="1"/>
      <c r="AK145" s="23" t="s">
        <v>9</v>
      </c>
      <c r="AL145" s="7">
        <f>EXP(-$B$4*$B$6)*(AN143-AN153)/(AL144*($B$8-$B$9))</f>
        <v>0.2449375134237495</v>
      </c>
      <c r="AM145" s="1"/>
      <c r="AN145" s="1"/>
      <c r="AO145" s="23" t="s">
        <v>9</v>
      </c>
      <c r="AP145" s="7">
        <f>EXP(-$B$4*$B$6)*(AR143-AR153)/(AP144*($B$8-$B$9))</f>
        <v>0.19014851030920205</v>
      </c>
      <c r="AQ145" s="1"/>
      <c r="AR145" s="1"/>
      <c r="AS145" s="23" t="s">
        <v>9</v>
      </c>
      <c r="AT145" s="7">
        <f>EXP(-$B$4*$B$6)*(AV143-AV153)/(AT144*($B$8-$B$9))</f>
        <v>8.0844879921663226E-2</v>
      </c>
      <c r="AU145" s="1"/>
      <c r="AV145" s="1"/>
      <c r="AW145" s="23" t="s">
        <v>9</v>
      </c>
      <c r="AX145" s="6"/>
      <c r="AY145" s="1"/>
      <c r="AZ145" s="1"/>
      <c r="BA145" s="1"/>
      <c r="BB145" s="1"/>
      <c r="BC145" s="1"/>
      <c r="BD145" s="1"/>
    </row>
    <row r="146" spans="1:56" ht="14.55" x14ac:dyDescent="0.35">
      <c r="A146" s="1"/>
      <c r="B146" s="1"/>
      <c r="C146" s="1"/>
      <c r="D146" s="1"/>
      <c r="E146" s="22" t="s">
        <v>10</v>
      </c>
      <c r="F146" s="7">
        <f>EXP(-$B$3*B6)*(($B$8*H153-$B$9*H143)/($B$8-$B$9))</f>
        <v>-10.91452475806409</v>
      </c>
      <c r="G146" s="1"/>
      <c r="H146" s="1"/>
      <c r="I146" s="22" t="s">
        <v>10</v>
      </c>
      <c r="J146" s="7">
        <f>EXP(-$B$3*B6)*(($B$8*L153-$B$9*L143)/($B$8-$B$9))</f>
        <v>-10.785796834320109</v>
      </c>
      <c r="K146" s="1"/>
      <c r="L146" s="1"/>
      <c r="M146" s="22" t="s">
        <v>10</v>
      </c>
      <c r="N146" s="7">
        <f>EXP(-$B$3*B6)*(($B$8*P153-$B$9*P143)/($B$8-$B$9))</f>
        <v>-10.626429819272346</v>
      </c>
      <c r="O146" s="1"/>
      <c r="P146" s="1"/>
      <c r="Q146" s="22" t="s">
        <v>10</v>
      </c>
      <c r="R146" s="7">
        <f>EXP(-$B$3*B6)*(($B$8*T153-$B$9*T143)/($B$8-$B$9))</f>
        <v>-10.426152493007105</v>
      </c>
      <c r="S146" s="1"/>
      <c r="T146" s="3"/>
      <c r="U146" s="22" t="s">
        <v>10</v>
      </c>
      <c r="V146" s="7">
        <f>EXP(-$B$3*B6)*(($B$8*X153-$B$9*X143)/($B$8-$B$9))</f>
        <v>-10.169004901380889</v>
      </c>
      <c r="W146" s="1"/>
      <c r="X146" s="1"/>
      <c r="Y146" s="22" t="s">
        <v>10</v>
      </c>
      <c r="Z146" s="7">
        <f>EXP(-$B$3*B6)*(($B$8*AB153-$B$9*AB143)/($B$8-$B$9))</f>
        <v>-9.833555798856402</v>
      </c>
      <c r="AA146" s="1"/>
      <c r="AB146" s="1"/>
      <c r="AC146" s="22" t="s">
        <v>10</v>
      </c>
      <c r="AD146" s="7">
        <f>EXP(-$B$3*B6)*(($B$8*AF153-$B$9*AF143)/($B$8-$B$9))</f>
        <v>-9.3801484282189502</v>
      </c>
      <c r="AE146" s="1"/>
      <c r="AF146" s="1"/>
      <c r="AG146" s="22" t="s">
        <v>10</v>
      </c>
      <c r="AH146" s="7">
        <f>EXP(-$B$3*B6)*(($B$8*AJ153-$B$9*AJ143)/($B$8-$B$9))</f>
        <v>-8.7399825163412821</v>
      </c>
      <c r="AI146" s="1"/>
      <c r="AJ146" s="1"/>
      <c r="AK146" s="22" t="s">
        <v>10</v>
      </c>
      <c r="AL146" s="7">
        <f>EXP(-$B$3*B6)*(($B$8*AN153-$B$9*AN143)/($B$8-$B$9))</f>
        <v>-7.7665076455835402</v>
      </c>
      <c r="AM146" s="1"/>
      <c r="AN146" s="1"/>
      <c r="AO146" s="22" t="s">
        <v>10</v>
      </c>
      <c r="AP146" s="7">
        <f>EXP(-$B$3*B6)*(($B$8*AR153-$B$9*AR143)/($B$8-$B$9))</f>
        <v>-6.1151374461075285</v>
      </c>
      <c r="AQ146" s="1"/>
      <c r="AR146" s="1"/>
      <c r="AS146" s="22" t="s">
        <v>10</v>
      </c>
      <c r="AT146" s="7">
        <f>EXP(-$B$3*B6)*(($B$8*AV153-$B$9*AV143)/($B$8-$B$9))</f>
        <v>-2.6261942686901465</v>
      </c>
      <c r="AU146" s="1"/>
      <c r="AV146" s="1"/>
      <c r="AW146" s="22" t="s">
        <v>10</v>
      </c>
      <c r="AX146" s="6"/>
      <c r="AY146" s="1"/>
      <c r="AZ146" s="1"/>
      <c r="BA146" s="1"/>
      <c r="BB146" s="1"/>
      <c r="BC146" s="1"/>
      <c r="BD146" s="1"/>
    </row>
    <row r="147" spans="1:56" ht="14.55" x14ac:dyDescent="0.35">
      <c r="A147" s="1"/>
      <c r="B147" s="1"/>
      <c r="C147" s="1"/>
      <c r="D147" s="1"/>
      <c r="E147" s="22" t="s">
        <v>21</v>
      </c>
      <c r="F147" s="7">
        <f>EXP(-$B$3*$B$6)*($B$11*H142+$B$12*H152)</f>
        <v>1.7331113220554262</v>
      </c>
      <c r="G147" s="1"/>
      <c r="H147" s="1"/>
      <c r="I147" s="22" t="s">
        <v>21</v>
      </c>
      <c r="J147" s="7">
        <f>EXP(-$B$3*$B$6)*($B$11*L142+$B$12*L152)</f>
        <v>1.6205226781997182</v>
      </c>
      <c r="K147" s="1"/>
      <c r="L147" s="1"/>
      <c r="M147" s="22" t="s">
        <v>21</v>
      </c>
      <c r="N147" s="7">
        <f>EXP(-$B$3*$B$6)*($B$11*P142+$B$12*P152)</f>
        <v>1.5013176551311103</v>
      </c>
      <c r="O147" s="1"/>
      <c r="P147" s="1"/>
      <c r="Q147" s="22" t="s">
        <v>21</v>
      </c>
      <c r="R147" s="7">
        <f>EXP(-$B$3*$B$6)*($B$11*T142+$B$12*T152)</f>
        <v>1.3745700095060991</v>
      </c>
      <c r="S147" s="1"/>
      <c r="T147" s="3"/>
      <c r="U147" s="22" t="s">
        <v>21</v>
      </c>
      <c r="V147" s="7">
        <f>EXP(-$B$3*$B$6)*($B$11*X142+$B$12*X152)</f>
        <v>1.2391198671953703</v>
      </c>
      <c r="W147" s="1"/>
      <c r="X147" s="1"/>
      <c r="Y147" s="22" t="s">
        <v>21</v>
      </c>
      <c r="Z147" s="7">
        <f>EXP(-$B$3*$B$6)*($B$11*AB142+$B$12*AB152)</f>
        <v>1.0934877662621549</v>
      </c>
      <c r="AA147" s="1"/>
      <c r="AB147" s="1"/>
      <c r="AC147" s="22" t="s">
        <v>21</v>
      </c>
      <c r="AD147" s="7">
        <f>EXP(-$B$3*$B$6)*($B$11*AF142+$B$12*AF152)</f>
        <v>0.93575036915560372</v>
      </c>
      <c r="AE147" s="1"/>
      <c r="AF147" s="1"/>
      <c r="AG147" s="22" t="s">
        <v>21</v>
      </c>
      <c r="AH147" s="7">
        <f>EXP(-$B$3*$B$6)*($B$11*AJ142+$B$12*AJ152)</f>
        <v>0.76337050937442996</v>
      </c>
      <c r="AI147" s="1"/>
      <c r="AJ147" s="1"/>
      <c r="AK147" s="22" t="s">
        <v>21</v>
      </c>
      <c r="AL147" s="7">
        <f>EXP(-$B$3*$B$6)*($B$11*AN142+$B$12*AN152)</f>
        <v>0.57303303483958912</v>
      </c>
      <c r="AM147" s="1"/>
      <c r="AN147" s="1"/>
      <c r="AO147" s="22" t="s">
        <v>21</v>
      </c>
      <c r="AP147" s="7">
        <f>EXP(-$B$3*$B$6)*($B$11*AR142+$B$12*AR152)</f>
        <v>0.36099163507860665</v>
      </c>
      <c r="AQ147" s="1"/>
      <c r="AR147" s="1"/>
      <c r="AS147" s="22" t="s">
        <v>21</v>
      </c>
      <c r="AT147" s="7">
        <f>EXP(-$B$3*$B$6)*($B$11*AV142+$B$12*AV152)</f>
        <v>0.12875244276983985</v>
      </c>
      <c r="AU147" s="1"/>
      <c r="AV147" s="1"/>
      <c r="AW147" s="22" t="s">
        <v>21</v>
      </c>
      <c r="AX147" s="8">
        <f>MAX(AX144-$B$2,0)</f>
        <v>0</v>
      </c>
      <c r="AY147" s="1"/>
      <c r="AZ147" s="1"/>
      <c r="BA147" s="1"/>
      <c r="BB147" s="1"/>
      <c r="BC147" s="1"/>
      <c r="BD147" s="1"/>
    </row>
    <row r="148" spans="1:56" ht="14.55" x14ac:dyDescent="0.35">
      <c r="A148" s="1"/>
      <c r="B148" s="1"/>
      <c r="C148" s="1"/>
      <c r="D148" s="1"/>
      <c r="E148" s="22" t="s">
        <v>20</v>
      </c>
      <c r="F148" s="7">
        <f>MAX(EXP(-$B$3*$B$6)*($B$11*H143+$B$12*H153),F144-$B$2)</f>
        <v>1.7690340764663881</v>
      </c>
      <c r="G148" s="1"/>
      <c r="H148" s="1"/>
      <c r="I148" s="22" t="s">
        <v>20</v>
      </c>
      <c r="J148" s="7">
        <f>MAX(EXP(-$B$3*$B$6)*($B$11*L143+$B$12*L153),J144-$B$2)</f>
        <v>1.6523799102622347</v>
      </c>
      <c r="K148" s="1"/>
      <c r="L148" s="1"/>
      <c r="M148" s="22" t="s">
        <v>20</v>
      </c>
      <c r="N148" s="7">
        <f>MAX(EXP(-$B$3*$B$6)*($B$11*P143+$B$12*P153),N144-$B$2)</f>
        <v>1.529292938417075</v>
      </c>
      <c r="O148" s="1"/>
      <c r="P148" s="1"/>
      <c r="Q148" s="22" t="s">
        <v>20</v>
      </c>
      <c r="R148" s="7">
        <f>MAX(EXP(-$B$3*$B$6)*($B$11*T143+$B$12*T153),R144-$B$2)</f>
        <v>1.3988243872240738</v>
      </c>
      <c r="S148" s="1"/>
      <c r="T148" s="3"/>
      <c r="U148" s="22" t="s">
        <v>20</v>
      </c>
      <c r="V148" s="7">
        <f>MAX(EXP(-$B$3*$B$6)*($B$11*X143+$B$12*X153),V144-$B$2)</f>
        <v>1.2597812602091261</v>
      </c>
      <c r="W148" s="1"/>
      <c r="X148" s="1"/>
      <c r="Y148" s="22" t="s">
        <v>20</v>
      </c>
      <c r="Z148" s="7">
        <f>MAX(EXP(-$B$3*$B$6)*($B$11*AB143+$B$12*AB153),Z144-$B$2)</f>
        <v>1.1107321790650144</v>
      </c>
      <c r="AA148" s="1"/>
      <c r="AB148" s="1"/>
      <c r="AC148" s="22" t="s">
        <v>20</v>
      </c>
      <c r="AD148" s="7">
        <f>MAX(EXP(-$B$3*$B$6)*($B$11*AF143+$B$12*AF153),AD144-$B$2)</f>
        <v>0.94967225588960347</v>
      </c>
      <c r="AE148" s="1"/>
      <c r="AF148" s="1"/>
      <c r="AG148" s="22" t="s">
        <v>20</v>
      </c>
      <c r="AH148" s="7">
        <f>MAX(EXP(-$B$3*$B$6)*($B$11*AJ143+$B$12*AJ153),AH144-$B$2)</f>
        <v>0.77401504772717644</v>
      </c>
      <c r="AI148" s="1"/>
      <c r="AJ148" s="1"/>
      <c r="AK148" s="22" t="s">
        <v>20</v>
      </c>
      <c r="AL148" s="7">
        <f>MAX(EXP(-$B$3*$B$6)*($B$11*AN143+$B$12*AN153),AL144-$B$2)</f>
        <v>0.58021508780168252</v>
      </c>
      <c r="AM148" s="1"/>
      <c r="AN148" s="1"/>
      <c r="AO148" s="22" t="s">
        <v>20</v>
      </c>
      <c r="AP148" s="7">
        <f>MAX(EXP(-$B$3*$B$6)*($B$11*AR143+$B$12*AR153),AP144-$B$2)</f>
        <v>0.36454331627283271</v>
      </c>
      <c r="AQ148" s="1"/>
      <c r="AR148" s="1"/>
      <c r="AS148" s="22" t="s">
        <v>20</v>
      </c>
      <c r="AT148" s="7">
        <f>MAX(EXP(-$B$3*$B$6)*($B$11*AV143+$B$12*AV153),AT144-$B$2)</f>
        <v>0.12875244276983985</v>
      </c>
      <c r="AU148" s="1"/>
      <c r="AV148" s="1"/>
      <c r="AW148" s="22" t="s">
        <v>20</v>
      </c>
      <c r="AX148" s="8">
        <f>MAX(AX144-$B$2,0)</f>
        <v>0</v>
      </c>
      <c r="AY148" s="1"/>
      <c r="AZ148" s="1"/>
      <c r="BA148" s="1"/>
      <c r="BB148" s="1"/>
      <c r="BC148" s="1"/>
      <c r="BD148" s="1"/>
    </row>
    <row r="149" spans="1:56" ht="14.55" x14ac:dyDescent="0.35">
      <c r="A149" s="1"/>
      <c r="B149" s="1"/>
      <c r="C149" s="1"/>
      <c r="D149" s="1"/>
      <c r="E149" s="1"/>
      <c r="F149" s="1"/>
      <c r="G149" s="22" t="s">
        <v>0</v>
      </c>
      <c r="H149" s="7">
        <f>F144*$B$9</f>
        <v>32.458483999851246</v>
      </c>
      <c r="I149" s="1"/>
      <c r="J149" s="1"/>
      <c r="K149" s="22" t="s">
        <v>0</v>
      </c>
      <c r="L149" s="7">
        <f>J144*$B$9</f>
        <v>32.458483999851239</v>
      </c>
      <c r="M149" s="1"/>
      <c r="N149" s="1"/>
      <c r="O149" s="22" t="s">
        <v>0</v>
      </c>
      <c r="P149" s="7">
        <f>N144*$B$9</f>
        <v>32.458483999851239</v>
      </c>
      <c r="Q149" s="1"/>
      <c r="R149" s="3"/>
      <c r="S149" s="22" t="s">
        <v>0</v>
      </c>
      <c r="T149" s="7">
        <f>R144*$B$9</f>
        <v>32.458483999851239</v>
      </c>
      <c r="U149" s="1"/>
      <c r="V149" s="1"/>
      <c r="W149" s="22" t="s">
        <v>0</v>
      </c>
      <c r="X149" s="7">
        <f>V144*$B$9</f>
        <v>32.458483999851239</v>
      </c>
      <c r="Y149" s="1"/>
      <c r="Z149" s="1"/>
      <c r="AA149" s="22" t="s">
        <v>0</v>
      </c>
      <c r="AB149" s="7">
        <f>Z144*$B$9</f>
        <v>32.458483999851239</v>
      </c>
      <c r="AC149" s="1"/>
      <c r="AD149" s="1"/>
      <c r="AE149" s="22" t="s">
        <v>0</v>
      </c>
      <c r="AF149" s="7">
        <f>AD144*$B$9</f>
        <v>32.458483999851232</v>
      </c>
      <c r="AG149" s="1"/>
      <c r="AH149" s="1"/>
      <c r="AI149" s="22" t="s">
        <v>0</v>
      </c>
      <c r="AJ149" s="7">
        <f>AH144*$B$9</f>
        <v>32.458483999851225</v>
      </c>
      <c r="AK149" s="1"/>
      <c r="AL149" s="1"/>
      <c r="AM149" s="22" t="s">
        <v>0</v>
      </c>
      <c r="AN149" s="7">
        <f>AL144*$B$9</f>
        <v>32.458483999851225</v>
      </c>
      <c r="AO149" s="1"/>
      <c r="AP149" s="1"/>
      <c r="AQ149" s="22" t="s">
        <v>0</v>
      </c>
      <c r="AR149" s="7">
        <f>AP144*$B$9</f>
        <v>32.458483999851225</v>
      </c>
      <c r="AS149" s="1"/>
      <c r="AT149" s="1"/>
      <c r="AU149" s="22" t="s">
        <v>0</v>
      </c>
      <c r="AV149" s="7">
        <f>AT144*$B$9</f>
        <v>32.458483999851225</v>
      </c>
      <c r="AW149" s="1"/>
      <c r="AX149" s="1"/>
      <c r="AY149" s="1"/>
      <c r="AZ149" s="1"/>
      <c r="BA149" s="1"/>
      <c r="BB149" s="1"/>
      <c r="BC149" s="1"/>
      <c r="BD149" s="1"/>
    </row>
    <row r="150" spans="1:56" x14ac:dyDescent="0.45">
      <c r="A150" s="1"/>
      <c r="B150" s="1"/>
      <c r="C150" s="1"/>
      <c r="D150" s="1"/>
      <c r="E150" s="1"/>
      <c r="F150" s="1"/>
      <c r="G150" s="23" t="s">
        <v>9</v>
      </c>
      <c r="H150" s="7">
        <f>EXP(-$B$4*$B$6)*(J148-J158)/(H149*($B$8-$B$9))</f>
        <v>0.28874286249066233</v>
      </c>
      <c r="I150" s="1"/>
      <c r="J150" s="1"/>
      <c r="K150" s="23" t="s">
        <v>9</v>
      </c>
      <c r="L150" s="7">
        <f>EXP(-$B$4*$B$6)*(N148-N158)/(L149*($B$8-$B$9))</f>
        <v>0.27791160948975263</v>
      </c>
      <c r="M150" s="1"/>
      <c r="N150" s="1"/>
      <c r="O150" s="23" t="s">
        <v>9</v>
      </c>
      <c r="P150" s="7">
        <f>EXP(-$B$4*$B$6)*(R148-R158)/(P149*($B$8-$B$9))</f>
        <v>0.2654534541813936</v>
      </c>
      <c r="Q150" s="1"/>
      <c r="R150" s="3"/>
      <c r="S150" s="23" t="s">
        <v>9</v>
      </c>
      <c r="T150" s="7">
        <f>EXP(-$B$4*$B$6)*(V148-V158)/(T149*($B$8-$B$9))</f>
        <v>0.25090167747692937</v>
      </c>
      <c r="U150" s="1"/>
      <c r="V150" s="1"/>
      <c r="W150" s="23" t="s">
        <v>9</v>
      </c>
      <c r="X150" s="7">
        <f>EXP(-$B$4*$B$6)*(Z148-Z158)/(X149*($B$8-$B$9))</f>
        <v>0.23362465874188926</v>
      </c>
      <c r="Y150" s="1"/>
      <c r="Z150" s="1"/>
      <c r="AA150" s="23" t="s">
        <v>9</v>
      </c>
      <c r="AB150" s="7">
        <f>EXP(-$B$4*$B$6)*(AD148-AD158)/(AB149*($B$8-$B$9))</f>
        <v>0.21262508973019295</v>
      </c>
      <c r="AC150" s="1"/>
      <c r="AD150" s="1"/>
      <c r="AE150" s="23" t="s">
        <v>9</v>
      </c>
      <c r="AF150" s="7">
        <f>EXP(-$B$4*$B$6)*(AH148-AH158)/(AF149*($B$8-$B$9))</f>
        <v>0.18636694764608919</v>
      </c>
      <c r="AG150" s="1"/>
      <c r="AH150" s="1"/>
      <c r="AI150" s="23" t="s">
        <v>9</v>
      </c>
      <c r="AJ150" s="7">
        <f>EXP(-$B$4*$B$6)*(AL148-AL158)/(AJ149*($B$8-$B$9))</f>
        <v>0.15224068846832045</v>
      </c>
      <c r="AK150" s="1"/>
      <c r="AL150" s="1"/>
      <c r="AM150" s="23" t="s">
        <v>9</v>
      </c>
      <c r="AN150" s="7">
        <f>EXP(-$B$4*$B$6)*(AP148-AP158)/(AN149*($B$8-$B$9))</f>
        <v>0.10587216051647319</v>
      </c>
      <c r="AO150" s="1"/>
      <c r="AP150" s="1"/>
      <c r="AQ150" s="23" t="s">
        <v>9</v>
      </c>
      <c r="AR150" s="7">
        <f>EXP(-$B$4*$B$6)*(AT148-AT158)/(AR149*($B$8-$B$9))</f>
        <v>4.0697590363317694E-2</v>
      </c>
      <c r="AS150" s="1"/>
      <c r="AT150" s="1"/>
      <c r="AU150" s="23" t="s">
        <v>9</v>
      </c>
      <c r="AV150" s="7">
        <f>EXP(-$B$4*$B$6)*(AX148-AX158)/(AV149*($B$8-$B$9))</f>
        <v>0</v>
      </c>
      <c r="AW150" s="1"/>
      <c r="AX150" s="1"/>
      <c r="AY150" s="1"/>
      <c r="AZ150" s="1"/>
      <c r="BA150" s="1"/>
      <c r="BB150" s="1"/>
      <c r="BC150" s="1"/>
      <c r="BD150" s="1"/>
    </row>
    <row r="151" spans="1:56" ht="14.55" x14ac:dyDescent="0.35">
      <c r="A151" s="1"/>
      <c r="B151" s="1"/>
      <c r="C151" s="1"/>
      <c r="D151" s="1"/>
      <c r="E151" s="1"/>
      <c r="F151" s="1"/>
      <c r="G151" s="22" t="s">
        <v>10</v>
      </c>
      <c r="H151" s="7">
        <f>EXP(-$B$3*B6)*(($B$8*J158-$B$9*J148)/($B$8-$B$9))</f>
        <v>-8.1954934156019839</v>
      </c>
      <c r="I151" s="1"/>
      <c r="J151" s="1"/>
      <c r="K151" s="22" t="s">
        <v>10</v>
      </c>
      <c r="L151" s="7">
        <f>EXP(-$B$3*B6)*(($B$8*N158-$B$9*N148)/($B$8-$B$9))</f>
        <v>-7.9491488521755302</v>
      </c>
      <c r="M151" s="1"/>
      <c r="N151" s="1"/>
      <c r="O151" s="22" t="s">
        <v>10</v>
      </c>
      <c r="P151" s="7">
        <f>EXP(-$B$3*B6)*(($B$8*R158-$B$9*R148)/($B$8-$B$9))</f>
        <v>-7.6546993320446335</v>
      </c>
      <c r="Q151" s="1"/>
      <c r="R151" s="3"/>
      <c r="S151" s="22" t="s">
        <v>10</v>
      </c>
      <c r="T151" s="7">
        <f>EXP(-$B$3*B6)*(($B$8*V158-$B$9*V148)/($B$8-$B$9))</f>
        <v>-7.2974204106579936</v>
      </c>
      <c r="U151" s="1"/>
      <c r="V151" s="1"/>
      <c r="W151" s="22" t="s">
        <v>10</v>
      </c>
      <c r="X151" s="7">
        <f>EXP(-$B$3*B6)*(($B$8*Z158-$B$9*Z148)/($B$8-$B$9))</f>
        <v>-6.8572021242035381</v>
      </c>
      <c r="Y151" s="1"/>
      <c r="Z151" s="1"/>
      <c r="AA151" s="22" t="s">
        <v>10</v>
      </c>
      <c r="AB151" s="7">
        <f>EXP(-$B$3*B6)*(($B$8*AD158-$B$9*AD148)/($B$8-$B$9))</f>
        <v>-6.3020363740778009</v>
      </c>
      <c r="AC151" s="1"/>
      <c r="AD151" s="1"/>
      <c r="AE151" s="22" t="s">
        <v>10</v>
      </c>
      <c r="AF151" s="7">
        <f>EXP(-$B$3*B6)*(($B$8*AH158-$B$9*AH148)/($B$8-$B$9))</f>
        <v>-5.5821240391180922</v>
      </c>
      <c r="AG151" s="1"/>
      <c r="AH151" s="1"/>
      <c r="AI151" s="22" t="s">
        <v>10</v>
      </c>
      <c r="AJ151" s="7">
        <f>EXP(-$B$3*B6)*(($B$8*AL158-$B$9*AL148)/($B$8-$B$9))</f>
        <v>-4.6120132097144939</v>
      </c>
      <c r="AK151" s="1"/>
      <c r="AL151" s="1"/>
      <c r="AM151" s="22" t="s">
        <v>10</v>
      </c>
      <c r="AN151" s="7">
        <f>EXP(-$B$3*B6)*(($B$8*AP158-$B$9*AP148)/($B$8-$B$9))</f>
        <v>-3.2462551259113912</v>
      </c>
      <c r="AO151" s="1"/>
      <c r="AP151" s="1"/>
      <c r="AQ151" s="22" t="s">
        <v>10</v>
      </c>
      <c r="AR151" s="7">
        <f>EXP(-$B$3*B6)*(($B$8*AT158-$B$9*AT148)/($B$8-$B$9))</f>
        <v>-1.2592459839313153</v>
      </c>
      <c r="AS151" s="1"/>
      <c r="AT151" s="1"/>
      <c r="AU151" s="22" t="s">
        <v>10</v>
      </c>
      <c r="AV151" s="7">
        <f>EXP(-$B$3*B6)*(($B$8*AX158-$B$9*AX148)/($B$8-$B$9))</f>
        <v>0</v>
      </c>
      <c r="AW151" s="1"/>
      <c r="AX151" s="1"/>
      <c r="AY151" s="1"/>
      <c r="AZ151" s="1"/>
      <c r="BA151" s="1"/>
      <c r="BB151" s="1"/>
      <c r="BC151" s="1"/>
      <c r="BD151" s="1"/>
    </row>
    <row r="152" spans="1:56" ht="14.55" x14ac:dyDescent="0.35">
      <c r="A152" s="1"/>
      <c r="B152" s="1"/>
      <c r="C152" s="1"/>
      <c r="D152" s="1"/>
      <c r="E152" s="1"/>
      <c r="F152" s="1"/>
      <c r="G152" s="22" t="s">
        <v>21</v>
      </c>
      <c r="H152" s="7">
        <f>EXP(-$B$3*$B$6)*($B$11*J147+$B$12*J157)</f>
        <v>1.1548192567341606</v>
      </c>
      <c r="I152" s="1"/>
      <c r="J152" s="1"/>
      <c r="K152" s="22" t="s">
        <v>21</v>
      </c>
      <c r="L152" s="7">
        <f>EXP(-$B$3*$B$6)*($B$11*N147+$B$12*N157)</f>
        <v>1.0525299432403949</v>
      </c>
      <c r="M152" s="1"/>
      <c r="N152" s="1"/>
      <c r="O152" s="22" t="s">
        <v>21</v>
      </c>
      <c r="P152" s="7">
        <f>EXP(-$B$3*$B$6)*($B$11*R147+$B$12*R157)</f>
        <v>0.94539957853034673</v>
      </c>
      <c r="Q152" s="1"/>
      <c r="R152" s="3"/>
      <c r="S152" s="22" t="s">
        <v>21</v>
      </c>
      <c r="T152" s="7">
        <f>EXP(-$B$3*$B$6)*($B$11*V147+$B$12*V157)</f>
        <v>0.8330161392357649</v>
      </c>
      <c r="U152" s="1"/>
      <c r="V152" s="1"/>
      <c r="W152" s="22" t="s">
        <v>21</v>
      </c>
      <c r="X152" s="7">
        <f>EXP(-$B$3*$B$6)*($B$11*Z147+$B$12*Z157)</f>
        <v>0.71497205325116719</v>
      </c>
      <c r="Y152" s="1"/>
      <c r="Z152" s="1"/>
      <c r="AA152" s="22" t="s">
        <v>21</v>
      </c>
      <c r="AB152" s="7">
        <f>EXP(-$B$3*$B$6)*($B$11*AD147+$B$12*AD157)</f>
        <v>0.59094260305850255</v>
      </c>
      <c r="AC152" s="1"/>
      <c r="AD152" s="1"/>
      <c r="AE152" s="22" t="s">
        <v>21</v>
      </c>
      <c r="AF152" s="7">
        <f>EXP(-$B$3*$B$6)*($B$11*AH147+$B$12*AH157)</f>
        <v>0.46088972481967877</v>
      </c>
      <c r="AG152" s="1"/>
      <c r="AH152" s="1"/>
      <c r="AI152" s="22" t="s">
        <v>21</v>
      </c>
      <c r="AJ152" s="7">
        <f>EXP(-$B$3*$B$6)*($B$11*AL147+$B$12*AL157)</f>
        <v>0.32562022208945829</v>
      </c>
      <c r="AK152" s="1"/>
      <c r="AL152" s="1"/>
      <c r="AM152" s="22" t="s">
        <v>21</v>
      </c>
      <c r="AN152" s="7">
        <f>EXP(-$B$3*$B$6)*($B$11*AP147+$B$12*AP157)</f>
        <v>0.18849169027036519</v>
      </c>
      <c r="AO152" s="1"/>
      <c r="AP152" s="1"/>
      <c r="AQ152" s="22" t="s">
        <v>21</v>
      </c>
      <c r="AR152" s="7">
        <f>EXP(-$B$3*$B$6)*($B$11*AT147+$B$12*AT157)</f>
        <v>6.1736101708931318E-2</v>
      </c>
      <c r="AS152" s="1"/>
      <c r="AT152" s="1"/>
      <c r="AU152" s="22" t="s">
        <v>21</v>
      </c>
      <c r="AV152" s="7">
        <f>EXP(-$B$3*$B$6)*($B$11*AX147+$B$12*AX157)</f>
        <v>0</v>
      </c>
      <c r="AW152" s="1"/>
      <c r="AX152" s="1"/>
      <c r="AY152" s="1"/>
      <c r="AZ152" s="1"/>
      <c r="BA152" s="1"/>
      <c r="BB152" s="1"/>
      <c r="BC152" s="1"/>
      <c r="BD152" s="1"/>
    </row>
    <row r="153" spans="1:56" ht="14.55" x14ac:dyDescent="0.35">
      <c r="A153" s="1"/>
      <c r="B153" s="1"/>
      <c r="C153" s="1"/>
      <c r="D153" s="1"/>
      <c r="E153" s="1"/>
      <c r="F153" s="1"/>
      <c r="G153" s="22" t="s">
        <v>20</v>
      </c>
      <c r="H153" s="7">
        <f>MAX(EXP(-$B$3*$B$6)*($B$11*J148+$B$12*J158),H149-$B$2)</f>
        <v>1.1766621666224282</v>
      </c>
      <c r="I153" s="1"/>
      <c r="J153" s="1"/>
      <c r="K153" s="22" t="s">
        <v>20</v>
      </c>
      <c r="L153" s="7">
        <f>MAX(EXP(-$B$3*$B$6)*($B$11*N148+$B$12*N158),L149-$B$2)</f>
        <v>1.0714406778205121</v>
      </c>
      <c r="M153" s="1"/>
      <c r="N153" s="1"/>
      <c r="O153" s="22" t="s">
        <v>20</v>
      </c>
      <c r="P153" s="7">
        <f>MAX(EXP(-$B$3*$B$6)*($B$11*R148+$B$12*R158),P149-$B$2)</f>
        <v>0.96151736320737591</v>
      </c>
      <c r="Q153" s="1"/>
      <c r="R153" s="3"/>
      <c r="S153" s="22" t="s">
        <v>20</v>
      </c>
      <c r="T153" s="7">
        <f>MAX(EXP(-$B$3*$B$6)*($B$11*V148+$B$12*V158),T149-$B$2)</f>
        <v>0.84646767326275718</v>
      </c>
      <c r="U153" s="1"/>
      <c r="V153" s="1"/>
      <c r="W153" s="22" t="s">
        <v>20</v>
      </c>
      <c r="X153" s="7">
        <f>MAX(EXP(-$B$3*$B$6)*($B$11*Z148+$B$12*Z158),X149-$B$2)</f>
        <v>0.72590012354078115</v>
      </c>
      <c r="Y153" s="1"/>
      <c r="Z153" s="1"/>
      <c r="AA153" s="22" t="s">
        <v>20</v>
      </c>
      <c r="AB153" s="7">
        <f>MAX(EXP(-$B$3*$B$6)*($B$11*AD148+$B$12*AD158),AB149-$B$2)</f>
        <v>0.59945169889660199</v>
      </c>
      <c r="AC153" s="1"/>
      <c r="AD153" s="1"/>
      <c r="AE153" s="22" t="s">
        <v>20</v>
      </c>
      <c r="AF153" s="7">
        <f>MAX(EXP(-$B$3*$B$6)*($B$11*AH148+$B$12*AH158),AF149-$B$2)</f>
        <v>0.46706454915360646</v>
      </c>
      <c r="AG153" s="1"/>
      <c r="AH153" s="1"/>
      <c r="AI153" s="22" t="s">
        <v>20</v>
      </c>
      <c r="AJ153" s="7">
        <f>MAX(EXP(-$B$3*$B$6)*($B$11*AL148+$B$12*AL158),AJ149-$B$2)</f>
        <v>0.32948874106082066</v>
      </c>
      <c r="AK153" s="1"/>
      <c r="AL153" s="1"/>
      <c r="AM153" s="22" t="s">
        <v>20</v>
      </c>
      <c r="AN153" s="7">
        <f>MAX(EXP(-$B$3*$B$6)*($B$11*AP148+$B$12*AP158),AN149-$B$2)</f>
        <v>0.19019470224223436</v>
      </c>
      <c r="AO153" s="1"/>
      <c r="AP153" s="1"/>
      <c r="AQ153" s="22" t="s">
        <v>20</v>
      </c>
      <c r="AR153" s="7">
        <f>MAX(EXP(-$B$3*$B$6)*($B$11*AT148+$B$12*AT158),AR149-$B$2)</f>
        <v>6.1736101708931318E-2</v>
      </c>
      <c r="AS153" s="1"/>
      <c r="AT153" s="1"/>
      <c r="AU153" s="22" t="s">
        <v>20</v>
      </c>
      <c r="AV153" s="7">
        <f>MAX(EXP(-$B$3*$B$6)*($B$11*AX148+$B$12*AX158),AV149-$B$2)</f>
        <v>0</v>
      </c>
      <c r="AW153" s="1"/>
      <c r="AX153" s="1"/>
      <c r="AY153" s="1"/>
      <c r="AZ153" s="1"/>
      <c r="BA153" s="1"/>
      <c r="BB153" s="1"/>
      <c r="BC153" s="1"/>
      <c r="BD153" s="1"/>
    </row>
    <row r="154" spans="1:56" ht="14.55" x14ac:dyDescent="0.35">
      <c r="A154" s="1"/>
      <c r="B154" s="1"/>
      <c r="C154" s="1"/>
      <c r="D154" s="1"/>
      <c r="E154" s="1"/>
      <c r="F154" s="1"/>
      <c r="G154" s="1"/>
      <c r="H154" s="1"/>
      <c r="I154" s="22" t="s">
        <v>0</v>
      </c>
      <c r="J154" s="7">
        <f>H149*$B$9</f>
        <v>30.916888614354047</v>
      </c>
      <c r="K154" s="1"/>
      <c r="L154" s="1"/>
      <c r="M154" s="22" t="s">
        <v>0</v>
      </c>
      <c r="N154" s="7">
        <f>L149*$B$9</f>
        <v>30.91688861435404</v>
      </c>
      <c r="O154" s="1"/>
      <c r="P154" s="3"/>
      <c r="Q154" s="22" t="s">
        <v>0</v>
      </c>
      <c r="R154" s="7">
        <f>P149*$B$9</f>
        <v>30.91688861435404</v>
      </c>
      <c r="S154" s="1"/>
      <c r="T154" s="1"/>
      <c r="U154" s="22" t="s">
        <v>0</v>
      </c>
      <c r="V154" s="7">
        <f>T149*$B$9</f>
        <v>30.91688861435404</v>
      </c>
      <c r="W154" s="1"/>
      <c r="X154" s="1"/>
      <c r="Y154" s="22" t="s">
        <v>0</v>
      </c>
      <c r="Z154" s="7">
        <f>X149*$B$9</f>
        <v>30.91688861435404</v>
      </c>
      <c r="AA154" s="1"/>
      <c r="AB154" s="1"/>
      <c r="AC154" s="22" t="s">
        <v>0</v>
      </c>
      <c r="AD154" s="7">
        <f>AB149*$B$9</f>
        <v>30.91688861435404</v>
      </c>
      <c r="AE154" s="1"/>
      <c r="AF154" s="1"/>
      <c r="AG154" s="22" t="s">
        <v>0</v>
      </c>
      <c r="AH154" s="7">
        <f>AF149*$B$9</f>
        <v>30.916888614354033</v>
      </c>
      <c r="AI154" s="1"/>
      <c r="AJ154" s="1"/>
      <c r="AK154" s="22" t="s">
        <v>0</v>
      </c>
      <c r="AL154" s="7">
        <f>AJ149*$B$9</f>
        <v>30.916888614354026</v>
      </c>
      <c r="AM154" s="1"/>
      <c r="AN154" s="1"/>
      <c r="AO154" s="22" t="s">
        <v>0</v>
      </c>
      <c r="AP154" s="7">
        <f>AN149*$B$9</f>
        <v>30.916888614354026</v>
      </c>
      <c r="AQ154" s="1"/>
      <c r="AR154" s="1"/>
      <c r="AS154" s="22" t="s">
        <v>0</v>
      </c>
      <c r="AT154" s="7">
        <f>AR149*$B$9</f>
        <v>30.916888614354026</v>
      </c>
      <c r="AU154" s="1"/>
      <c r="AV154" s="1"/>
      <c r="AW154" s="22" t="s">
        <v>0</v>
      </c>
      <c r="AX154" s="7">
        <f>AV149*$B$9</f>
        <v>30.916888614354026</v>
      </c>
      <c r="AY154" s="1"/>
      <c r="AZ154" s="1"/>
      <c r="BA154" s="1"/>
      <c r="BB154" s="1"/>
      <c r="BC154" s="1"/>
      <c r="BD154" s="1"/>
    </row>
    <row r="155" spans="1:56" x14ac:dyDescent="0.45">
      <c r="A155" s="1"/>
      <c r="B155" s="1"/>
      <c r="C155" s="1"/>
      <c r="D155" s="1"/>
      <c r="E155" s="1"/>
      <c r="F155" s="1"/>
      <c r="G155" s="1"/>
      <c r="H155" s="1"/>
      <c r="I155" s="23" t="s">
        <v>9</v>
      </c>
      <c r="J155" s="7">
        <f>EXP(-$B$4*$B$6)*(L153-L163)/(J154*($B$8-$B$9))</f>
        <v>0.21192057491669711</v>
      </c>
      <c r="K155" s="1"/>
      <c r="L155" s="1"/>
      <c r="M155" s="23" t="s">
        <v>9</v>
      </c>
      <c r="N155" s="7">
        <f>EXP(-$B$4*$B$6)*(P153-P163)/(N154*($B$8-$B$9))</f>
        <v>0.19848131118537593</v>
      </c>
      <c r="O155" s="1"/>
      <c r="P155" s="3"/>
      <c r="Q155" s="23" t="s">
        <v>9</v>
      </c>
      <c r="R155" s="7">
        <f>EXP(-$B$4*$B$6)*(T153-T163)/(R154*($B$8-$B$9))</f>
        <v>0.18319830958901231</v>
      </c>
      <c r="S155" s="1"/>
      <c r="T155" s="1"/>
      <c r="U155" s="23" t="s">
        <v>9</v>
      </c>
      <c r="V155" s="7">
        <f>EXP(-$B$4*$B$6)*(X153-X163)/(V154*($B$8-$B$9))</f>
        <v>0.16564101261210665</v>
      </c>
      <c r="W155" s="1"/>
      <c r="X155" s="1"/>
      <c r="Y155" s="23" t="s">
        <v>9</v>
      </c>
      <c r="Z155" s="7">
        <f>EXP(-$B$4*$B$6)*(AB153-AB163)/(Z154*($B$8-$B$9))</f>
        <v>0.14521627793543007</v>
      </c>
      <c r="AA155" s="1"/>
      <c r="AB155" s="1"/>
      <c r="AC155" s="23" t="s">
        <v>9</v>
      </c>
      <c r="AD155" s="7">
        <f>EXP(-$B$4*$B$6)*(AF153-AF163)/(AD154*($B$8-$B$9))</f>
        <v>0.12115339654281544</v>
      </c>
      <c r="AE155" s="1"/>
      <c r="AF155" s="1"/>
      <c r="AG155" s="23" t="s">
        <v>9</v>
      </c>
      <c r="AH155" s="7">
        <f>EXP(-$B$4*$B$6)*(AJ153-AJ163)/(AH154*($B$8-$B$9))</f>
        <v>9.248063736222463E-2</v>
      </c>
      <c r="AI155" s="1"/>
      <c r="AJ155" s="1"/>
      <c r="AK155" s="23" t="s">
        <v>9</v>
      </c>
      <c r="AL155" s="7">
        <f>EXP(-$B$4*$B$6)*(AN153-AN163)/(AL154*($B$8-$B$9))</f>
        <v>5.8406330344000307E-2</v>
      </c>
      <c r="AM155" s="1"/>
      <c r="AN155" s="1"/>
      <c r="AO155" s="23" t="s">
        <v>9</v>
      </c>
      <c r="AP155" s="7">
        <f>EXP(-$B$4*$B$6)*(AR153-AR163)/(AP154*($B$8-$B$9))</f>
        <v>2.0487306839781554E-2</v>
      </c>
      <c r="AQ155" s="1"/>
      <c r="AR155" s="1"/>
      <c r="AS155" s="23" t="s">
        <v>9</v>
      </c>
      <c r="AT155" s="7">
        <f>EXP(-$B$4*$B$6)*(AV153-AV163)/(AT154*($B$8-$B$9))</f>
        <v>0</v>
      </c>
      <c r="AU155" s="1"/>
      <c r="AV155" s="1"/>
      <c r="AW155" s="23" t="s">
        <v>9</v>
      </c>
      <c r="AX155" s="6"/>
      <c r="AY155" s="1"/>
      <c r="AZ155" s="1"/>
      <c r="BA155" s="1"/>
      <c r="BB155" s="1"/>
      <c r="BC155" s="1"/>
      <c r="BD155" s="1"/>
    </row>
    <row r="156" spans="1:56" ht="14.55" x14ac:dyDescent="0.35">
      <c r="A156" s="1"/>
      <c r="B156" s="1"/>
      <c r="C156" s="1"/>
      <c r="D156" s="1"/>
      <c r="E156" s="1"/>
      <c r="F156" s="1"/>
      <c r="G156" s="1"/>
      <c r="H156" s="1"/>
      <c r="I156" s="22" t="s">
        <v>10</v>
      </c>
      <c r="J156" s="7">
        <f>EXP(-$B$3*B6)*(($B$8*L163-$B$9*L153)/($B$8-$B$9))</f>
        <v>-5.8130227871894569</v>
      </c>
      <c r="K156" s="1"/>
      <c r="L156" s="1"/>
      <c r="M156" s="22" t="s">
        <v>10</v>
      </c>
      <c r="N156" s="7">
        <f>EXP(-$B$3*B6)*(($B$8*P163-$B$9*P153)/($B$8-$B$9))</f>
        <v>-5.4863433757760109</v>
      </c>
      <c r="O156" s="1"/>
      <c r="P156" s="3"/>
      <c r="Q156" s="22" t="s">
        <v>10</v>
      </c>
      <c r="R156" s="7">
        <f>EXP(-$B$3*B6)*(($B$8*T163-$B$9*T153)/($B$8-$B$9))</f>
        <v>-5.1048959755651557</v>
      </c>
      <c r="S156" s="1"/>
      <c r="T156" s="1"/>
      <c r="U156" s="22" t="s">
        <v>10</v>
      </c>
      <c r="V156" s="7">
        <f>EXP(-$B$3*B6)*(($B$8*X153-$B$9*X163)/($B$8-$B$9))</f>
        <v>5.6074267966468625</v>
      </c>
      <c r="W156" s="1"/>
      <c r="X156" s="1"/>
      <c r="Y156" s="22" t="s">
        <v>10</v>
      </c>
      <c r="Z156" s="7">
        <f>EXP(-$B$3*B6)*(($B$8*AB163-$B$9*AB153)/($B$8-$B$9))</f>
        <v>-4.1180071554755235</v>
      </c>
      <c r="AA156" s="1"/>
      <c r="AB156" s="1"/>
      <c r="AC156" s="22" t="s">
        <v>10</v>
      </c>
      <c r="AD156" s="7">
        <f>EXP(-$B$3*B6)*(($B$8*AF163-$B$9*AF153)/($B$8-$B$9))</f>
        <v>-3.4686826207018076</v>
      </c>
      <c r="AE156" s="1"/>
      <c r="AF156" s="1"/>
      <c r="AG156" s="22" t="s">
        <v>10</v>
      </c>
      <c r="AH156" s="7">
        <f>EXP(-$B$3*B6)*(($B$8*AJ163-$B$9*AJ153)/($B$8-$B$9))</f>
        <v>-2.6747960712998955</v>
      </c>
      <c r="AI156" s="1"/>
      <c r="AJ156" s="1"/>
      <c r="AK156" s="22" t="s">
        <v>10</v>
      </c>
      <c r="AL156" s="7">
        <f>EXP(-$B$3*B6)*(($B$8*AN163-$B$9*AN153)/($B$8-$B$9))</f>
        <v>-1.7071613467121773</v>
      </c>
      <c r="AM156" s="1"/>
      <c r="AN156" s="1"/>
      <c r="AO156" s="22" t="s">
        <v>10</v>
      </c>
      <c r="AP156" s="7">
        <f>EXP(-$B$3*B6)*(($B$8*AR163-$B$9*AR153)/($B$8-$B$9))</f>
        <v>-0.60380165586075951</v>
      </c>
      <c r="AQ156" s="1"/>
      <c r="AR156" s="1"/>
      <c r="AS156" s="22" t="s">
        <v>10</v>
      </c>
      <c r="AT156" s="7">
        <f>EXP(-$B$3*B6)*(($B$8*AV163-$B$9*AV153)/($B$8-$B$9))</f>
        <v>0</v>
      </c>
      <c r="AU156" s="1"/>
      <c r="AV156" s="1"/>
      <c r="AW156" s="22" t="s">
        <v>10</v>
      </c>
      <c r="AX156" s="6"/>
      <c r="AY156" s="1"/>
      <c r="AZ156" s="1"/>
      <c r="BA156" s="1"/>
      <c r="BB156" s="1"/>
      <c r="BC156" s="1"/>
      <c r="BD156" s="1"/>
    </row>
    <row r="157" spans="1:56" ht="14.55" x14ac:dyDescent="0.35">
      <c r="A157" s="1"/>
      <c r="B157" s="1"/>
      <c r="C157" s="1"/>
      <c r="D157" s="1"/>
      <c r="E157" s="1"/>
      <c r="F157" s="1"/>
      <c r="G157" s="1"/>
      <c r="H157" s="1"/>
      <c r="I157" s="22" t="s">
        <v>21</v>
      </c>
      <c r="J157" s="7">
        <f>EXP(-$B$3*$B$6)*($B$11*L152+$B$12*L162)</f>
        <v>0.72627627577429377</v>
      </c>
      <c r="K157" s="1"/>
      <c r="L157" s="1"/>
      <c r="M157" s="22" t="s">
        <v>21</v>
      </c>
      <c r="N157" s="7">
        <f>EXP(-$B$3*$B$6)*($B$11*P152+$B$12*P162)</f>
        <v>0.63951402727778495</v>
      </c>
      <c r="O157" s="1"/>
      <c r="P157" s="3"/>
      <c r="Q157" s="22" t="s">
        <v>21</v>
      </c>
      <c r="R157" s="7">
        <f>EXP(-$B$3*$B$6)*($B$11*T152+$B$12*T162)</f>
        <v>0.550397926004495</v>
      </c>
      <c r="S157" s="1"/>
      <c r="T157" s="1"/>
      <c r="U157" s="22" t="s">
        <v>21</v>
      </c>
      <c r="V157" s="7">
        <f>EXP(-$B$3*$B$6)*($B$11*X152+$B$12*X162)</f>
        <v>0.45920505430459135</v>
      </c>
      <c r="W157" s="1"/>
      <c r="X157" s="1"/>
      <c r="Y157" s="22" t="s">
        <v>21</v>
      </c>
      <c r="Z157" s="7">
        <f>EXP(-$B$3*$B$6)*($B$11*AB152+$B$12*AB162)</f>
        <v>0.36651564886279481</v>
      </c>
      <c r="AA157" s="1"/>
      <c r="AB157" s="1"/>
      <c r="AC157" s="22" t="s">
        <v>21</v>
      </c>
      <c r="AD157" s="7">
        <f>EXP(-$B$3*$B$6)*($B$11*AF152+$B$12*AF162)</f>
        <v>0.27347839582894595</v>
      </c>
      <c r="AE157" s="1"/>
      <c r="AF157" s="1"/>
      <c r="AG157" s="22" t="s">
        <v>21</v>
      </c>
      <c r="AH157" s="7">
        <f>EXP(-$B$3*$B$6)*($B$11*AJ152+$B$12*AJ162)</f>
        <v>0.18235888731434682</v>
      </c>
      <c r="AI157" s="1"/>
      <c r="AJ157" s="1"/>
      <c r="AK157" s="22" t="s">
        <v>21</v>
      </c>
      <c r="AL157" s="7">
        <f>EXP(-$B$3*$B$6)*($B$11*AN152+$B$12*AN162)</f>
        <v>9.7764077853416564E-2</v>
      </c>
      <c r="AM157" s="1"/>
      <c r="AN157" s="1"/>
      <c r="AO157" s="22" t="s">
        <v>21</v>
      </c>
      <c r="AP157" s="7">
        <f>EXP(-$B$3*$B$6)*($B$11*AR152+$B$12*AR162)</f>
        <v>2.9602127712860117E-2</v>
      </c>
      <c r="AQ157" s="1"/>
      <c r="AR157" s="1"/>
      <c r="AS157" s="22" t="s">
        <v>21</v>
      </c>
      <c r="AT157" s="7">
        <f>EXP(-$B$3*$B$6)*($B$11*AV152+$B$12*AV162)</f>
        <v>0</v>
      </c>
      <c r="AU157" s="1"/>
      <c r="AV157" s="1"/>
      <c r="AW157" s="22" t="s">
        <v>21</v>
      </c>
      <c r="AX157" s="8">
        <f>MAX(AX154-$B$2,0)</f>
        <v>0</v>
      </c>
      <c r="AY157" s="1"/>
      <c r="AZ157" s="1"/>
      <c r="BA157" s="1"/>
      <c r="BB157" s="1"/>
      <c r="BC157" s="1"/>
      <c r="BD157" s="1"/>
    </row>
    <row r="158" spans="1:56" ht="14.55" x14ac:dyDescent="0.35">
      <c r="A158" s="1"/>
      <c r="B158" s="1"/>
      <c r="C158" s="1"/>
      <c r="D158" s="1"/>
      <c r="E158" s="1"/>
      <c r="F158" s="1"/>
      <c r="G158" s="1"/>
      <c r="H158" s="1"/>
      <c r="I158" s="22" t="s">
        <v>20</v>
      </c>
      <c r="J158" s="7">
        <f>MAX(EXP(-$B$3*$B$6)*($B$11*L153+$B$12*L163),J154-$B$2)</f>
        <v>0.73890202259994109</v>
      </c>
      <c r="K158" s="1"/>
      <c r="L158" s="1"/>
      <c r="M158" s="22" t="s">
        <v>20</v>
      </c>
      <c r="N158" s="7">
        <f>MAX(EXP(-$B$3*$B$6)*($B$11*P153+$B$12*P163),N154-$B$2)</f>
        <v>0.65008121417319964</v>
      </c>
      <c r="O158" s="1"/>
      <c r="P158" s="3"/>
      <c r="Q158" s="22" t="s">
        <v>20</v>
      </c>
      <c r="R158" s="7">
        <f>MAX(EXP(-$B$3*$B$6)*($B$11*T153+$B$12*T163),R154-$B$2)</f>
        <v>0.55902575633628659</v>
      </c>
      <c r="S158" s="1"/>
      <c r="T158" s="1"/>
      <c r="U158" s="22" t="s">
        <v>20</v>
      </c>
      <c r="V158" s="7">
        <f>MAX(EXP(-$B$3*$B$6)*($B$11*X153+$B$12*X163),V154-$B$2)</f>
        <v>0.46601918285227573</v>
      </c>
      <c r="W158" s="1"/>
      <c r="X158" s="1"/>
      <c r="Y158" s="22" t="s">
        <v>20</v>
      </c>
      <c r="Z158" s="7">
        <f>MAX(EXP(-$B$3*$B$6)*($B$11*AB153+$B$12*AB163),Z154-$B$2)</f>
        <v>0.37162833444524751</v>
      </c>
      <c r="AA158" s="1"/>
      <c r="AB158" s="1"/>
      <c r="AC158" s="22" t="s">
        <v>20</v>
      </c>
      <c r="AD158" s="7">
        <f>MAX(EXP(-$B$3*$B$6)*($B$11*AF153+$B$12*AF163),AD154-$B$2)</f>
        <v>0.27700344546308275</v>
      </c>
      <c r="AE158" s="1"/>
      <c r="AF158" s="1"/>
      <c r="AG158" s="22" t="s">
        <v>20</v>
      </c>
      <c r="AH158" s="7">
        <f>MAX(EXP(-$B$3*$B$6)*($B$11*AJ153+$B$12*AJ163),AH154-$B$2)</f>
        <v>0.18441749301247179</v>
      </c>
      <c r="AI158" s="1"/>
      <c r="AJ158" s="1"/>
      <c r="AK158" s="22" t="s">
        <v>20</v>
      </c>
      <c r="AL158" s="7">
        <f>MAX(EXP(-$B$3*$B$6)*($B$11*AN153+$B$12*AN163),AL154-$B$2)</f>
        <v>9.858066290644571E-2</v>
      </c>
      <c r="AM158" s="1"/>
      <c r="AN158" s="1"/>
      <c r="AO158" s="22" t="s">
        <v>20</v>
      </c>
      <c r="AP158" s="7">
        <f>MAX(EXP(-$B$3*$B$6)*($B$11*AR153+$B$12*AR163),AP154-$B$2)</f>
        <v>2.9602127712860117E-2</v>
      </c>
      <c r="AQ158" s="1"/>
      <c r="AR158" s="1"/>
      <c r="AS158" s="22" t="s">
        <v>20</v>
      </c>
      <c r="AT158" s="7">
        <f>MAX(EXP(-$B$3*$B$6)*($B$11*AV153+$B$12*AV163),AT154-$B$2)</f>
        <v>0</v>
      </c>
      <c r="AU158" s="1"/>
      <c r="AV158" s="1"/>
      <c r="AW158" s="22" t="s">
        <v>20</v>
      </c>
      <c r="AX158" s="8">
        <f>MAX(AX154-$B$2,0)</f>
        <v>0</v>
      </c>
      <c r="AY158" s="1"/>
      <c r="AZ158" s="1"/>
      <c r="BA158" s="1"/>
      <c r="BB158" s="1"/>
      <c r="BC158" s="1"/>
      <c r="BD158" s="1"/>
    </row>
    <row r="159" spans="1:56" ht="14.55" x14ac:dyDescent="0.3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22" t="s">
        <v>0</v>
      </c>
      <c r="L159" s="7">
        <f>J154*$B$9</f>
        <v>29.448510336981712</v>
      </c>
      <c r="M159" s="2"/>
      <c r="N159" s="3"/>
      <c r="O159" s="22" t="s">
        <v>0</v>
      </c>
      <c r="P159" s="7">
        <f>N154*$B$9</f>
        <v>29.448510336981705</v>
      </c>
      <c r="Q159" s="1"/>
      <c r="R159" s="1"/>
      <c r="S159" s="22" t="s">
        <v>0</v>
      </c>
      <c r="T159" s="7">
        <f>R154*$B$9</f>
        <v>29.448510336981705</v>
      </c>
      <c r="U159" s="1"/>
      <c r="V159" s="1"/>
      <c r="W159" s="22" t="s">
        <v>0</v>
      </c>
      <c r="X159" s="7">
        <f>V154*$B$9</f>
        <v>29.448510336981705</v>
      </c>
      <c r="Y159" s="1"/>
      <c r="Z159" s="1"/>
      <c r="AA159" s="22" t="s">
        <v>0</v>
      </c>
      <c r="AB159" s="7">
        <f>Z154*$B$9</f>
        <v>29.448510336981705</v>
      </c>
      <c r="AC159" s="1"/>
      <c r="AD159" s="1"/>
      <c r="AE159" s="22" t="s">
        <v>0</v>
      </c>
      <c r="AF159" s="7">
        <f>AD154*$B$9</f>
        <v>29.448510336981705</v>
      </c>
      <c r="AG159" s="1"/>
      <c r="AH159" s="1"/>
      <c r="AI159" s="22" t="s">
        <v>0</v>
      </c>
      <c r="AJ159" s="7">
        <f>AH154*$B$9</f>
        <v>29.448510336981698</v>
      </c>
      <c r="AK159" s="1"/>
      <c r="AL159" s="1"/>
      <c r="AM159" s="22" t="s">
        <v>0</v>
      </c>
      <c r="AN159" s="7">
        <f>AL154*$B$9</f>
        <v>29.448510336981691</v>
      </c>
      <c r="AO159" s="1"/>
      <c r="AP159" s="1"/>
      <c r="AQ159" s="22" t="s">
        <v>0</v>
      </c>
      <c r="AR159" s="7">
        <f>AP154*$B$9</f>
        <v>29.448510336981691</v>
      </c>
      <c r="AS159" s="1"/>
      <c r="AT159" s="1"/>
      <c r="AU159" s="22" t="s">
        <v>0</v>
      </c>
      <c r="AV159" s="7">
        <f>AT154*$B$9</f>
        <v>29.448510336981691</v>
      </c>
      <c r="AW159" s="1"/>
      <c r="AX159" s="1"/>
      <c r="AY159" s="1"/>
      <c r="AZ159" s="1"/>
      <c r="BA159" s="1"/>
      <c r="BB159" s="1"/>
      <c r="BC159" s="1"/>
      <c r="BD159" s="1"/>
    </row>
    <row r="160" spans="1:56" x14ac:dyDescent="0.4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23" t="s">
        <v>9</v>
      </c>
      <c r="L160" s="7">
        <f>EXP(-$B$4*$B$6)*(N158-N168)/(L159*($B$8-$B$9))</f>
        <v>0.14535616172602678</v>
      </c>
      <c r="M160" s="2"/>
      <c r="N160" s="3"/>
      <c r="O160" s="23" t="s">
        <v>9</v>
      </c>
      <c r="P160" s="7">
        <f>EXP(-$B$4*$B$6)*(R158-R168)/(P159*($B$8-$B$9))</f>
        <v>0.13088938193851543</v>
      </c>
      <c r="Q160" s="1"/>
      <c r="R160" s="1"/>
      <c r="S160" s="23" t="s">
        <v>9</v>
      </c>
      <c r="T160" s="7">
        <f>EXP(-$B$4*$B$6)*(V158-V168)/(T159*($B$8-$B$9))</f>
        <v>0.11482854124792403</v>
      </c>
      <c r="U160" s="1"/>
      <c r="V160" s="1"/>
      <c r="W160" s="23" t="s">
        <v>9</v>
      </c>
      <c r="X160" s="7">
        <f>EXP(-$B$4*$B$6)*(Z158-Z168)/(X159*($B$8-$B$9))</f>
        <v>9.6946383483769688E-2</v>
      </c>
      <c r="Y160" s="1"/>
      <c r="Z160" s="1"/>
      <c r="AA160" s="23" t="s">
        <v>9</v>
      </c>
      <c r="AB160" s="7">
        <f>EXP(-$B$4*$B$6)*(AD158-AD168)/(AB159*($B$8-$B$9))</f>
        <v>7.7059053299259897E-2</v>
      </c>
      <c r="AC160" s="1"/>
      <c r="AD160" s="1"/>
      <c r="AE160" s="23" t="s">
        <v>9</v>
      </c>
      <c r="AF160" s="7">
        <f>EXP(-$B$4*$B$6)*(AH158-AH168)/(AF159*($B$8-$B$9))</f>
        <v>5.5171657284438125E-2</v>
      </c>
      <c r="AG160" s="1"/>
      <c r="AH160" s="1"/>
      <c r="AI160" s="23" t="s">
        <v>9</v>
      </c>
      <c r="AJ160" s="7">
        <f>EXP(-$B$4*$B$6)*(AL158-AL168)/(AJ159*($B$8-$B$9))</f>
        <v>3.1974299153423744E-2</v>
      </c>
      <c r="AK160" s="1"/>
      <c r="AL160" s="1"/>
      <c r="AM160" s="23" t="s">
        <v>9</v>
      </c>
      <c r="AN160" s="7">
        <f>EXP(-$B$4*$B$6)*(AP158-AP169)/(AN159*($B$8-$B$9))</f>
        <v>1.0313380664563339E-2</v>
      </c>
      <c r="AO160" s="1"/>
      <c r="AP160" s="1"/>
      <c r="AQ160" s="23" t="s">
        <v>9</v>
      </c>
      <c r="AR160" s="7">
        <f>EXP(-$B$4*$B$6)*(AT158-AT168)/(AR159*($B$8-$B$9))</f>
        <v>0</v>
      </c>
      <c r="AS160" s="1"/>
      <c r="AT160" s="1"/>
      <c r="AU160" s="23" t="s">
        <v>9</v>
      </c>
      <c r="AV160" s="7">
        <f>EXP(-$B$4*$B$6)*(AX158-AX168)/(AV159*($B$8-$B$9))</f>
        <v>0</v>
      </c>
      <c r="AW160" s="1"/>
      <c r="AX160" s="1"/>
      <c r="AY160" s="1"/>
      <c r="AZ160" s="1"/>
      <c r="BA160" s="1"/>
      <c r="BB160" s="1"/>
      <c r="BC160" s="1"/>
      <c r="BD160" s="1"/>
    </row>
    <row r="161" spans="1:56" ht="14.55" x14ac:dyDescent="0.3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22" t="s">
        <v>10</v>
      </c>
      <c r="L161" s="7">
        <f>EXP(-$B$3*B6)*(($B$8*N168-$B$9*N158)/($B$8-$B$9))</f>
        <v>-3.8476796065874557</v>
      </c>
      <c r="M161" s="2"/>
      <c r="N161" s="3"/>
      <c r="O161" s="22" t="s">
        <v>10</v>
      </c>
      <c r="P161" s="7">
        <f>EXP(-$B$3*B6)*(($B$8*R168-$B$9*R158)/($B$8-$B$9))</f>
        <v>-3.4910801585119673</v>
      </c>
      <c r="Q161" s="1"/>
      <c r="R161" s="1"/>
      <c r="S161" s="22" t="s">
        <v>10</v>
      </c>
      <c r="T161" s="7">
        <f>EXP(-$B$3*B6)*(($B$8*V168-$B$9*V158)/($B$8-$B$9))</f>
        <v>-3.0871084784862575</v>
      </c>
      <c r="U161" s="1"/>
      <c r="V161" s="1"/>
      <c r="W161" s="22" t="s">
        <v>10</v>
      </c>
      <c r="X161" s="7">
        <f>EXP(-$B$3*B6)*(($B$8*Z168-$B$9*Z158)/($B$8-$B$9))</f>
        <v>-2.6281662605820686</v>
      </c>
      <c r="Y161" s="1"/>
      <c r="Z161" s="1"/>
      <c r="AA161" s="22" t="s">
        <v>10</v>
      </c>
      <c r="AB161" s="7">
        <f>EXP(-$B$3*B6)*(($B$8*AD168-$B$9*AD158)/($B$8-$B$9))</f>
        <v>-2.1074148888950477</v>
      </c>
      <c r="AC161" s="1"/>
      <c r="AD161" s="1"/>
      <c r="AE161" s="22" t="s">
        <v>10</v>
      </c>
      <c r="AF161" s="7">
        <f>EXP(-$B$3*B6)*(($B$8*AH168-$B$9*AH158)/($B$8-$B$9))</f>
        <v>-1.5227401536406975</v>
      </c>
      <c r="AG161" s="1"/>
      <c r="AH161" s="1"/>
      <c r="AI161" s="22" t="s">
        <v>10</v>
      </c>
      <c r="AJ161" s="7">
        <f>EXP(-$B$3*B6)*(($B$8*AL168-$B$9*AL158)/($B$8-$B$9))</f>
        <v>-0.89078631655654072</v>
      </c>
      <c r="AK161" s="1"/>
      <c r="AL161" s="1"/>
      <c r="AM161" s="22" t="s">
        <v>10</v>
      </c>
      <c r="AN161" s="7">
        <f>EXP(-$B$3*B6)*(($B$8*AP168-$B$9*AP158)/($B$8-$B$9))</f>
        <v>-0.28951963657013391</v>
      </c>
      <c r="AO161" s="1"/>
      <c r="AP161" s="1"/>
      <c r="AQ161" s="22" t="s">
        <v>10</v>
      </c>
      <c r="AR161" s="7">
        <f>EXP(-$B$3*B6)*(($B$8*AT168-$B$9*AT158)/($B$8-$B$9))</f>
        <v>0</v>
      </c>
      <c r="AS161" s="1"/>
      <c r="AT161" s="1"/>
      <c r="AU161" s="22" t="s">
        <v>10</v>
      </c>
      <c r="AV161" s="7">
        <f>EXP(-$B$3*B6)*(($B$8*AX168-$B$9*AX158)/($B$8-$B$9))</f>
        <v>0</v>
      </c>
      <c r="AW161" s="1"/>
      <c r="AX161" s="1"/>
      <c r="AY161" s="1"/>
      <c r="AZ161" s="1"/>
      <c r="BA161" s="1"/>
      <c r="BB161" s="1"/>
      <c r="BC161" s="1"/>
      <c r="BD161" s="1"/>
    </row>
    <row r="162" spans="1:56" ht="14.55" x14ac:dyDescent="0.3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22" t="s">
        <v>21</v>
      </c>
      <c r="L162" s="7">
        <f>EXP(-$B$3*$B$6)*($B$11*N157+$B$12*N167)</f>
        <v>0.42600246598789759</v>
      </c>
      <c r="M162" s="2"/>
      <c r="N162" s="3"/>
      <c r="O162" s="22" t="s">
        <v>21</v>
      </c>
      <c r="P162" s="7">
        <f>EXP(-$B$3*$B$6)*($B$11*R157+$B$12*R167)</f>
        <v>0.35795972294130124</v>
      </c>
      <c r="Q162" s="1"/>
      <c r="R162" s="1"/>
      <c r="S162" s="22" t="s">
        <v>21</v>
      </c>
      <c r="T162" s="7">
        <f>EXP(-$B$3*$B$6)*($B$11*V157+$B$12*V167)</f>
        <v>0.29023412244457653</v>
      </c>
      <c r="U162" s="1"/>
      <c r="V162" s="1"/>
      <c r="W162" s="22" t="s">
        <v>21</v>
      </c>
      <c r="X162" s="7">
        <f>EXP(-$B$3*$B$6)*($B$11*Z157+$B$12*Z167)</f>
        <v>0.22373404189355137</v>
      </c>
      <c r="Y162" s="1"/>
      <c r="Z162" s="1"/>
      <c r="AA162" s="22" t="s">
        <v>21</v>
      </c>
      <c r="AB162" s="7">
        <f>EXP(-$B$3*$B$6)*($B$11*AD157+$B$12*AD167)</f>
        <v>0.15987428126953204</v>
      </c>
      <c r="AC162" s="1"/>
      <c r="AD162" s="1"/>
      <c r="AE162" s="22" t="s">
        <v>21</v>
      </c>
      <c r="AF162" s="7">
        <f>EXP(-$B$3*$B$6)*($B$11*AH157+$B$12*AH167)</f>
        <v>0.10089821639045563</v>
      </c>
      <c r="AG162" s="1"/>
      <c r="AH162" s="1"/>
      <c r="AI162" s="22" t="s">
        <v>21</v>
      </c>
      <c r="AJ162" s="7">
        <f>EXP(-$B$3*$B$6)*($B$11*AL157+$B$12*AL167)</f>
        <v>5.0417614453224104E-2</v>
      </c>
      <c r="AK162" s="1"/>
      <c r="AL162" s="1"/>
      <c r="AM162" s="22" t="s">
        <v>21</v>
      </c>
      <c r="AN162" s="7">
        <f>EXP(-$B$3*$B$6)*($B$11*AP157+$B$12*AP167)</f>
        <v>1.4194060539486724E-2</v>
      </c>
      <c r="AO162" s="1"/>
      <c r="AP162" s="1"/>
      <c r="AQ162" s="22" t="s">
        <v>21</v>
      </c>
      <c r="AR162" s="7">
        <f>EXP(-$B$3*$B$6)*($B$11*AT157+$B$12*AT167)</f>
        <v>0</v>
      </c>
      <c r="AS162" s="1"/>
      <c r="AT162" s="1"/>
      <c r="AU162" s="22" t="s">
        <v>21</v>
      </c>
      <c r="AV162" s="7">
        <f>EXP(-$B$3*$B$6)*($B$11*AX157+$B$12*AX167)</f>
        <v>0</v>
      </c>
      <c r="AW162" s="1"/>
      <c r="AX162" s="1"/>
      <c r="AY162" s="1"/>
      <c r="AZ162" s="1"/>
      <c r="BA162" s="1"/>
      <c r="BB162" s="1"/>
      <c r="BC162" s="1"/>
      <c r="BD162" s="1"/>
    </row>
    <row r="163" spans="1:56" ht="14.55" x14ac:dyDescent="0.3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22" t="s">
        <v>20</v>
      </c>
      <c r="L163" s="7">
        <f>MAX(EXP(-$B$3*$B$6)*($B$11*N158+$B$12*N168),L159-$B$2)</f>
        <v>0.43284282454542927</v>
      </c>
      <c r="M163" s="2"/>
      <c r="N163" s="3"/>
      <c r="O163" s="22" t="s">
        <v>20</v>
      </c>
      <c r="P163" s="7">
        <f>MAX(EXP(-$B$3*$B$6)*($B$11*R158+$B$12*R168),P159-$B$2)</f>
        <v>0.36341715850555206</v>
      </c>
      <c r="Q163" s="1"/>
      <c r="R163" s="1"/>
      <c r="S163" s="22" t="s">
        <v>20</v>
      </c>
      <c r="T163" s="7">
        <f>MAX(EXP(-$B$3*$B$6)*($B$11*V158+$B$12*V168),T159-$B$2)</f>
        <v>0.29442100543376343</v>
      </c>
      <c r="U163" s="1"/>
      <c r="V163" s="1"/>
      <c r="W163" s="22" t="s">
        <v>20</v>
      </c>
      <c r="X163" s="7">
        <f>MAX(EXP(-$B$3*$B$6)*($B$11*Z158+$B$12*Z168),X159-$B$2)</f>
        <v>0.22676031557271584</v>
      </c>
      <c r="Y163" s="1"/>
      <c r="Z163" s="1"/>
      <c r="AA163" s="22" t="s">
        <v>20</v>
      </c>
      <c r="AB163" s="7">
        <f>MAX(EXP(-$B$3*$B$6)*($B$11*AD158+$B$12*AD168),AB159-$B$2)</f>
        <v>0.16185943874623149</v>
      </c>
      <c r="AC163" s="1"/>
      <c r="AD163" s="1"/>
      <c r="AE163" s="22" t="s">
        <v>20</v>
      </c>
      <c r="AF163" s="7">
        <f>MAX(EXP(-$B$3*$B$6)*($B$11*AH158+$B$12*AH168),AF159-$B$2)</f>
        <v>0.10198296620849079</v>
      </c>
      <c r="AG163" s="1"/>
      <c r="AH163" s="1"/>
      <c r="AI163" s="22" t="s">
        <v>20</v>
      </c>
      <c r="AJ163" s="7">
        <f>MAX(EXP(-$B$3*$B$6)*($B$11*AL158+$B$12*AL168),AJ159-$B$2)</f>
        <v>5.0809162580803466E-2</v>
      </c>
      <c r="AK163" s="1"/>
      <c r="AL163" s="1"/>
      <c r="AM163" s="22" t="s">
        <v>20</v>
      </c>
      <c r="AN163" s="7">
        <f>MAX(EXP(-$B$3*$B$6)*($B$11*AP158+$B$12*AP168),AN159-$B$2)</f>
        <v>1.4194060539486724E-2</v>
      </c>
      <c r="AO163" s="1"/>
      <c r="AP163" s="1"/>
      <c r="AQ163" s="22" t="s">
        <v>20</v>
      </c>
      <c r="AR163" s="7">
        <f>MAX(EXP(-$B$3*$B$6)*($B$11*AT158+$B$12*AT168),AR159-$B$2)</f>
        <v>0</v>
      </c>
      <c r="AS163" s="1"/>
      <c r="AT163" s="1"/>
      <c r="AU163" s="22" t="s">
        <v>20</v>
      </c>
      <c r="AV163" s="7">
        <f>MAX(EXP(-$B$3*$B$6)*($B$11*AX158+$B$12*AX168),AV159-$B$2)</f>
        <v>0</v>
      </c>
      <c r="AW163" s="1"/>
      <c r="AX163" s="1"/>
      <c r="AY163" s="1"/>
      <c r="AZ163" s="1"/>
      <c r="BA163" s="1"/>
      <c r="BB163" s="1"/>
      <c r="BC163" s="1"/>
      <c r="BD163" s="1"/>
    </row>
    <row r="164" spans="1:56" ht="14.55" x14ac:dyDescent="0.3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3"/>
      <c r="M164" s="22" t="s">
        <v>0</v>
      </c>
      <c r="N164" s="7">
        <f>L159*$B$9</f>
        <v>28.049871767002116</v>
      </c>
      <c r="O164" s="1"/>
      <c r="P164" s="1"/>
      <c r="Q164" s="22" t="s">
        <v>0</v>
      </c>
      <c r="R164" s="7">
        <f>P159*$B$9</f>
        <v>28.049871767002109</v>
      </c>
      <c r="S164" s="1"/>
      <c r="T164" s="1"/>
      <c r="U164" s="22" t="s">
        <v>0</v>
      </c>
      <c r="V164" s="7">
        <f>T159*$B$9</f>
        <v>28.049871767002109</v>
      </c>
      <c r="W164" s="1"/>
      <c r="X164" s="1"/>
      <c r="Y164" s="22" t="s">
        <v>0</v>
      </c>
      <c r="Z164" s="7">
        <f>X159*$B$9</f>
        <v>28.049871767002109</v>
      </c>
      <c r="AA164" s="1"/>
      <c r="AB164" s="1"/>
      <c r="AC164" s="22" t="s">
        <v>0</v>
      </c>
      <c r="AD164" s="7">
        <f>AB159*$B$9</f>
        <v>28.049871767002109</v>
      </c>
      <c r="AE164" s="1"/>
      <c r="AF164" s="1"/>
      <c r="AG164" s="22" t="s">
        <v>0</v>
      </c>
      <c r="AH164" s="7">
        <f>AF159*$B$9</f>
        <v>28.049871767002109</v>
      </c>
      <c r="AI164" s="1"/>
      <c r="AJ164" s="1"/>
      <c r="AK164" s="22" t="s">
        <v>0</v>
      </c>
      <c r="AL164" s="7">
        <f>AJ159*$B$9</f>
        <v>28.049871767002102</v>
      </c>
      <c r="AM164" s="1"/>
      <c r="AN164" s="1"/>
      <c r="AO164" s="22" t="s">
        <v>0</v>
      </c>
      <c r="AP164" s="7">
        <f>AN159*$B$9</f>
        <v>28.049871767002095</v>
      </c>
      <c r="AQ164" s="1"/>
      <c r="AR164" s="1"/>
      <c r="AS164" s="22" t="s">
        <v>0</v>
      </c>
      <c r="AT164" s="7">
        <f>AR159*$B$9</f>
        <v>28.049871767002095</v>
      </c>
      <c r="AU164" s="1"/>
      <c r="AV164" s="1"/>
      <c r="AW164" s="22" t="s">
        <v>0</v>
      </c>
      <c r="AX164" s="7">
        <f>AV159*$B$9</f>
        <v>28.049871767002095</v>
      </c>
      <c r="AY164" s="1"/>
      <c r="AZ164" s="1"/>
      <c r="BA164" s="1"/>
      <c r="BB164" s="1"/>
      <c r="BC164" s="1"/>
      <c r="BD164" s="1"/>
    </row>
    <row r="165" spans="1:56" x14ac:dyDescent="0.4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3"/>
      <c r="M165" s="23" t="s">
        <v>9</v>
      </c>
      <c r="N165" s="7">
        <f>EXP(-$B$4*$B$6)*(P163-P173)/(N164*($B$8-$B$9))</f>
        <v>9.1711769413899163E-2</v>
      </c>
      <c r="O165" s="1"/>
      <c r="P165" s="1"/>
      <c r="Q165" s="23" t="s">
        <v>9</v>
      </c>
      <c r="R165" s="7">
        <f>EXP(-$B$4*$B$6)*(T163-T173)/(R164*($B$8-$B$9))</f>
        <v>7.8041254014822856E-2</v>
      </c>
      <c r="S165" s="1"/>
      <c r="T165" s="1"/>
      <c r="U165" s="23" t="s">
        <v>9</v>
      </c>
      <c r="V165" s="7">
        <f>EXP(-$B$4*$B$6)*(X163-X173)/(V164*($B$8-$B$9))</f>
        <v>6.3464170771105874E-2</v>
      </c>
      <c r="W165" s="1"/>
      <c r="X165" s="1"/>
      <c r="Y165" s="23" t="s">
        <v>9</v>
      </c>
      <c r="Z165" s="7">
        <f>EXP(-$B$4*$B$6)*(AB163-AB173)/(Z164*($B$8-$B$9))</f>
        <v>4.8124492892692952E-2</v>
      </c>
      <c r="AA165" s="1"/>
      <c r="AB165" s="1"/>
      <c r="AC165" s="23" t="s">
        <v>9</v>
      </c>
      <c r="AD165" s="7">
        <f>EXP(-$B$4*$B$6)*(AF163-AF173)/(AD164*($B$8-$B$9))</f>
        <v>3.2434201345795041E-2</v>
      </c>
      <c r="AE165" s="1"/>
      <c r="AF165" s="1"/>
      <c r="AG165" s="23" t="s">
        <v>9</v>
      </c>
      <c r="AH165" s="7">
        <f>EXP(-$B$4*$B$6)*(AJ163-AJ173)/(AH164*($B$8-$B$9))</f>
        <v>1.7390902780975118E-2</v>
      </c>
      <c r="AI165" s="1"/>
      <c r="AJ165" s="1"/>
      <c r="AK165" s="23" t="s">
        <v>9</v>
      </c>
      <c r="AL165" s="7">
        <f>EXP(-$B$4*$B$6)*(AN163-AN173)/(AL164*($B$8-$B$9))</f>
        <v>5.1917912668565788E-3</v>
      </c>
      <c r="AM165" s="1"/>
      <c r="AN165" s="1"/>
      <c r="AO165" s="23" t="s">
        <v>9</v>
      </c>
      <c r="AP165" s="7">
        <f>EXP(-$B$4*$B$6)*(AR163-AR173)/(AP164*($B$8-$B$9))</f>
        <v>0</v>
      </c>
      <c r="AQ165" s="1"/>
      <c r="AR165" s="1"/>
      <c r="AS165" s="23" t="s">
        <v>9</v>
      </c>
      <c r="AT165" s="7">
        <f>EXP(-$B$4*$B$6)*(AV163-AV173)/(AT164*($B$8-$B$9))</f>
        <v>0</v>
      </c>
      <c r="AU165" s="1"/>
      <c r="AV165" s="1"/>
      <c r="AW165" s="23" t="s">
        <v>9</v>
      </c>
      <c r="AX165" s="6"/>
      <c r="AY165" s="1"/>
      <c r="AZ165" s="1"/>
      <c r="BA165" s="1"/>
      <c r="BB165" s="1"/>
      <c r="BC165" s="1"/>
      <c r="BD165" s="1"/>
    </row>
    <row r="166" spans="1:56" ht="14.55" x14ac:dyDescent="0.3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3"/>
      <c r="M166" s="22" t="s">
        <v>10</v>
      </c>
      <c r="N166" s="7">
        <f>EXP(-$B$3*B6)*(($B$8*P173-$B$9*P163)/($B$8-$B$9))</f>
        <v>-2.3396327504471999</v>
      </c>
      <c r="O166" s="1"/>
      <c r="P166" s="1"/>
      <c r="Q166" s="22" t="s">
        <v>10</v>
      </c>
      <c r="R166" s="7">
        <f>EXP(-$B$3*B6)*(($B$8*T173-$B$9*T163)/($B$8-$B$9))</f>
        <v>-2.0057085236621526</v>
      </c>
      <c r="S166" s="1"/>
      <c r="T166" s="1"/>
      <c r="U166" s="22" t="s">
        <v>10</v>
      </c>
      <c r="V166" s="7">
        <f>EXP(-$B$3*B6)*(($B$8*X173-$B$9*X163)/($B$8-$B$9))</f>
        <v>-1.6437309247277831</v>
      </c>
      <c r="W166" s="1"/>
      <c r="X166" s="1"/>
      <c r="Y166" s="22" t="s">
        <v>10</v>
      </c>
      <c r="Z166" s="7">
        <f>EXP(-$B$3*B6)*(($B$8*AB173-$B$9*AB163)/($B$8-$B$9))</f>
        <v>-1.2565192577374364</v>
      </c>
      <c r="AA166" s="1"/>
      <c r="AB166" s="1"/>
      <c r="AC166" s="22" t="s">
        <v>10</v>
      </c>
      <c r="AD166" s="7">
        <f>EXP(-$B$3*B6)*(($B$8*AF173-$B$9*AF163)/($B$8-$B$9))</f>
        <v>-0.85395158818869976</v>
      </c>
      <c r="AE166" s="1"/>
      <c r="AF166" s="1"/>
      <c r="AG166" s="22" t="s">
        <v>10</v>
      </c>
      <c r="AH166" s="7">
        <f>EXP(-$B$3*B6)*(($B$8*AJ173-$B$9*AJ163)/($B$8-$B$9))</f>
        <v>-0.46175233485987238</v>
      </c>
      <c r="AI166" s="1"/>
      <c r="AJ166" s="1"/>
      <c r="AK166" s="22" t="s">
        <v>10</v>
      </c>
      <c r="AL166" s="7">
        <f>EXP(-$B$3*B6)*(($B$8*AN173-$B$9*AN163)/($B$8-$B$9))</f>
        <v>-0.13882310382241184</v>
      </c>
      <c r="AM166" s="1"/>
      <c r="AN166" s="1"/>
      <c r="AO166" s="22" t="s">
        <v>10</v>
      </c>
      <c r="AP166" s="7">
        <f>EXP(-$B$3*B6)*(($B$8*AR173-$B$9*AR163)/($B$8-$B$9))</f>
        <v>0</v>
      </c>
      <c r="AQ166" s="1"/>
      <c r="AR166" s="1"/>
      <c r="AS166" s="22" t="s">
        <v>10</v>
      </c>
      <c r="AT166" s="7">
        <f>EXP(-$B$3*B6)*(($B$8*AV173-$B$9*AV163)/($B$8-$B$9))</f>
        <v>0</v>
      </c>
      <c r="AU166" s="1"/>
      <c r="AV166" s="1"/>
      <c r="AW166" s="22" t="s">
        <v>10</v>
      </c>
      <c r="AX166" s="6"/>
      <c r="AY166" s="1"/>
      <c r="AZ166" s="1"/>
      <c r="BA166" s="1"/>
      <c r="BB166" s="1"/>
      <c r="BC166" s="1"/>
      <c r="BD166" s="1"/>
    </row>
    <row r="167" spans="1:56" ht="14.55" x14ac:dyDescent="0.3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3"/>
      <c r="M167" s="22" t="s">
        <v>21</v>
      </c>
      <c r="N167" s="7">
        <f>EXP(-$B$3*$B$6)*($B$11*P162+$B$12*P172)</f>
        <v>0.22946125823481223</v>
      </c>
      <c r="O167" s="1"/>
      <c r="P167" s="1"/>
      <c r="Q167" s="22" t="s">
        <v>21</v>
      </c>
      <c r="R167" s="7">
        <f>EXP(-$B$3*$B$6)*($B$11*T162+$B$12*T172)</f>
        <v>0.18080017269968954</v>
      </c>
      <c r="S167" s="1"/>
      <c r="T167" s="1"/>
      <c r="U167" s="22" t="s">
        <v>21</v>
      </c>
      <c r="V167" s="7">
        <f>EXP(-$B$3*$B$6)*($B$11*X162+$B$12*X172)</f>
        <v>0.13466315028892412</v>
      </c>
      <c r="W167" s="1"/>
      <c r="X167" s="1"/>
      <c r="Y167" s="22" t="s">
        <v>21</v>
      </c>
      <c r="Z167" s="7">
        <f>EXP(-$B$3*$B$6)*($B$11*AB162+$B$12*AB172)</f>
        <v>9.2261634622365224E-2</v>
      </c>
      <c r="AA167" s="1"/>
      <c r="AB167" s="1"/>
      <c r="AC167" s="22" t="s">
        <v>21</v>
      </c>
      <c r="AD167" s="7">
        <f>EXP(-$B$3*$B$6)*($B$11*AF162+$B$12*AF172)</f>
        <v>5.5256641540902374E-2</v>
      </c>
      <c r="AE167" s="1"/>
      <c r="AF167" s="1"/>
      <c r="AG167" s="22" t="s">
        <v>21</v>
      </c>
      <c r="AH167" s="7">
        <f>EXP(-$B$3*$B$6)*($B$11*AJ162+$B$12*AJ172)</f>
        <v>2.5872512844046323E-2</v>
      </c>
      <c r="AI167" s="1"/>
      <c r="AJ167" s="1"/>
      <c r="AK167" s="22" t="s">
        <v>21</v>
      </c>
      <c r="AL167" s="7">
        <f>EXP(-$B$3*$B$6)*($B$11*AN162+$B$12*AN172)</f>
        <v>6.8059754539565925E-3</v>
      </c>
      <c r="AM167" s="1"/>
      <c r="AN167" s="1"/>
      <c r="AO167" s="22" t="s">
        <v>21</v>
      </c>
      <c r="AP167" s="7">
        <f>EXP(-$B$3*$B$6)*($B$11*AR162+$B$12*AR172)</f>
        <v>0</v>
      </c>
      <c r="AQ167" s="1"/>
      <c r="AR167" s="1"/>
      <c r="AS167" s="22" t="s">
        <v>21</v>
      </c>
      <c r="AT167" s="7">
        <f>EXP(-$B$3*$B$6)*($B$11*AV162+$B$12*AV172)</f>
        <v>0</v>
      </c>
      <c r="AU167" s="1"/>
      <c r="AV167" s="1"/>
      <c r="AW167" s="22" t="s">
        <v>21</v>
      </c>
      <c r="AX167" s="8">
        <f>MAX(AX164-$B$2,0)</f>
        <v>0</v>
      </c>
      <c r="AY167" s="1"/>
      <c r="AZ167" s="1"/>
      <c r="BA167" s="1"/>
      <c r="BB167" s="1"/>
      <c r="BC167" s="1"/>
      <c r="BD167" s="1"/>
    </row>
    <row r="168" spans="1:56" ht="14.55" x14ac:dyDescent="0.3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3"/>
      <c r="M168" s="22" t="s">
        <v>20</v>
      </c>
      <c r="N168" s="7">
        <f>MAX(EXP(-$B$3*$B$6)*($B$11*P163+$B$12*P173),N164-$B$2)</f>
        <v>0.23287062113753801</v>
      </c>
      <c r="O168" s="1"/>
      <c r="P168" s="1"/>
      <c r="Q168" s="22" t="s">
        <v>20</v>
      </c>
      <c r="R168" s="7">
        <f>MAX(EXP(-$B$3*$B$6)*($B$11*T163+$B$12*T173),R164-$B$2)</f>
        <v>0.18333864398966696</v>
      </c>
      <c r="S168" s="1"/>
      <c r="T168" s="1"/>
      <c r="U168" s="22" t="s">
        <v>20</v>
      </c>
      <c r="V168" s="7">
        <f>MAX(EXP(-$B$3*$B$6)*($B$11*X163+$B$12*X173),V164-$B$2)</f>
        <v>0.1364309272008595</v>
      </c>
      <c r="W168" s="1"/>
      <c r="X168" s="1"/>
      <c r="Y168" s="22" t="s">
        <v>20</v>
      </c>
      <c r="Z168" s="7">
        <f>MAX(EXP(-$B$3*$B$6)*($B$11*AB163+$B$12*AB173),Z164-$B$2)</f>
        <v>9.336659675460536E-2</v>
      </c>
      <c r="AA168" s="1"/>
      <c r="AB168" s="1"/>
      <c r="AC168" s="22" t="s">
        <v>20</v>
      </c>
      <c r="AD168" s="7">
        <f>MAX(EXP(-$B$3*$B$6)*($B$11*AF163+$B$12*AF173),AD164-$B$2)</f>
        <v>5.5823600425978455E-2</v>
      </c>
      <c r="AE168" s="1"/>
      <c r="AF168" s="1"/>
      <c r="AG168" s="22" t="s">
        <v>20</v>
      </c>
      <c r="AH168" s="7">
        <f>MAX(EXP(-$B$3*$B$6)*($B$11*AJ163+$B$12*AJ173),AH164-$B$2)</f>
        <v>2.6060258058879977E-2</v>
      </c>
      <c r="AI168" s="1"/>
      <c r="AJ168" s="1"/>
      <c r="AK168" s="22" t="s">
        <v>20</v>
      </c>
      <c r="AL168" s="7">
        <f>MAX(EXP(-$B$3*$B$6)*($B$11*AN163+$B$12*AN173),AL164-$B$2)</f>
        <v>6.8059754539565925E-3</v>
      </c>
      <c r="AM168" s="1"/>
      <c r="AN168" s="1"/>
      <c r="AO168" s="22" t="s">
        <v>20</v>
      </c>
      <c r="AP168" s="7">
        <f>MAX(EXP(-$B$3*$B$6)*($B$11*AR163+$B$12*AR173),AP164-$B$2)</f>
        <v>0</v>
      </c>
      <c r="AQ168" s="1"/>
      <c r="AR168" s="1"/>
      <c r="AS168" s="22" t="s">
        <v>20</v>
      </c>
      <c r="AT168" s="7">
        <f>MAX(EXP(-$B$3*$B$6)*($B$11*AV163+$B$12*AV173),AT164-$B$2)</f>
        <v>0</v>
      </c>
      <c r="AU168" s="1"/>
      <c r="AV168" s="1"/>
      <c r="AW168" s="22" t="s">
        <v>20</v>
      </c>
      <c r="AX168" s="8">
        <f>MAX(AX164-$B$2,0)</f>
        <v>0</v>
      </c>
      <c r="AY168" s="1"/>
      <c r="AZ168" s="1"/>
      <c r="BA168" s="1"/>
      <c r="BB168" s="1"/>
      <c r="BC168" s="1"/>
      <c r="BD168" s="1"/>
    </row>
    <row r="169" spans="1:56" ht="14.55" x14ac:dyDescent="0.3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3"/>
      <c r="M169" s="2"/>
      <c r="N169" s="4"/>
      <c r="O169" s="22" t="s">
        <v>0</v>
      </c>
      <c r="P169" s="7">
        <f>N164*$B$9</f>
        <v>26.717660660654797</v>
      </c>
      <c r="Q169" s="1"/>
      <c r="R169" s="1"/>
      <c r="S169" s="22" t="s">
        <v>0</v>
      </c>
      <c r="T169" s="7">
        <f>R164*$B$9</f>
        <v>26.71766066065479</v>
      </c>
      <c r="U169" s="1"/>
      <c r="V169" s="1"/>
      <c r="W169" s="22" t="s">
        <v>0</v>
      </c>
      <c r="X169" s="7">
        <f>V164*$B$9</f>
        <v>26.71766066065479</v>
      </c>
      <c r="Y169" s="1"/>
      <c r="Z169" s="1"/>
      <c r="AA169" s="22" t="s">
        <v>0</v>
      </c>
      <c r="AB169" s="7">
        <f>Z164*$B$9</f>
        <v>26.71766066065479</v>
      </c>
      <c r="AC169" s="1"/>
      <c r="AD169" s="1"/>
      <c r="AE169" s="22" t="s">
        <v>0</v>
      </c>
      <c r="AF169" s="7">
        <f>AD164*$B$9</f>
        <v>26.71766066065479</v>
      </c>
      <c r="AG169" s="1"/>
      <c r="AH169" s="1"/>
      <c r="AI169" s="22" t="s">
        <v>0</v>
      </c>
      <c r="AJ169" s="7">
        <f>AH164*$B$9</f>
        <v>26.71766066065479</v>
      </c>
      <c r="AK169" s="1"/>
      <c r="AL169" s="1"/>
      <c r="AM169" s="22" t="s">
        <v>0</v>
      </c>
      <c r="AN169" s="7">
        <f>AL164*$B$9</f>
        <v>26.717660660654783</v>
      </c>
      <c r="AO169" s="1"/>
      <c r="AP169" s="1"/>
      <c r="AQ169" s="22" t="s">
        <v>0</v>
      </c>
      <c r="AR169" s="7">
        <f>AP164*$B$9</f>
        <v>26.717660660654776</v>
      </c>
      <c r="AS169" s="1"/>
      <c r="AT169" s="1"/>
      <c r="AU169" s="22" t="s">
        <v>0</v>
      </c>
      <c r="AV169" s="7">
        <f>AT164*$B$9</f>
        <v>26.717660660654776</v>
      </c>
      <c r="AW169" s="1"/>
      <c r="AX169" s="1"/>
      <c r="AY169" s="1"/>
      <c r="AZ169" s="1"/>
      <c r="BA169" s="1"/>
      <c r="BB169" s="1"/>
      <c r="BC169" s="1"/>
      <c r="BD169" s="1"/>
    </row>
    <row r="170" spans="1:56" x14ac:dyDescent="0.4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23" t="s">
        <v>9</v>
      </c>
      <c r="P170" s="7">
        <f>EXP(-$B$4*$B$6)*(R168-R178)/(P169*($B$8-$B$9))</f>
        <v>5.2115882637258616E-2</v>
      </c>
      <c r="Q170" s="1"/>
      <c r="R170" s="1"/>
      <c r="S170" s="23" t="s">
        <v>9</v>
      </c>
      <c r="T170" s="7">
        <f>EXP(-$B$4*$B$6)*(V168-V178)/(T169*($B$8-$B$9))</f>
        <v>4.0842773409271088E-2</v>
      </c>
      <c r="U170" s="1"/>
      <c r="V170" s="1"/>
      <c r="W170" s="23" t="s">
        <v>9</v>
      </c>
      <c r="X170" s="7">
        <f>EXP(-$B$4*$B$6)*(Z168-Z178)/(X169*($B$8-$B$9))</f>
        <v>2.9590431390441312E-2</v>
      </c>
      <c r="Y170" s="1"/>
      <c r="Z170" s="1"/>
      <c r="AA170" s="23" t="s">
        <v>9</v>
      </c>
      <c r="AB170" s="7">
        <f>EXP(-$B$4*$B$6)*(AD168-AD178)/(AB169*($B$8-$B$9))</f>
        <v>1.8836239526294977E-2</v>
      </c>
      <c r="AC170" s="1"/>
      <c r="AD170" s="1"/>
      <c r="AE170" s="23" t="s">
        <v>9</v>
      </c>
      <c r="AF170" s="7">
        <f>EXP(-$B$4*$B$6)*(AH168-AH178)/(AF169*($B$8-$B$9))</f>
        <v>9.4065127915401933E-3</v>
      </c>
      <c r="AG170" s="1"/>
      <c r="AH170" s="1"/>
      <c r="AI170" s="23" t="s">
        <v>9</v>
      </c>
      <c r="AJ170" s="7">
        <f>EXP(-$B$4*$B$6)*(AL168-AL178)/(AJ169*($B$8-$B$9))</f>
        <v>2.6135655645121566E-3</v>
      </c>
      <c r="AK170" s="1"/>
      <c r="AL170" s="1"/>
      <c r="AM170" s="23" t="s">
        <v>9</v>
      </c>
      <c r="AN170" s="7">
        <f>EXP(-$B$4*$B$6)*(AP168-AP178)/(AN169*($B$8-$B$9))</f>
        <v>0</v>
      </c>
      <c r="AO170" s="1"/>
      <c r="AP170" s="1"/>
      <c r="AQ170" s="23" t="s">
        <v>9</v>
      </c>
      <c r="AR170" s="7">
        <f>EXP(-$B$4*$B$6)*(AT168-AT178)/(AR169*($B$8-$B$9))</f>
        <v>0</v>
      </c>
      <c r="AS170" s="1"/>
      <c r="AT170" s="1"/>
      <c r="AU170" s="23" t="s">
        <v>9</v>
      </c>
      <c r="AV170" s="7">
        <f>EXP(-$B$4*$B$6)*(AX168-AX178)/(AV169*($B$8-$B$9))</f>
        <v>0</v>
      </c>
      <c r="AW170" s="1"/>
      <c r="AX170" s="1"/>
      <c r="AY170" s="1"/>
      <c r="AZ170" s="1"/>
      <c r="BA170" s="1"/>
      <c r="BB170" s="1"/>
      <c r="BC170" s="1"/>
      <c r="BD170" s="1"/>
    </row>
    <row r="171" spans="1:56" ht="14.55" x14ac:dyDescent="0.3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22" t="s">
        <v>10</v>
      </c>
      <c r="P171" s="7">
        <f>EXP(-$B$3*B6)*(($B$8*R178-$B$9*R168)/($B$8-$B$9))</f>
        <v>-1.2797320437836537</v>
      </c>
      <c r="Q171" s="1"/>
      <c r="R171" s="1"/>
      <c r="S171" s="22" t="s">
        <v>10</v>
      </c>
      <c r="T171" s="7">
        <f>EXP(-$B$3*B6)*(($B$8*V178-$B$9*V168)/($B$8-$B$9))</f>
        <v>-1.0101626822732725</v>
      </c>
      <c r="U171" s="1"/>
      <c r="V171" s="1"/>
      <c r="W171" s="22" t="s">
        <v>10</v>
      </c>
      <c r="X171" s="7">
        <f>EXP(-$B$3*B6)*(($B$8*Z178-$B$9*Z168)/($B$8-$B$9))</f>
        <v>-0.73733420413518813</v>
      </c>
      <c r="Y171" s="1"/>
      <c r="Z171" s="1"/>
      <c r="AA171" s="22" t="s">
        <v>10</v>
      </c>
      <c r="AB171" s="7">
        <f>EXP(-$B$3*B6)*(($B$8*AD178-$B$9*AD168)/($B$8-$B$9))</f>
        <v>-0.47297042961520647</v>
      </c>
      <c r="AC171" s="1"/>
      <c r="AD171" s="1"/>
      <c r="AE171" s="22" t="s">
        <v>10</v>
      </c>
      <c r="AF171" s="7">
        <f>EXP(-$B$3*B6)*(($B$8*AH178-$B$9*AH168)/($B$8-$B$9))</f>
        <v>-0.23801030296331324</v>
      </c>
      <c r="AG171" s="1"/>
      <c r="AH171" s="1"/>
      <c r="AI171" s="22" t="s">
        <v>10</v>
      </c>
      <c r="AJ171" s="7">
        <f>EXP(-$B$3*B6)*(($B$8*AL178-$B$9*AL168)/($B$8-$B$9))</f>
        <v>-6.6564929354004904E-2</v>
      </c>
      <c r="AK171" s="1"/>
      <c r="AL171" s="1"/>
      <c r="AM171" s="22" t="s">
        <v>10</v>
      </c>
      <c r="AN171" s="7">
        <f>EXP(-$B$3*B6)*(($B$8*AP178-$B$9*AP168)/($B$8-$B$9))</f>
        <v>0</v>
      </c>
      <c r="AO171" s="1"/>
      <c r="AP171" s="1"/>
      <c r="AQ171" s="22" t="s">
        <v>10</v>
      </c>
      <c r="AR171" s="7">
        <f>EXP(-$B$3*B6)*(($B$8*AT178-$B$9*AT168)/($B$8-$B$9))</f>
        <v>0</v>
      </c>
      <c r="AS171" s="1"/>
      <c r="AT171" s="1"/>
      <c r="AU171" s="22" t="s">
        <v>10</v>
      </c>
      <c r="AV171" s="7">
        <f>EXP(-$B$3*B6)*(($B$8*AX178-$B$9*AX168)/($B$8-$B$9))</f>
        <v>0</v>
      </c>
      <c r="AW171" s="1"/>
      <c r="AX171" s="1"/>
      <c r="AY171" s="1"/>
      <c r="AZ171" s="1"/>
      <c r="BA171" s="1"/>
      <c r="BB171" s="1"/>
      <c r="BC171" s="1"/>
      <c r="BD171" s="1"/>
    </row>
    <row r="172" spans="1:56" ht="14.55" x14ac:dyDescent="0.3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22" t="s">
        <v>21</v>
      </c>
      <c r="P172" s="7">
        <f>EXP(-$B$3*$B$6)*($B$11*R167+$B$12*R177)</f>
        <v>0.11115878420341117</v>
      </c>
      <c r="Q172" s="1"/>
      <c r="R172" s="1"/>
      <c r="S172" s="22" t="s">
        <v>21</v>
      </c>
      <c r="T172" s="7">
        <f>EXP(-$B$3*$B$6)*($B$11*V167+$B$12*V177)</f>
        <v>8.004008265556864E-2</v>
      </c>
      <c r="U172" s="1"/>
      <c r="V172" s="1"/>
      <c r="W172" s="22" t="s">
        <v>21</v>
      </c>
      <c r="X172" s="7">
        <f>EXP(-$B$3*$B$6)*($B$11*Z167+$B$12*Z177)</f>
        <v>5.264407112821979E-2</v>
      </c>
      <c r="Y172" s="1"/>
      <c r="Z172" s="1"/>
      <c r="AA172" s="22" t="s">
        <v>21</v>
      </c>
      <c r="AB172" s="7">
        <f>EXP(-$B$3*$B$6)*($B$11*AD167+$B$12*AD177)</f>
        <v>2.9995519054936959E-2</v>
      </c>
      <c r="AC172" s="1"/>
      <c r="AD172" s="1"/>
      <c r="AE172" s="22" t="s">
        <v>21</v>
      </c>
      <c r="AF172" s="7">
        <f>EXP(-$B$3*$B$6)*($B$11*AH167+$B$12*AH177)</f>
        <v>1.3219690983509459E-2</v>
      </c>
      <c r="AG172" s="1"/>
      <c r="AH172" s="1"/>
      <c r="AI172" s="22" t="s">
        <v>21</v>
      </c>
      <c r="AJ172" s="7">
        <f>EXP(-$B$3*$B$6)*($B$11*AL167+$B$12*AL177)</f>
        <v>3.2634285130035585E-3</v>
      </c>
      <c r="AK172" s="1"/>
      <c r="AL172" s="1"/>
      <c r="AM172" s="22" t="s">
        <v>21</v>
      </c>
      <c r="AN172" s="7">
        <f>EXP(-$B$3*$B$6)*($B$11*AP167+$B$12*AP177)</f>
        <v>0</v>
      </c>
      <c r="AO172" s="1"/>
      <c r="AP172" s="1"/>
      <c r="AQ172" s="22" t="s">
        <v>21</v>
      </c>
      <c r="AR172" s="7">
        <f>EXP(-$B$3*$B$6)*($B$11*AT167+$B$12*AT177)</f>
        <v>0</v>
      </c>
      <c r="AS172" s="1"/>
      <c r="AT172" s="1"/>
      <c r="AU172" s="22" t="s">
        <v>21</v>
      </c>
      <c r="AV172" s="7">
        <f>EXP(-$B$3*$B$6)*($B$11*AX167+$B$12*AX177)</f>
        <v>0</v>
      </c>
      <c r="AW172" s="1"/>
      <c r="AX172" s="1"/>
      <c r="AY172" s="1"/>
      <c r="AZ172" s="1"/>
      <c r="BA172" s="1"/>
      <c r="BB172" s="1"/>
      <c r="BC172" s="1"/>
      <c r="BD172" s="1"/>
    </row>
    <row r="173" spans="1:56" ht="14.55" x14ac:dyDescent="0.3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22" t="s">
        <v>20</v>
      </c>
      <c r="P173" s="7">
        <f>MAX(EXP(-$B$3*$B$6)*($B$11*R168+$B$12*R178),P169-$B$2)</f>
        <v>0.11268242354913369</v>
      </c>
      <c r="Q173" s="1"/>
      <c r="R173" s="1"/>
      <c r="S173" s="22" t="s">
        <v>20</v>
      </c>
      <c r="T173" s="7">
        <f>MAX(EXP(-$B$3*$B$6)*($B$11*V168+$B$12*V178),T169-$B$2)</f>
        <v>8.1060678115647183E-2</v>
      </c>
      <c r="U173" s="1"/>
      <c r="V173" s="1"/>
      <c r="W173" s="22" t="s">
        <v>20</v>
      </c>
      <c r="X173" s="7">
        <f>MAX(EXP(-$B$3*$B$6)*($B$11*Z168+$B$12*Z178),X169-$B$2)</f>
        <v>5.325290055701018E-2</v>
      </c>
      <c r="Y173" s="1"/>
      <c r="Z173" s="1"/>
      <c r="AA173" s="22" t="s">
        <v>20</v>
      </c>
      <c r="AB173" s="7">
        <f>MAX(EXP(-$B$3*$B$6)*($B$11*AD168+$B$12*AD178),AB169-$B$2)</f>
        <v>3.0289826171155613E-2</v>
      </c>
      <c r="AC173" s="1"/>
      <c r="AD173" s="1"/>
      <c r="AE173" s="22" t="s">
        <v>20</v>
      </c>
      <c r="AF173" s="7">
        <f>MAX(EXP(-$B$3*$B$6)*($B$11*AH168+$B$12*AH178),AF169-$B$2)</f>
        <v>1.3309713801166249E-2</v>
      </c>
      <c r="AG173" s="1"/>
      <c r="AH173" s="1"/>
      <c r="AI173" s="22" t="s">
        <v>20</v>
      </c>
      <c r="AJ173" s="7">
        <f>MAX(EXP(-$B$3*$B$6)*($B$11*AL168+$B$12*AL178),AJ169-$B$2)</f>
        <v>3.2634285130035585E-3</v>
      </c>
      <c r="AK173" s="1"/>
      <c r="AL173" s="1"/>
      <c r="AM173" s="22" t="s">
        <v>20</v>
      </c>
      <c r="AN173" s="7">
        <f>MAX(EXP(-$B$3*$B$6)*($B$11*AP168+$B$12*AP178),AN169-$B$2)</f>
        <v>0</v>
      </c>
      <c r="AO173" s="1"/>
      <c r="AP173" s="1"/>
      <c r="AQ173" s="22" t="s">
        <v>20</v>
      </c>
      <c r="AR173" s="7">
        <f>MAX(EXP(-$B$3*$B$6)*($B$11*AT168+$B$12*AT178),AR169-$B$2)</f>
        <v>0</v>
      </c>
      <c r="AS173" s="1"/>
      <c r="AT173" s="1"/>
      <c r="AU173" s="22" t="s">
        <v>20</v>
      </c>
      <c r="AV173" s="7">
        <f>MAX(EXP(-$B$3*$B$6)*($B$11*AX168+$B$12*AX178),AV169-$B$2)</f>
        <v>0</v>
      </c>
      <c r="AW173" s="1"/>
      <c r="AX173" s="1"/>
      <c r="AY173" s="1"/>
      <c r="AZ173" s="1"/>
      <c r="BA173" s="1"/>
      <c r="BB173" s="1"/>
      <c r="BC173" s="1"/>
      <c r="BD173" s="1"/>
    </row>
    <row r="174" spans="1:56" ht="14.55" x14ac:dyDescent="0.3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3"/>
      <c r="Q174" s="22" t="s">
        <v>0</v>
      </c>
      <c r="R174" s="7">
        <f>P169*$B$9</f>
        <v>25.448722087123937</v>
      </c>
      <c r="S174" s="1"/>
      <c r="T174" s="1"/>
      <c r="U174" s="22" t="s">
        <v>0</v>
      </c>
      <c r="V174" s="7">
        <f>T169*$B$9</f>
        <v>25.448722087123929</v>
      </c>
      <c r="W174" s="1"/>
      <c r="X174" s="1"/>
      <c r="Y174" s="22" t="s">
        <v>0</v>
      </c>
      <c r="Z174" s="7">
        <f>X169*$B$9</f>
        <v>25.448722087123929</v>
      </c>
      <c r="AA174" s="1"/>
      <c r="AB174" s="1"/>
      <c r="AC174" s="22" t="s">
        <v>0</v>
      </c>
      <c r="AD174" s="7">
        <f>AB169*$B$9</f>
        <v>25.448722087123929</v>
      </c>
      <c r="AE174" s="1"/>
      <c r="AF174" s="1"/>
      <c r="AG174" s="22" t="s">
        <v>0</v>
      </c>
      <c r="AH174" s="7">
        <f>AF169*$B$9</f>
        <v>25.448722087123929</v>
      </c>
      <c r="AI174" s="1"/>
      <c r="AJ174" s="1"/>
      <c r="AK174" s="22" t="s">
        <v>0</v>
      </c>
      <c r="AL174" s="7">
        <f>AJ169*$B$9</f>
        <v>25.448722087123929</v>
      </c>
      <c r="AM174" s="1"/>
      <c r="AN174" s="1"/>
      <c r="AO174" s="22" t="s">
        <v>0</v>
      </c>
      <c r="AP174" s="7">
        <f>AN169*$B$9</f>
        <v>25.448722087123922</v>
      </c>
      <c r="AQ174" s="1"/>
      <c r="AR174" s="1"/>
      <c r="AS174" s="22" t="s">
        <v>0</v>
      </c>
      <c r="AT174" s="7">
        <f>AR169*$B$9</f>
        <v>25.448722087123915</v>
      </c>
      <c r="AU174" s="1"/>
      <c r="AV174" s="1"/>
      <c r="AW174" s="22" t="s">
        <v>0</v>
      </c>
      <c r="AX174" s="7">
        <f>AV169*$B$9</f>
        <v>25.448722087123915</v>
      </c>
      <c r="AY174" s="1"/>
      <c r="AZ174" s="1"/>
      <c r="BA174" s="1"/>
      <c r="BB174" s="1"/>
      <c r="BC174" s="1"/>
      <c r="BD174" s="1"/>
    </row>
    <row r="175" spans="1:56" x14ac:dyDescent="0.4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3"/>
      <c r="Q175" s="23" t="s">
        <v>9</v>
      </c>
      <c r="R175" s="7">
        <f>EXP(-$B$4*$B$6)*(T173-T183)/(R174*($B$8-$B$9))</f>
        <v>2.5894145359809963E-2</v>
      </c>
      <c r="S175" s="1"/>
      <c r="T175" s="1"/>
      <c r="U175" s="23" t="s">
        <v>9</v>
      </c>
      <c r="V175" s="7">
        <f>EXP(-$B$4*$B$6)*(X173-X183)/(V174*($B$8-$B$9))</f>
        <v>1.7952203822791453E-2</v>
      </c>
      <c r="W175" s="1"/>
      <c r="X175" s="1"/>
      <c r="Y175" s="23" t="s">
        <v>9</v>
      </c>
      <c r="Z175" s="7">
        <f>EXP(-$B$4*$B$6)*(AB173-AB183)/(Z174*($B$8-$B$9))</f>
        <v>1.082698965937204E-2</v>
      </c>
      <c r="AA175" s="1"/>
      <c r="AB175" s="1"/>
      <c r="AC175" s="23" t="s">
        <v>9</v>
      </c>
      <c r="AD175" s="7">
        <f>EXP(-$B$4*$B$6)*(AF173-AF183)/(AD174*($B$8-$B$9))</f>
        <v>5.063425755308517E-3</v>
      </c>
      <c r="AE175" s="1"/>
      <c r="AF175" s="1"/>
      <c r="AG175" s="23" t="s">
        <v>9</v>
      </c>
      <c r="AH175" s="7">
        <f>EXP(-$B$4*$B$6)*(AJ173-AJ183)/(AH174*($B$8-$B$9))</f>
        <v>1.3156778862836445E-3</v>
      </c>
      <c r="AI175" s="1"/>
      <c r="AJ175" s="1"/>
      <c r="AK175" s="23" t="s">
        <v>9</v>
      </c>
      <c r="AL175" s="7">
        <f>EXP(-$B$4*$B$6)*(AN173-AN183)/(AL174*($B$8-$B$9))</f>
        <v>0</v>
      </c>
      <c r="AM175" s="1"/>
      <c r="AN175" s="1"/>
      <c r="AO175" s="23" t="s">
        <v>9</v>
      </c>
      <c r="AP175" s="7">
        <f>EXP(-$B$4*$B$6)*(AR173-AR183)/(AP174*($B$8-$B$9))</f>
        <v>0</v>
      </c>
      <c r="AQ175" s="1"/>
      <c r="AR175" s="1"/>
      <c r="AS175" s="23" t="s">
        <v>9</v>
      </c>
      <c r="AT175" s="7">
        <f>EXP(-$B$4*$B$6)*(AV173-AV183)/(AT174*($B$8-$B$9))</f>
        <v>0</v>
      </c>
      <c r="AU175" s="1"/>
      <c r="AV175" s="1"/>
      <c r="AW175" s="23" t="s">
        <v>9</v>
      </c>
      <c r="AX175" s="6"/>
      <c r="AY175" s="1"/>
      <c r="AZ175" s="1"/>
      <c r="BA175" s="1"/>
      <c r="BB175" s="1"/>
      <c r="BC175" s="1"/>
      <c r="BD175" s="1"/>
    </row>
    <row r="176" spans="1:56" ht="14.55" x14ac:dyDescent="0.3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3"/>
      <c r="Q176" s="22" t="s">
        <v>10</v>
      </c>
      <c r="R176" s="7">
        <f>EXP(-$B$3*B6)*(($B$8*T183-$B$9*T173)/($B$8-$B$9))</f>
        <v>-0.61134902291194138</v>
      </c>
      <c r="S176" s="1"/>
      <c r="T176" s="1"/>
      <c r="U176" s="22" t="s">
        <v>10</v>
      </c>
      <c r="V176" s="7">
        <f>EXP(-$B$3*B6)*(($B$8*X183-$B$9*X173)/($B$8-$B$9))</f>
        <v>-0.42678821881399331</v>
      </c>
      <c r="W176" s="1"/>
      <c r="X176" s="1"/>
      <c r="Y176" s="22" t="s">
        <v>10</v>
      </c>
      <c r="Z176" s="7">
        <f>EXP(-$B$3*B6)*(($B$8*AB183-$B$9*AB173)/($B$8-$B$9))</f>
        <v>-0.25922277613004419</v>
      </c>
      <c r="AA176" s="1"/>
      <c r="AB176" s="1"/>
      <c r="AC176" s="22" t="s">
        <v>10</v>
      </c>
      <c r="AD176" s="7">
        <f>EXP(-$B$3*B6)*(($B$8*AF183-$B$9*AF173)/($B$8-$B$9))</f>
        <v>-0.1220854891498971</v>
      </c>
      <c r="AE176" s="1"/>
      <c r="AF176" s="1"/>
      <c r="AG176" s="22" t="s">
        <v>10</v>
      </c>
      <c r="AH176" s="7">
        <f>EXP(-$B$3*B6)*(($B$8*AJ183-$B$9*AJ173)/($B$8-$B$9))</f>
        <v>-3.1917524517906179E-2</v>
      </c>
      <c r="AI176" s="1"/>
      <c r="AJ176" s="1"/>
      <c r="AK176" s="22" t="s">
        <v>10</v>
      </c>
      <c r="AL176" s="7">
        <f>EXP(-$B$3*B6)*(($B$8*AN183-$B$9*AN173)/($B$8-$B$9))</f>
        <v>0</v>
      </c>
      <c r="AM176" s="1"/>
      <c r="AN176" s="1"/>
      <c r="AO176" s="22" t="s">
        <v>10</v>
      </c>
      <c r="AP176" s="7">
        <f>EXP(-$B$3*B6)*(($B$8*AR183-$B$9*AR173)/($B$8-$B$9))</f>
        <v>0</v>
      </c>
      <c r="AQ176" s="1"/>
      <c r="AR176" s="1"/>
      <c r="AS176" s="22" t="s">
        <v>10</v>
      </c>
      <c r="AT176" s="7">
        <f>EXP(-$B$3*B6)*(($B$8*AV183-$B$9*AV173)/($B$8-$B$9))</f>
        <v>0</v>
      </c>
      <c r="AU176" s="1"/>
      <c r="AV176" s="1"/>
      <c r="AW176" s="22" t="s">
        <v>10</v>
      </c>
      <c r="AX176" s="6"/>
      <c r="AY176" s="1"/>
      <c r="AZ176" s="1"/>
      <c r="BA176" s="1"/>
      <c r="BB176" s="1"/>
      <c r="BC176" s="1"/>
      <c r="BD176" s="1"/>
    </row>
    <row r="177" spans="1:56" ht="14.55" x14ac:dyDescent="0.3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3"/>
      <c r="Q177" s="22" t="s">
        <v>21</v>
      </c>
      <c r="R177" s="7">
        <f>EXP(-$B$3*$B$6)*($B$11*T172+$B$12*T182)</f>
        <v>4.7034740449529586E-2</v>
      </c>
      <c r="S177" s="1"/>
      <c r="T177" s="1"/>
      <c r="U177" s="22" t="s">
        <v>21</v>
      </c>
      <c r="V177" s="7">
        <f>EXP(-$B$3*$B$6)*($B$11*X172+$B$12*X182)</f>
        <v>2.9739928410347869E-2</v>
      </c>
      <c r="W177" s="1"/>
      <c r="X177" s="1"/>
      <c r="Y177" s="22" t="s">
        <v>21</v>
      </c>
      <c r="Z177" s="7">
        <f>EXP(-$B$3*$B$6)*($B$11*AB172+$B$12*AB182)</f>
        <v>1.615838979787072E-2</v>
      </c>
      <c r="AA177" s="1"/>
      <c r="AB177" s="1"/>
      <c r="AC177" s="22" t="s">
        <v>21</v>
      </c>
      <c r="AD177" s="7">
        <f>EXP(-$B$3*$B$6)*($B$11*AF172+$B$12*AF182)</f>
        <v>6.7290602503274673E-3</v>
      </c>
      <c r="AE177" s="1"/>
      <c r="AF177" s="1"/>
      <c r="AG177" s="22" t="s">
        <v>21</v>
      </c>
      <c r="AH177" s="7">
        <f>EXP(-$B$3*$B$6)*($B$11*AJ172+$B$12*AJ182)</f>
        <v>1.5647963663009325E-3</v>
      </c>
      <c r="AI177" s="1"/>
      <c r="AJ177" s="1"/>
      <c r="AK177" s="22" t="s">
        <v>21</v>
      </c>
      <c r="AL177" s="7">
        <f>EXP(-$B$3*$B$6)*($B$11*AN172+$B$12*AN182)</f>
        <v>0</v>
      </c>
      <c r="AM177" s="1"/>
      <c r="AN177" s="1"/>
      <c r="AO177" s="22" t="s">
        <v>21</v>
      </c>
      <c r="AP177" s="7">
        <f>EXP(-$B$3*$B$6)*($B$11*AR172+$B$12*AR182)</f>
        <v>0</v>
      </c>
      <c r="AQ177" s="1"/>
      <c r="AR177" s="1"/>
      <c r="AS177" s="22" t="s">
        <v>21</v>
      </c>
      <c r="AT177" s="7">
        <f>EXP(-$B$3*$B$6)*($B$11*AV172+$B$12*AV182)</f>
        <v>0</v>
      </c>
      <c r="AU177" s="1"/>
      <c r="AV177" s="1"/>
      <c r="AW177" s="22" t="s">
        <v>21</v>
      </c>
      <c r="AX177" s="8">
        <f>MAX(AX174-$B$2,0)</f>
        <v>0</v>
      </c>
      <c r="AY177" s="1"/>
      <c r="AZ177" s="1"/>
      <c r="BA177" s="1"/>
      <c r="BB177" s="1"/>
      <c r="BC177" s="1"/>
      <c r="BD177" s="1"/>
    </row>
    <row r="178" spans="1:56" ht="14.55" x14ac:dyDescent="0.3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3"/>
      <c r="Q178" s="22" t="s">
        <v>20</v>
      </c>
      <c r="R178" s="7">
        <f>MAX(EXP(-$B$3*$B$6)*($B$11*T173+$B$12*T183),R174-$B$2)</f>
        <v>4.7623886033452294E-2</v>
      </c>
      <c r="S178" s="1"/>
      <c r="T178" s="1"/>
      <c r="U178" s="22" t="s">
        <v>20</v>
      </c>
      <c r="V178" s="7">
        <f>MAX(EXP(-$B$3*$B$6)*($B$11*X173+$B$12*X183),V174-$B$2)</f>
        <v>3.0072427123630202E-2</v>
      </c>
      <c r="W178" s="1"/>
      <c r="X178" s="1"/>
      <c r="Y178" s="22" t="s">
        <v>20</v>
      </c>
      <c r="Z178" s="7">
        <f>MAX(EXP(-$B$3*$B$6)*($B$11*AB173+$B$12*AB183),Z174-$B$2)</f>
        <v>1.6310274751479479E-2</v>
      </c>
      <c r="AA178" s="1"/>
      <c r="AB178" s="1"/>
      <c r="AC178" s="22" t="s">
        <v>20</v>
      </c>
      <c r="AD178" s="7">
        <f>MAX(EXP(-$B$3*$B$6)*($B$11*AF173+$B$12*AF183),AD174-$B$2)</f>
        <v>6.7722257057349364E-3</v>
      </c>
      <c r="AE178" s="1"/>
      <c r="AF178" s="1"/>
      <c r="AG178" s="22" t="s">
        <v>20</v>
      </c>
      <c r="AH178" s="7">
        <f>MAX(EXP(-$B$3*$B$6)*($B$11*AJ173+$B$12*AJ183),AH174-$B$2)</f>
        <v>1.5647963663009325E-3</v>
      </c>
      <c r="AI178" s="1"/>
      <c r="AJ178" s="1"/>
      <c r="AK178" s="22" t="s">
        <v>20</v>
      </c>
      <c r="AL178" s="7">
        <f>MAX(EXP(-$B$3*$B$6)*($B$11*AN173+$B$12*AN183),AL174-$B$2)</f>
        <v>0</v>
      </c>
      <c r="AM178" s="1"/>
      <c r="AN178" s="1"/>
      <c r="AO178" s="22" t="s">
        <v>20</v>
      </c>
      <c r="AP178" s="7">
        <f>MAX(EXP(-$B$3*$B$6)*($B$11*AR173+$B$12*AR183),AP174-$B$2)</f>
        <v>0</v>
      </c>
      <c r="AQ178" s="1"/>
      <c r="AR178" s="1"/>
      <c r="AS178" s="22" t="s">
        <v>20</v>
      </c>
      <c r="AT178" s="7">
        <f>MAX(EXP(-$B$3*$B$6)*($B$11*AV173+$B$12*AV183),AT174-$B$2)</f>
        <v>0</v>
      </c>
      <c r="AU178" s="1"/>
      <c r="AV178" s="1"/>
      <c r="AW178" s="22" t="s">
        <v>20</v>
      </c>
      <c r="AX178" s="8">
        <f>MAX(AX174-$B$2,0)</f>
        <v>0</v>
      </c>
      <c r="AY178" s="1"/>
      <c r="AZ178" s="1"/>
      <c r="BA178" s="1"/>
      <c r="BB178" s="1"/>
      <c r="BC178" s="1"/>
      <c r="BD178" s="1"/>
    </row>
    <row r="179" spans="1:56" ht="14.55" x14ac:dyDescent="0.3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3"/>
      <c r="Q179" s="1"/>
      <c r="R179" s="1"/>
      <c r="S179" s="22" t="s">
        <v>0</v>
      </c>
      <c r="T179" s="7">
        <f>R174*$B$9</f>
        <v>24.240050957058504</v>
      </c>
      <c r="U179" s="1"/>
      <c r="V179" s="1"/>
      <c r="W179" s="22" t="s">
        <v>0</v>
      </c>
      <c r="X179" s="7">
        <f>V174*$B$9</f>
        <v>24.2400509570585</v>
      </c>
      <c r="Y179" s="1"/>
      <c r="Z179" s="1"/>
      <c r="AA179" s="22" t="s">
        <v>0</v>
      </c>
      <c r="AB179" s="7">
        <f>Z174*$B$9</f>
        <v>24.2400509570585</v>
      </c>
      <c r="AC179" s="1"/>
      <c r="AD179" s="1"/>
      <c r="AE179" s="22" t="s">
        <v>0</v>
      </c>
      <c r="AF179" s="7">
        <f>AD174*$B$9</f>
        <v>24.2400509570585</v>
      </c>
      <c r="AG179" s="1"/>
      <c r="AH179" s="1"/>
      <c r="AI179" s="22" t="s">
        <v>0</v>
      </c>
      <c r="AJ179" s="7">
        <f>AH174*$B$9</f>
        <v>24.2400509570585</v>
      </c>
      <c r="AK179" s="1"/>
      <c r="AL179" s="1"/>
      <c r="AM179" s="22" t="s">
        <v>0</v>
      </c>
      <c r="AN179" s="7">
        <f>AL174*$B$9</f>
        <v>24.2400509570585</v>
      </c>
      <c r="AO179" s="1"/>
      <c r="AP179" s="1"/>
      <c r="AQ179" s="22" t="s">
        <v>0</v>
      </c>
      <c r="AR179" s="7">
        <f>AP174*$B$9</f>
        <v>24.240050957058493</v>
      </c>
      <c r="AS179" s="1"/>
      <c r="AT179" s="1"/>
      <c r="AU179" s="22" t="s">
        <v>0</v>
      </c>
      <c r="AV179" s="7">
        <f>AT174*$B$9</f>
        <v>24.240050957058486</v>
      </c>
      <c r="AW179" s="1"/>
      <c r="AX179" s="1"/>
      <c r="AY179" s="1"/>
      <c r="AZ179" s="1"/>
      <c r="BA179" s="1"/>
      <c r="BB179" s="1"/>
      <c r="BC179" s="1"/>
      <c r="BD179" s="1"/>
    </row>
    <row r="180" spans="1:56" x14ac:dyDescent="0.4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3"/>
      <c r="Q180" s="1"/>
      <c r="R180" s="1"/>
      <c r="S180" s="23" t="s">
        <v>9</v>
      </c>
      <c r="T180" s="7">
        <f>EXP(-$B$4*$B$6)*(V178-V188)/(T179*($B$8-$B$9))</f>
        <v>1.0765141880942793E-2</v>
      </c>
      <c r="U180" s="1"/>
      <c r="V180" s="1"/>
      <c r="W180" s="23" t="s">
        <v>9</v>
      </c>
      <c r="X180" s="7">
        <f>EXP(-$B$4*$B$6)*(Z178-Z188)/(X179*($B$8-$B$9))</f>
        <v>6.1685041642713431E-3</v>
      </c>
      <c r="Y180" s="1"/>
      <c r="Z180" s="1"/>
      <c r="AA180" s="23" t="s">
        <v>9</v>
      </c>
      <c r="AB180" s="7">
        <f>EXP(-$B$4*$B$6)*(AD178-AD188)/(AB179*($B$8-$B$9))</f>
        <v>2.7141402251971924E-3</v>
      </c>
      <c r="AC180" s="1"/>
      <c r="AD180" s="1"/>
      <c r="AE180" s="23" t="s">
        <v>9</v>
      </c>
      <c r="AF180" s="7">
        <f>EXP(-$B$4*$B$6)*(AH178-AH188)/(AF179*($B$8-$B$9))</f>
        <v>6.6231676907592917E-4</v>
      </c>
      <c r="AG180" s="1"/>
      <c r="AH180" s="1"/>
      <c r="AI180" s="23" t="s">
        <v>9</v>
      </c>
      <c r="AJ180" s="7">
        <f>EXP(-$B$4*$B$6)*(AL178-AL188)/(AJ179*($B$8-$B$9))</f>
        <v>0</v>
      </c>
      <c r="AK180" s="1"/>
      <c r="AL180" s="1"/>
      <c r="AM180" s="23" t="s">
        <v>9</v>
      </c>
      <c r="AN180" s="7">
        <f>EXP(-$B$4*$B$6)*(AP178-AP188)/(AN179*($B$8-$B$9))</f>
        <v>0</v>
      </c>
      <c r="AO180" s="1"/>
      <c r="AP180" s="1"/>
      <c r="AQ180" s="23" t="s">
        <v>9</v>
      </c>
      <c r="AR180" s="7">
        <f>EXP(-$B$4*$B$6)*(AT178-AT188)/(AR179*($B$8-$B$9))</f>
        <v>0</v>
      </c>
      <c r="AS180" s="1"/>
      <c r="AT180" s="1"/>
      <c r="AU180" s="23" t="s">
        <v>9</v>
      </c>
      <c r="AV180" s="7">
        <f>EXP(-$B$4*$B$6)*(AX178-AX188)/(AV179*($B$8-$B$9))</f>
        <v>0</v>
      </c>
      <c r="AW180" s="1"/>
      <c r="AX180" s="1"/>
      <c r="AY180" s="1"/>
      <c r="AZ180" s="1"/>
      <c r="BA180" s="1"/>
      <c r="BB180" s="1"/>
      <c r="BC180" s="1"/>
      <c r="BD180" s="1"/>
    </row>
    <row r="181" spans="1:56" ht="14.55" x14ac:dyDescent="0.3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3"/>
      <c r="Q181" s="1"/>
      <c r="R181" s="1"/>
      <c r="S181" s="22" t="s">
        <v>10</v>
      </c>
      <c r="T181" s="7">
        <f>EXP(-$B$3*B6)*(($B$8*V188-$B$9*V178)/($B$8-$B$9))</f>
        <v>-0.24411516274503178</v>
      </c>
      <c r="U181" s="1"/>
      <c r="V181" s="1"/>
      <c r="W181" s="22" t="s">
        <v>10</v>
      </c>
      <c r="X181" s="7">
        <f>EXP(-$B$3*B6)*(($B$8*Z188-$B$9*Z178)/($B$8-$B$9))</f>
        <v>-0.14080088876161234</v>
      </c>
      <c r="Y181" s="1"/>
      <c r="Z181" s="1"/>
      <c r="AA181" s="22" t="s">
        <v>10</v>
      </c>
      <c r="AB181" s="7">
        <f>EXP(-$B$3*B6)*(($B$8*AD188-$B$9*AD178)/($B$8-$B$9))</f>
        <v>-6.2356509846891318E-2</v>
      </c>
      <c r="AC181" s="1"/>
      <c r="AD181" s="1"/>
      <c r="AE181" s="22" t="s">
        <v>10</v>
      </c>
      <c r="AF181" s="7">
        <f>EXP(-$B$3*B6)*(($B$8*AH188-$B$9*AH178)/($B$8-$B$9))</f>
        <v>-1.5304280816304203E-2</v>
      </c>
      <c r="AG181" s="1"/>
      <c r="AH181" s="1"/>
      <c r="AI181" s="22" t="s">
        <v>10</v>
      </c>
      <c r="AJ181" s="7">
        <f>EXP(-$B$3*B6)*(($B$8*AL188-$B$9*AL178)/($B$8-$B$9))</f>
        <v>0</v>
      </c>
      <c r="AK181" s="1"/>
      <c r="AL181" s="1"/>
      <c r="AM181" s="22" t="s">
        <v>10</v>
      </c>
      <c r="AN181" s="7">
        <f>EXP(-$B$3*B6)*(($B$8*AP188-$B$9*AP178)/($B$8-$B$9))</f>
        <v>0</v>
      </c>
      <c r="AO181" s="1"/>
      <c r="AP181" s="1"/>
      <c r="AQ181" s="22" t="s">
        <v>10</v>
      </c>
      <c r="AR181" s="7">
        <f>EXP(-$B$3*B6)*(($B$8*AT188-$B$9*AT178)/($B$8-$B$9))</f>
        <v>0</v>
      </c>
      <c r="AS181" s="1"/>
      <c r="AT181" s="1"/>
      <c r="AU181" s="22" t="s">
        <v>10</v>
      </c>
      <c r="AV181" s="7">
        <f>EXP(-$B$3*B6)*(($B$8*AX188-$B$9*AX178)/($B$8-$B$9))</f>
        <v>0</v>
      </c>
      <c r="AW181" s="1"/>
      <c r="AX181" s="1"/>
      <c r="AY181" s="1"/>
      <c r="AZ181" s="1"/>
      <c r="BA181" s="1"/>
      <c r="BB181" s="1"/>
      <c r="BC181" s="1"/>
      <c r="BD181" s="1"/>
    </row>
    <row r="182" spans="1:56" ht="14.55" x14ac:dyDescent="0.3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3"/>
      <c r="Q182" s="1"/>
      <c r="R182" s="1"/>
      <c r="S182" s="22" t="s">
        <v>21</v>
      </c>
      <c r="T182" s="7">
        <f>EXP(-$B$3*$B$6)*($B$11*V177+$B$12*V187)</f>
        <v>1.6640611751477338E-2</v>
      </c>
      <c r="U182" s="1"/>
      <c r="V182" s="1"/>
      <c r="W182" s="22" t="s">
        <v>21</v>
      </c>
      <c r="X182" s="7">
        <f>EXP(-$B$3*$B$6)*($B$11*Z177+$B$12*Z187)</f>
        <v>8.6459761205357477E-3</v>
      </c>
      <c r="Y182" s="1"/>
      <c r="Z182" s="1"/>
      <c r="AA182" s="22" t="s">
        <v>21</v>
      </c>
      <c r="AB182" s="7">
        <f>EXP(-$B$3*$B$6)*($B$11*AD177+$B$12*AD187)</f>
        <v>3.4136899134938337E-3</v>
      </c>
      <c r="AC182" s="1"/>
      <c r="AD182" s="1"/>
      <c r="AE182" s="22" t="s">
        <v>21</v>
      </c>
      <c r="AF182" s="7">
        <f>EXP(-$B$3*$B$6)*($B$11*AH177+$B$12*AH187)</f>
        <v>7.5031141581066772E-4</v>
      </c>
      <c r="AG182" s="1"/>
      <c r="AH182" s="1"/>
      <c r="AI182" s="22" t="s">
        <v>21</v>
      </c>
      <c r="AJ182" s="7">
        <f>EXP(-$B$3*$B$6)*($B$11*AL177+$B$12*AL187)</f>
        <v>0</v>
      </c>
      <c r="AK182" s="1"/>
      <c r="AL182" s="1"/>
      <c r="AM182" s="22" t="s">
        <v>21</v>
      </c>
      <c r="AN182" s="7">
        <f>EXP(-$B$3*$B$6)*($B$11*AP177+$B$12*AP187)</f>
        <v>0</v>
      </c>
      <c r="AO182" s="1"/>
      <c r="AP182" s="1"/>
      <c r="AQ182" s="22" t="s">
        <v>21</v>
      </c>
      <c r="AR182" s="7">
        <f>EXP(-$B$3*$B$6)*($B$11*AT177+$B$12*AT187)</f>
        <v>0</v>
      </c>
      <c r="AS182" s="1"/>
      <c r="AT182" s="1"/>
      <c r="AU182" s="22" t="s">
        <v>21</v>
      </c>
      <c r="AV182" s="7">
        <f>EXP(-$B$3*$B$6)*($B$11*AX177+$B$12*AX187)</f>
        <v>0</v>
      </c>
      <c r="AW182" s="1"/>
      <c r="AX182" s="1"/>
      <c r="AY182" s="1"/>
      <c r="AZ182" s="1"/>
      <c r="BA182" s="1"/>
      <c r="BB182" s="1"/>
      <c r="BC182" s="1"/>
      <c r="BD182" s="1"/>
    </row>
    <row r="183" spans="1:56" ht="14.55" x14ac:dyDescent="0.3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3"/>
      <c r="Q183" s="1"/>
      <c r="R183" s="1"/>
      <c r="S183" s="22" t="s">
        <v>20</v>
      </c>
      <c r="T183" s="7">
        <f>MAX(EXP(-$B$3*$B$6)*($B$11*V178+$B$12*V188),T179-$B$2)</f>
        <v>1.6832425008986195E-2</v>
      </c>
      <c r="U183" s="1"/>
      <c r="V183" s="1"/>
      <c r="W183" s="22" t="s">
        <v>20</v>
      </c>
      <c r="X183" s="7">
        <f>MAX(EXP(-$B$3*$B$6)*($B$11*Z178+$B$12*Z188),X179-$B$2)</f>
        <v>8.7239665091525705E-3</v>
      </c>
      <c r="Y183" s="1"/>
      <c r="Z183" s="1"/>
      <c r="AA183" s="22" t="s">
        <v>20</v>
      </c>
      <c r="AB183" s="7">
        <f>MAX(EXP(-$B$3*$B$6)*($B$11*AD178+$B$12*AD188),AB179-$B$2)</f>
        <v>3.4343875164908628E-3</v>
      </c>
      <c r="AC183" s="1"/>
      <c r="AD183" s="1"/>
      <c r="AE183" s="22" t="s">
        <v>20</v>
      </c>
      <c r="AF183" s="7">
        <f>MAX(EXP(-$B$3*$B$6)*($B$11*AH178+$B$12*AH188),AF179-$B$2)</f>
        <v>7.5031141581066772E-4</v>
      </c>
      <c r="AG183" s="1"/>
      <c r="AH183" s="1"/>
      <c r="AI183" s="22" t="s">
        <v>20</v>
      </c>
      <c r="AJ183" s="7">
        <f>MAX(EXP(-$B$3*$B$6)*($B$11*AL178+$B$12*AL188),AJ179-$B$2)</f>
        <v>0</v>
      </c>
      <c r="AK183" s="1"/>
      <c r="AL183" s="1"/>
      <c r="AM183" s="22" t="s">
        <v>20</v>
      </c>
      <c r="AN183" s="7">
        <f>MAX(EXP(-$B$3*$B$6)*($B$11*AP178+$B$12*AP188),AN179-$B$2)</f>
        <v>0</v>
      </c>
      <c r="AO183" s="1"/>
      <c r="AP183" s="1"/>
      <c r="AQ183" s="22" t="s">
        <v>20</v>
      </c>
      <c r="AR183" s="7">
        <f>MAX(EXP(-$B$3*$B$6)*($B$11*AT178+$B$12*AT188),AR179-$B$2)</f>
        <v>0</v>
      </c>
      <c r="AS183" s="1"/>
      <c r="AT183" s="1"/>
      <c r="AU183" s="22" t="s">
        <v>20</v>
      </c>
      <c r="AV183" s="7">
        <f>MAX(EXP(-$B$3*$B$6)*($B$11*AX178+$B$12*AX188),AV179-$B$2)</f>
        <v>0</v>
      </c>
      <c r="AW183" s="1"/>
      <c r="AX183" s="1"/>
      <c r="AY183" s="1"/>
      <c r="AZ183" s="1"/>
      <c r="BA183" s="1"/>
      <c r="BB183" s="1"/>
      <c r="BC183" s="1"/>
      <c r="BD183" s="1"/>
    </row>
    <row r="184" spans="1:56" ht="14.55" x14ac:dyDescent="0.3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3"/>
      <c r="Q184" s="1"/>
      <c r="R184" s="1"/>
      <c r="S184" s="1"/>
      <c r="T184" s="1"/>
      <c r="U184" s="22" t="s">
        <v>0</v>
      </c>
      <c r="V184" s="7">
        <f>T179*$B$9</f>
        <v>23.088784905945655</v>
      </c>
      <c r="W184" s="1"/>
      <c r="X184" s="1"/>
      <c r="Y184" s="22" t="s">
        <v>0</v>
      </c>
      <c r="Z184" s="7">
        <f>X179*$B$9</f>
        <v>23.088784905945651</v>
      </c>
      <c r="AA184" s="1"/>
      <c r="AB184" s="1"/>
      <c r="AC184" s="22" t="s">
        <v>0</v>
      </c>
      <c r="AD184" s="7">
        <f>AB179*$B$9</f>
        <v>23.088784905945651</v>
      </c>
      <c r="AE184" s="1"/>
      <c r="AF184" s="1"/>
      <c r="AG184" s="22" t="s">
        <v>0</v>
      </c>
      <c r="AH184" s="7">
        <f>AF179*$B$9</f>
        <v>23.088784905945651</v>
      </c>
      <c r="AI184" s="1"/>
      <c r="AJ184" s="1"/>
      <c r="AK184" s="22" t="s">
        <v>0</v>
      </c>
      <c r="AL184" s="7">
        <f>AJ179*$B$9</f>
        <v>23.088784905945651</v>
      </c>
      <c r="AM184" s="1"/>
      <c r="AN184" s="1"/>
      <c r="AO184" s="22" t="s">
        <v>0</v>
      </c>
      <c r="AP184" s="7">
        <f>AN179*$B$9</f>
        <v>23.088784905945651</v>
      </c>
      <c r="AQ184" s="1"/>
      <c r="AR184" s="1"/>
      <c r="AS184" s="22" t="s">
        <v>0</v>
      </c>
      <c r="AT184" s="7">
        <f>AR179*$B$9</f>
        <v>23.088784905945644</v>
      </c>
      <c r="AU184" s="1"/>
      <c r="AV184" s="1"/>
      <c r="AW184" s="22" t="s">
        <v>0</v>
      </c>
      <c r="AX184" s="7">
        <f>AV179*$B$9</f>
        <v>23.088784905945637</v>
      </c>
      <c r="AY184" s="1"/>
      <c r="AZ184" s="1"/>
      <c r="BA184" s="1"/>
      <c r="BB184" s="1"/>
      <c r="BC184" s="1"/>
      <c r="BD184" s="1"/>
    </row>
    <row r="185" spans="1:56" x14ac:dyDescent="0.4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3"/>
      <c r="Q185" s="1"/>
      <c r="R185" s="1"/>
      <c r="S185" s="1"/>
      <c r="T185" s="1"/>
      <c r="U185" s="23" t="s">
        <v>9</v>
      </c>
      <c r="V185" s="7">
        <f>EXP(-$B$4*$B$6)*(X183-X193)/(V184*($B$8-$B$9))</f>
        <v>3.4875121069446484E-3</v>
      </c>
      <c r="W185" s="1"/>
      <c r="X185" s="1"/>
      <c r="Y185" s="23" t="s">
        <v>9</v>
      </c>
      <c r="Z185" s="7">
        <f>EXP(-$B$4*$B$6)*(AB183-AB193)/(Z184*($B$8-$B$9))</f>
        <v>1.4494668945200324E-3</v>
      </c>
      <c r="AA185" s="1"/>
      <c r="AB185" s="1"/>
      <c r="AC185" s="23" t="s">
        <v>9</v>
      </c>
      <c r="AD185" s="7">
        <f>EXP(-$B$4*$B$6)*(AF183-AF193)/(AD184*($B$8-$B$9))</f>
        <v>3.334125375005406E-4</v>
      </c>
      <c r="AE185" s="1"/>
      <c r="AF185" s="1"/>
      <c r="AG185" s="23" t="s">
        <v>9</v>
      </c>
      <c r="AH185" s="7">
        <f>EXP(-$B$4*$B$6)*(AJ183-AJ193)/(AH184*($B$8-$B$9))</f>
        <v>0</v>
      </c>
      <c r="AI185" s="1"/>
      <c r="AJ185" s="1"/>
      <c r="AK185" s="23" t="s">
        <v>9</v>
      </c>
      <c r="AL185" s="7">
        <f>EXP(-$B$4*$B$6)*(AN183-AN193)/(AL184*($B$8-$B$9))</f>
        <v>0</v>
      </c>
      <c r="AM185" s="1"/>
      <c r="AN185" s="1"/>
      <c r="AO185" s="23" t="s">
        <v>9</v>
      </c>
      <c r="AP185" s="7">
        <f>EXP(-$B$4*$B$6)*(AR183-AR193)/(AP184*($B$8-$B$9))</f>
        <v>0</v>
      </c>
      <c r="AQ185" s="1"/>
      <c r="AR185" s="1"/>
      <c r="AS185" s="23" t="s">
        <v>9</v>
      </c>
      <c r="AT185" s="7">
        <f>EXP(-$B$4*$B$6)*(AV183-AV193)/(AT184*($B$8-$B$9))</f>
        <v>0</v>
      </c>
      <c r="AU185" s="1"/>
      <c r="AV185" s="1"/>
      <c r="AW185" s="23" t="s">
        <v>9</v>
      </c>
      <c r="AX185" s="6"/>
      <c r="AY185" s="1"/>
      <c r="AZ185" s="1"/>
      <c r="BA185" s="1"/>
      <c r="BB185" s="1"/>
      <c r="BC185" s="1"/>
      <c r="BD185" s="1"/>
    </row>
    <row r="186" spans="1:56" ht="14.55" x14ac:dyDescent="0.3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22" t="s">
        <v>10</v>
      </c>
      <c r="V186" s="7">
        <f>EXP(-$B$3*B6)*(($B$8*X193-$B$9*X181)/($B$8-$B$9))</f>
        <v>1.3865239521145696</v>
      </c>
      <c r="W186" s="1"/>
      <c r="X186" s="1"/>
      <c r="Y186" s="22" t="s">
        <v>10</v>
      </c>
      <c r="Z186" s="7">
        <f>EXP(-$B$3*B6)*(($B$8*AB193-$B$9*AB183)/($B$8-$B$9))</f>
        <v>-3.1729925573870721E-2</v>
      </c>
      <c r="AA186" s="1"/>
      <c r="AB186" s="1"/>
      <c r="AC186" s="22" t="s">
        <v>10</v>
      </c>
      <c r="AD186" s="7">
        <f>EXP(-$B$3*B6)*(($B$8*AF193-$B$9*AF183)/($B$8-$B$9))</f>
        <v>-7.3383200872265504E-3</v>
      </c>
      <c r="AE186" s="1"/>
      <c r="AF186" s="1"/>
      <c r="AG186" s="22" t="s">
        <v>10</v>
      </c>
      <c r="AH186" s="7">
        <f>EXP(-$B$3*B6)*(($B$8*AJ193-$B$9*AJ183)/($B$8-$B$9))</f>
        <v>0</v>
      </c>
      <c r="AI186" s="1"/>
      <c r="AJ186" s="1"/>
      <c r="AK186" s="22" t="s">
        <v>10</v>
      </c>
      <c r="AL186" s="7">
        <f>EXP(-$B$3*B6)*(($B$8*AN193-$B$9*AN183)/($B$8-$B$9))</f>
        <v>0</v>
      </c>
      <c r="AM186" s="1"/>
      <c r="AN186" s="1"/>
      <c r="AO186" s="22" t="s">
        <v>10</v>
      </c>
      <c r="AP186" s="7">
        <f>EXP(-$B$3*B6)*(($B$8*AR193-$B$9*AR183)/($B$8-$B$9))</f>
        <v>0</v>
      </c>
      <c r="AQ186" s="1"/>
      <c r="AR186" s="1"/>
      <c r="AS186" s="22" t="s">
        <v>10</v>
      </c>
      <c r="AT186" s="7">
        <f>EXP(-$B$3*B6)*(($B$8*AV193-$B$9*AV183)/($B$8-$B$9))</f>
        <v>0</v>
      </c>
      <c r="AU186" s="1"/>
      <c r="AV186" s="1"/>
      <c r="AW186" s="22" t="s">
        <v>10</v>
      </c>
      <c r="AX186" s="6"/>
      <c r="AY186" s="1"/>
      <c r="AZ186" s="1"/>
      <c r="BA186" s="1"/>
      <c r="BB186" s="1"/>
      <c r="BC186" s="1"/>
      <c r="BD186" s="1"/>
    </row>
    <row r="187" spans="1:56" ht="14.55" x14ac:dyDescent="0.3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22" t="s">
        <v>21</v>
      </c>
      <c r="V187" s="7">
        <f>EXP(-$B$3*$B$6)*($B$11*X182+$B$12*X192)</f>
        <v>4.5763403877572941E-3</v>
      </c>
      <c r="W187" s="1"/>
      <c r="X187" s="1"/>
      <c r="Y187" s="22" t="s">
        <v>21</v>
      </c>
      <c r="Z187" s="7">
        <f>EXP(-$B$3*$B$6)*($B$11*AB182+$B$12*AB192)</f>
        <v>1.7265793930145632E-3</v>
      </c>
      <c r="AA187" s="1"/>
      <c r="AB187" s="1"/>
      <c r="AC187" s="22" t="s">
        <v>21</v>
      </c>
      <c r="AD187" s="7">
        <f>EXP(-$B$3*$B$6)*($B$11*AF182+$B$12*AF192)</f>
        <v>3.5977027606897072E-4</v>
      </c>
      <c r="AE187" s="1"/>
      <c r="AF187" s="1"/>
      <c r="AG187" s="22" t="s">
        <v>21</v>
      </c>
      <c r="AH187" s="7">
        <f>EXP(-$B$3*$B$6)*($B$11*AJ182+$B$12*AJ192)</f>
        <v>0</v>
      </c>
      <c r="AI187" s="1"/>
      <c r="AJ187" s="1"/>
      <c r="AK187" s="22" t="s">
        <v>21</v>
      </c>
      <c r="AL187" s="7">
        <f>EXP(-$B$3*$B$6)*($B$11*AN182+$B$12*AN192)</f>
        <v>0</v>
      </c>
      <c r="AM187" s="1"/>
      <c r="AN187" s="1"/>
      <c r="AO187" s="22" t="s">
        <v>21</v>
      </c>
      <c r="AP187" s="7">
        <f>EXP(-$B$3*$B$6)*($B$11*AR182+$B$12*AR192)</f>
        <v>0</v>
      </c>
      <c r="AQ187" s="1"/>
      <c r="AR187" s="1"/>
      <c r="AS187" s="22" t="s">
        <v>21</v>
      </c>
      <c r="AT187" s="7">
        <f>EXP(-$B$3*$B$6)*($B$11*AV182+$B$12*AV192)</f>
        <v>0</v>
      </c>
      <c r="AU187" s="1"/>
      <c r="AV187" s="1"/>
      <c r="AW187" s="22" t="s">
        <v>21</v>
      </c>
      <c r="AX187" s="8">
        <f>MAX(AX184-$B$2,0)</f>
        <v>0</v>
      </c>
      <c r="AY187" s="1"/>
      <c r="AZ187" s="1"/>
      <c r="BA187" s="1"/>
      <c r="BB187" s="1"/>
      <c r="BC187" s="1"/>
      <c r="BD187" s="1"/>
    </row>
    <row r="188" spans="1:56" ht="14.55" x14ac:dyDescent="0.3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22" t="s">
        <v>20</v>
      </c>
      <c r="V188" s="7">
        <f>MAX(EXP(-$B$3*$B$6)*($B$11*X183+$B$12*X193),V184-$B$2)</f>
        <v>4.6385929153918443E-3</v>
      </c>
      <c r="W188" s="1"/>
      <c r="X188" s="1"/>
      <c r="Y188" s="22" t="s">
        <v>20</v>
      </c>
      <c r="Z188" s="7">
        <f>MAX(EXP(-$B$3*$B$6)*($B$11*AB183+$B$12*AB193),Z184-$B$2)</f>
        <v>1.7365037819913212E-3</v>
      </c>
      <c r="AA188" s="1"/>
      <c r="AB188" s="1"/>
      <c r="AC188" s="22" t="s">
        <v>20</v>
      </c>
      <c r="AD188" s="7">
        <f>MAX(EXP(-$B$3*$B$6)*($B$11*AF183+$B$12*AF193),AD184-$B$2)</f>
        <v>3.5977027606897072E-4</v>
      </c>
      <c r="AE188" s="1"/>
      <c r="AF188" s="1"/>
      <c r="AG188" s="22" t="s">
        <v>20</v>
      </c>
      <c r="AH188" s="7">
        <f>MAX(EXP(-$B$3*$B$6)*($B$11*AJ183+$B$12*AJ193),AH184-$B$2)</f>
        <v>0</v>
      </c>
      <c r="AI188" s="1"/>
      <c r="AJ188" s="1"/>
      <c r="AK188" s="22" t="s">
        <v>20</v>
      </c>
      <c r="AL188" s="7">
        <f>MAX(EXP(-$B$3*$B$6)*($B$11*AN183+$B$12*AN193),AL184-$B$2)</f>
        <v>0</v>
      </c>
      <c r="AM188" s="1"/>
      <c r="AN188" s="1"/>
      <c r="AO188" s="22" t="s">
        <v>20</v>
      </c>
      <c r="AP188" s="7">
        <f>MAX(EXP(-$B$3*$B$6)*($B$11*AR183+$B$12*AR193),AP184-$B$2)</f>
        <v>0</v>
      </c>
      <c r="AQ188" s="1"/>
      <c r="AR188" s="1"/>
      <c r="AS188" s="22" t="s">
        <v>20</v>
      </c>
      <c r="AT188" s="7">
        <f>MAX(EXP(-$B$3*$B$6)*($B$11*AV183+$B$12*AV193),AT184-$B$2)</f>
        <v>0</v>
      </c>
      <c r="AU188" s="1"/>
      <c r="AV188" s="1"/>
      <c r="AW188" s="22" t="s">
        <v>20</v>
      </c>
      <c r="AX188" s="8">
        <f>MAX(AX184-$B$2,0)</f>
        <v>0</v>
      </c>
      <c r="AY188" s="1"/>
      <c r="AZ188" s="1"/>
      <c r="BA188" s="1"/>
      <c r="BB188" s="1"/>
      <c r="BC188" s="1"/>
      <c r="BD188" s="1"/>
    </row>
    <row r="189" spans="1:56" ht="14.55" x14ac:dyDescent="0.3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3"/>
      <c r="M189" s="2"/>
      <c r="N189" s="4"/>
      <c r="O189" s="1"/>
      <c r="P189" s="3"/>
      <c r="Q189" s="1"/>
      <c r="R189" s="1"/>
      <c r="S189" s="1"/>
      <c r="T189" s="1"/>
      <c r="U189" s="1"/>
      <c r="V189" s="1"/>
      <c r="W189" s="22" t="s">
        <v>0</v>
      </c>
      <c r="X189" s="7">
        <f>V184*$B$9</f>
        <v>21.992197515483848</v>
      </c>
      <c r="Y189" s="1"/>
      <c r="Z189" s="1"/>
      <c r="AA189" s="22" t="s">
        <v>0</v>
      </c>
      <c r="AB189" s="7">
        <f>Z184*$B$9</f>
        <v>21.992197515483845</v>
      </c>
      <c r="AC189" s="1"/>
      <c r="AD189" s="1"/>
      <c r="AE189" s="22" t="s">
        <v>0</v>
      </c>
      <c r="AF189" s="7">
        <f>AD184*$B$9</f>
        <v>21.992197515483845</v>
      </c>
      <c r="AG189" s="1"/>
      <c r="AH189" s="1"/>
      <c r="AI189" s="22" t="s">
        <v>0</v>
      </c>
      <c r="AJ189" s="7">
        <f>AH184*$B$9</f>
        <v>21.992197515483845</v>
      </c>
      <c r="AK189" s="1"/>
      <c r="AL189" s="1"/>
      <c r="AM189" s="22" t="s">
        <v>0</v>
      </c>
      <c r="AN189" s="7">
        <f>AL184*$B$9</f>
        <v>21.992197515483845</v>
      </c>
      <c r="AO189" s="1"/>
      <c r="AP189" s="1"/>
      <c r="AQ189" s="22" t="s">
        <v>0</v>
      </c>
      <c r="AR189" s="7">
        <f>AP184*$B$9</f>
        <v>21.992197515483845</v>
      </c>
      <c r="AS189" s="1"/>
      <c r="AT189" s="1"/>
      <c r="AU189" s="22" t="s">
        <v>0</v>
      </c>
      <c r="AV189" s="7">
        <f>AT184*$B$9</f>
        <v>21.992197515483838</v>
      </c>
      <c r="AW189" s="1"/>
      <c r="AX189" s="1"/>
      <c r="AY189" s="1"/>
      <c r="AZ189" s="1"/>
      <c r="BA189" s="1"/>
      <c r="BB189" s="1"/>
      <c r="BC189" s="1"/>
      <c r="BD189" s="1"/>
    </row>
    <row r="190" spans="1:56" x14ac:dyDescent="0.4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3"/>
      <c r="M190" s="2"/>
      <c r="N190" s="4"/>
      <c r="O190" s="1"/>
      <c r="P190" s="3"/>
      <c r="Q190" s="1"/>
      <c r="R190" s="1"/>
      <c r="S190" s="1"/>
      <c r="T190" s="1"/>
      <c r="U190" s="1"/>
      <c r="V190" s="1"/>
      <c r="W190" s="23" t="s">
        <v>9</v>
      </c>
      <c r="X190" s="7">
        <f>EXP(-$B$4*$B$6)*(Y190-Z198)/(X189*($B$8-$B$9))</f>
        <v>-3.8589180264823264E-5</v>
      </c>
      <c r="Y190" s="1"/>
      <c r="Z190" s="1"/>
      <c r="AA190" s="23" t="s">
        <v>9</v>
      </c>
      <c r="AB190" s="7">
        <f>EXP(-$B$4*$B$6)*(AD188-AD198)/(AB189*($B$8-$B$9))</f>
        <v>1.6784101709767428E-4</v>
      </c>
      <c r="AC190" s="1"/>
      <c r="AD190" s="1"/>
      <c r="AE190" s="23" t="s">
        <v>9</v>
      </c>
      <c r="AF190" s="7">
        <f>EXP(-$B$4*$B$6)*(AH188-AH198)/(AF189*($B$8-$B$9))</f>
        <v>0</v>
      </c>
      <c r="AG190" s="1"/>
      <c r="AH190" s="1"/>
      <c r="AI190" s="23" t="s">
        <v>9</v>
      </c>
      <c r="AJ190" s="7">
        <f>EXP(-$B$4*$B$6)*(AL188-AL198)/(AJ189*($B$8-$B$9))</f>
        <v>0</v>
      </c>
      <c r="AK190" s="1"/>
      <c r="AL190" s="1"/>
      <c r="AM190" s="23" t="s">
        <v>9</v>
      </c>
      <c r="AN190" s="7">
        <f>EXP(-$B$4*$B$6)*(AP188-AP198)/(AN189*($B$8-$B$9))</f>
        <v>0</v>
      </c>
      <c r="AO190" s="1"/>
      <c r="AP190" s="1"/>
      <c r="AQ190" s="23" t="s">
        <v>9</v>
      </c>
      <c r="AR190" s="7">
        <f>EXP(-$B$4*$B$6)*(AT188-AT198)/(AR189*($B$8-$B$9))</f>
        <v>0</v>
      </c>
      <c r="AS190" s="1"/>
      <c r="AT190" s="1"/>
      <c r="AU190" s="23" t="s">
        <v>9</v>
      </c>
      <c r="AV190" s="7">
        <f>EXP(-$B$4*$B$6)*(AX188-AX198)/(AV189*($B$8-$B$9))</f>
        <v>0</v>
      </c>
      <c r="AW190" s="1"/>
      <c r="AX190" s="1"/>
      <c r="AY190" s="1"/>
      <c r="AZ190" s="1"/>
      <c r="BA190" s="1"/>
      <c r="BB190" s="1"/>
      <c r="BC190" s="1"/>
      <c r="BD190" s="1"/>
    </row>
    <row r="191" spans="1:56" ht="14.55" x14ac:dyDescent="0.3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3"/>
      <c r="M191" s="2"/>
      <c r="N191" s="4"/>
      <c r="O191" s="1"/>
      <c r="P191" s="3"/>
      <c r="Q191" s="1"/>
      <c r="R191" s="1"/>
      <c r="S191" s="1"/>
      <c r="T191" s="1"/>
      <c r="U191" s="1"/>
      <c r="V191" s="1"/>
      <c r="W191" s="22" t="s">
        <v>10</v>
      </c>
      <c r="X191" s="7">
        <f>EXP(-$B$3*B6)*(($B$8*Z198-$B$9*Z188)/($B$8-$B$9))</f>
        <v>-1.609195454550278E-2</v>
      </c>
      <c r="Y191" s="1"/>
      <c r="Z191" s="1"/>
      <c r="AA191" s="22" t="s">
        <v>10</v>
      </c>
      <c r="AB191" s="7">
        <f>EXP(-$B$3*B6)*(($B$8*AD198-$B$9*AD188)/($B$8-$B$9))</f>
        <v>-3.518684892740816E-3</v>
      </c>
      <c r="AC191" s="1"/>
      <c r="AD191" s="1"/>
      <c r="AE191" s="22" t="s">
        <v>10</v>
      </c>
      <c r="AF191" s="7">
        <f>EXP(-$B$3*B6)*(($B$8*AH198-$B$9*AH188)/($B$8-$B$9))</f>
        <v>0</v>
      </c>
      <c r="AG191" s="1"/>
      <c r="AH191" s="1"/>
      <c r="AI191" s="22" t="s">
        <v>10</v>
      </c>
      <c r="AJ191" s="7">
        <f>EXP(-$B$3*B6)*(($B$8*AL198-$B$9*AL188)/($B$8-$B$9))</f>
        <v>0</v>
      </c>
      <c r="AK191" s="1"/>
      <c r="AL191" s="1"/>
      <c r="AM191" s="22" t="s">
        <v>10</v>
      </c>
      <c r="AN191" s="7">
        <f>EXP(-$B$3*B6)*(($B$8*AP198-$B$9*AP188)/($B$8-$B$9))</f>
        <v>0</v>
      </c>
      <c r="AO191" s="1"/>
      <c r="AP191" s="1"/>
      <c r="AQ191" s="22" t="s">
        <v>10</v>
      </c>
      <c r="AR191" s="7">
        <f>EXP(-$B$3*B6)*(($B$8*AT198-$B$9*AT188)/($B$8-$B$9))</f>
        <v>0</v>
      </c>
      <c r="AS191" s="1"/>
      <c r="AT191" s="1"/>
      <c r="AU191" s="22" t="s">
        <v>10</v>
      </c>
      <c r="AV191" s="7">
        <f>EXP(-$B$3*B6)*(($B$8*AX198-$B$9*AX188)/($B$8-$B$9))</f>
        <v>0</v>
      </c>
      <c r="AW191" s="1"/>
      <c r="AX191" s="1"/>
      <c r="AY191" s="1"/>
      <c r="AZ191" s="1"/>
      <c r="BA191" s="1"/>
      <c r="BB191" s="1"/>
      <c r="BC191" s="1"/>
      <c r="BD191" s="1"/>
    </row>
    <row r="192" spans="1:56" ht="14.55" x14ac:dyDescent="0.3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3"/>
      <c r="M192" s="2"/>
      <c r="N192" s="4"/>
      <c r="O192" s="1"/>
      <c r="P192" s="3"/>
      <c r="Q192" s="1"/>
      <c r="R192" s="1"/>
      <c r="S192" s="1"/>
      <c r="T192" s="1"/>
      <c r="U192" s="1"/>
      <c r="V192" s="1"/>
      <c r="W192" s="22" t="s">
        <v>21</v>
      </c>
      <c r="X192" s="7">
        <f>EXP(-$B$3*$B$6)*($B$11*Z187+$B$12*Z197)</f>
        <v>8.2788550432583423E-4</v>
      </c>
      <c r="Y192" s="1"/>
      <c r="Z192" s="1"/>
      <c r="AA192" s="22" t="s">
        <v>21</v>
      </c>
      <c r="AB192" s="7">
        <f>EXP(-$B$3*$B$6)*($B$11*AD187+$B$12*AD197)</f>
        <v>1.7250790647093756E-4</v>
      </c>
      <c r="AC192" s="1"/>
      <c r="AD192" s="1"/>
      <c r="AE192" s="22" t="s">
        <v>21</v>
      </c>
      <c r="AF192" s="7">
        <f>EXP(-$B$3*$B$6)*($B$11*AH187+$B$12*AH197)</f>
        <v>0</v>
      </c>
      <c r="AG192" s="1"/>
      <c r="AH192" s="1"/>
      <c r="AI192" s="22" t="s">
        <v>21</v>
      </c>
      <c r="AJ192" s="7">
        <f>EXP(-$B$3*$B$6)*($B$11*AL187+$B$12*AL197)</f>
        <v>0</v>
      </c>
      <c r="AK192" s="1"/>
      <c r="AL192" s="1"/>
      <c r="AM192" s="22" t="s">
        <v>21</v>
      </c>
      <c r="AN192" s="7">
        <f>EXP(-$B$3*$B$6)*($B$11*AP187+$B$12*AP197)</f>
        <v>0</v>
      </c>
      <c r="AO192" s="1"/>
      <c r="AP192" s="1"/>
      <c r="AQ192" s="22" t="s">
        <v>21</v>
      </c>
      <c r="AR192" s="7">
        <f>EXP(-$B$3*$B$6)*($B$11*AT187+$B$12*AT197)</f>
        <v>0</v>
      </c>
      <c r="AS192" s="1"/>
      <c r="AT192" s="1"/>
      <c r="AU192" s="22" t="s">
        <v>21</v>
      </c>
      <c r="AV192" s="7">
        <f>EXP(-$B$3*$B$6)*($B$11*AX187+$B$12*AX197)</f>
        <v>0</v>
      </c>
      <c r="AW192" s="1"/>
      <c r="AX192" s="1"/>
      <c r="AY192" s="1"/>
      <c r="AZ192" s="1"/>
      <c r="BA192" s="1"/>
      <c r="BB192" s="1"/>
      <c r="BC192" s="1"/>
      <c r="BD192" s="1"/>
    </row>
    <row r="193" spans="1:56" ht="14.55" x14ac:dyDescent="0.3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3"/>
      <c r="M193" s="2"/>
      <c r="N193" s="4"/>
      <c r="O193" s="1"/>
      <c r="P193" s="3"/>
      <c r="Q193" s="1"/>
      <c r="R193" s="1"/>
      <c r="S193" s="1"/>
      <c r="T193" s="1"/>
      <c r="U193" s="1"/>
      <c r="V193" s="1"/>
      <c r="W193" s="22" t="s">
        <v>20</v>
      </c>
      <c r="X193" s="7">
        <f>MAX(EXP(-$B$3*$B$6)*($B$11*Z188+$B$12*Z198),V184-$B$2)</f>
        <v>8.7567092244494155E-4</v>
      </c>
      <c r="Y193" s="1"/>
      <c r="Z193" s="1"/>
      <c r="AA193" s="22" t="s">
        <v>20</v>
      </c>
      <c r="AB193" s="7">
        <f>MAX(EXP(-$B$3*$B$6)*($B$11*AD188+$B$12*AD198),AB189-$B$2)</f>
        <v>1.7250790647093756E-4</v>
      </c>
      <c r="AC193" s="1"/>
      <c r="AD193" s="1"/>
      <c r="AE193" s="22" t="s">
        <v>20</v>
      </c>
      <c r="AF193" s="7">
        <f>MAX(EXP(-$B$3*$B$6)*($B$11*AH188+$B$12*AH198),AF189-$B$2)</f>
        <v>0</v>
      </c>
      <c r="AG193" s="1"/>
      <c r="AH193" s="1"/>
      <c r="AI193" s="22" t="s">
        <v>20</v>
      </c>
      <c r="AJ193" s="7">
        <f>MAX(EXP(-$B$3*$B$6)*($B$11*AL188+$B$12*AL198),AJ189-$B$2)</f>
        <v>0</v>
      </c>
      <c r="AK193" s="1"/>
      <c r="AL193" s="1"/>
      <c r="AM193" s="22" t="s">
        <v>20</v>
      </c>
      <c r="AN193" s="7">
        <f>MAX(EXP(-$B$3*$B$6)*($B$11*AP188+$B$12*AP198),AN189-$B$2)</f>
        <v>0</v>
      </c>
      <c r="AO193" s="1"/>
      <c r="AP193" s="1"/>
      <c r="AQ193" s="22" t="s">
        <v>20</v>
      </c>
      <c r="AR193" s="7">
        <f>MAX(EXP(-$B$3*$B$6)*($B$11*AT188+$B$12*AT198),AR189-$B$2)</f>
        <v>0</v>
      </c>
      <c r="AS193" s="1"/>
      <c r="AT193" s="1"/>
      <c r="AU193" s="22" t="s">
        <v>20</v>
      </c>
      <c r="AV193" s="7">
        <f>MAX(EXP(-$B$3*$B$6)*($B$11*AX188+$B$12*AX198),AV189-$B$2)</f>
        <v>0</v>
      </c>
      <c r="AW193" s="1"/>
      <c r="AX193" s="1"/>
      <c r="AY193" s="1"/>
      <c r="AZ193" s="1"/>
      <c r="BA193" s="1"/>
      <c r="BB193" s="1"/>
      <c r="BC193" s="1"/>
      <c r="BD193" s="1"/>
    </row>
    <row r="194" spans="1:56" ht="14.55" x14ac:dyDescent="0.3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3"/>
      <c r="M194" s="2"/>
      <c r="N194" s="4"/>
      <c r="O194" s="1"/>
      <c r="P194" s="3"/>
      <c r="Q194" s="1"/>
      <c r="R194" s="1"/>
      <c r="S194" s="1"/>
      <c r="T194" s="1"/>
      <c r="U194" s="1"/>
      <c r="V194" s="1"/>
      <c r="W194" s="1"/>
      <c r="X194" s="1"/>
      <c r="Y194" s="22" t="s">
        <v>0</v>
      </c>
      <c r="Z194" s="7">
        <f>X189*$B$9</f>
        <v>20.947691856902619</v>
      </c>
      <c r="AA194" s="1"/>
      <c r="AB194" s="1"/>
      <c r="AC194" s="22" t="s">
        <v>0</v>
      </c>
      <c r="AD194" s="7">
        <f>AB189*$B$9</f>
        <v>20.947691856902615</v>
      </c>
      <c r="AE194" s="1"/>
      <c r="AF194" s="1"/>
      <c r="AG194" s="22" t="s">
        <v>0</v>
      </c>
      <c r="AH194" s="7">
        <f>AF189*$B$9</f>
        <v>20.947691856902615</v>
      </c>
      <c r="AI194" s="1"/>
      <c r="AJ194" s="1"/>
      <c r="AK194" s="22" t="s">
        <v>0</v>
      </c>
      <c r="AL194" s="7">
        <f>AJ189*$B$9</f>
        <v>20.947691856902615</v>
      </c>
      <c r="AM194" s="1"/>
      <c r="AN194" s="1"/>
      <c r="AO194" s="22" t="s">
        <v>0</v>
      </c>
      <c r="AP194" s="7">
        <f>AN189*$B$9</f>
        <v>20.947691856902615</v>
      </c>
      <c r="AQ194" s="1"/>
      <c r="AR194" s="1"/>
      <c r="AS194" s="22" t="s">
        <v>0</v>
      </c>
      <c r="AT194" s="7">
        <f>AR189*$B$9</f>
        <v>20.947691856902615</v>
      </c>
      <c r="AU194" s="1"/>
      <c r="AV194" s="1"/>
      <c r="AW194" s="22" t="s">
        <v>0</v>
      </c>
      <c r="AX194" s="7">
        <f>AV189*$B$9</f>
        <v>20.947691856902612</v>
      </c>
      <c r="AY194" s="1"/>
      <c r="AZ194" s="1"/>
      <c r="BA194" s="1"/>
      <c r="BB194" s="1"/>
      <c r="BC194" s="1"/>
      <c r="BD194" s="1"/>
    </row>
    <row r="195" spans="1:56" x14ac:dyDescent="0.4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3"/>
      <c r="M195" s="2"/>
      <c r="N195" s="4"/>
      <c r="O195" s="1"/>
      <c r="P195" s="3"/>
      <c r="Q195" s="1"/>
      <c r="R195" s="1"/>
      <c r="S195" s="1"/>
      <c r="T195" s="1"/>
      <c r="U195" s="1"/>
      <c r="V195" s="1"/>
      <c r="W195" s="1"/>
      <c r="X195" s="1"/>
      <c r="Y195" s="23" t="s">
        <v>9</v>
      </c>
      <c r="Z195" s="7">
        <f>EXP(-$B$4*$B$6)*(AB193-AB203)/(Z194*($B$8-$B$9))</f>
        <v>8.4491744766305025E-5</v>
      </c>
      <c r="AA195" s="1"/>
      <c r="AB195" s="1"/>
      <c r="AC195" s="23" t="s">
        <v>9</v>
      </c>
      <c r="AD195" s="7">
        <f>EXP(-$B$4*$B$6)*(AF193-AF203)/(AD194*($B$8-$B$9))</f>
        <v>0</v>
      </c>
      <c r="AE195" s="1"/>
      <c r="AF195" s="1"/>
      <c r="AG195" s="23" t="s">
        <v>9</v>
      </c>
      <c r="AH195" s="7">
        <f>EXP(-$B$4*$B$6)*(AJ193-AJ203)/(AH194*($B$8-$B$9))</f>
        <v>0</v>
      </c>
      <c r="AI195" s="1"/>
      <c r="AJ195" s="1"/>
      <c r="AK195" s="23" t="s">
        <v>9</v>
      </c>
      <c r="AL195" s="7">
        <f>EXP(-$B$4*$B$6)*(AN193-AN203)/(AL194*($B$8-$B$9))</f>
        <v>0</v>
      </c>
      <c r="AM195" s="1"/>
      <c r="AN195" s="1"/>
      <c r="AO195" s="23" t="s">
        <v>9</v>
      </c>
      <c r="AP195" s="7">
        <f>EXP(-$B$4*$B$6)*(AR193-AR203)/(AP194*($B$8-$B$9))</f>
        <v>0</v>
      </c>
      <c r="AQ195" s="1"/>
      <c r="AR195" s="1"/>
      <c r="AS195" s="23" t="s">
        <v>9</v>
      </c>
      <c r="AT195" s="7">
        <f>EXP(-$B$4*$B$6)*(AV193-AV203)/(AT194*($B$8-$B$9))</f>
        <v>0</v>
      </c>
      <c r="AU195" s="1"/>
      <c r="AV195" s="1"/>
      <c r="AW195" s="23" t="s">
        <v>9</v>
      </c>
      <c r="AX195" s="6"/>
      <c r="AY195" s="1"/>
      <c r="AZ195" s="1"/>
      <c r="BA195" s="1"/>
      <c r="BB195" s="1"/>
      <c r="BC195" s="1"/>
      <c r="BD195" s="1"/>
    </row>
    <row r="196" spans="1:56" ht="14.55" x14ac:dyDescent="0.3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22" t="s">
        <v>10</v>
      </c>
      <c r="Z196" s="7">
        <f>EXP(-$B$3*B6)*(($B$8*AB193-$B$9*AB203)/($B$8-$B$9))</f>
        <v>1.8596405296318218E-3</v>
      </c>
      <c r="AA196" s="1"/>
      <c r="AB196" s="1"/>
      <c r="AC196" s="22" t="s">
        <v>10</v>
      </c>
      <c r="AD196" s="7">
        <f>EXP(-$B$3*B6)*(($B$8*AF203-$B$9*AF193)/($B$8-$B$9))</f>
        <v>0</v>
      </c>
      <c r="AE196" s="1"/>
      <c r="AF196" s="1"/>
      <c r="AG196" s="22" t="s">
        <v>10</v>
      </c>
      <c r="AH196" s="7">
        <f>EXP(-$B$3*B6)*(($B$8*AJ203-$B$9*AJ193)/($B$8-$B$9))</f>
        <v>0</v>
      </c>
      <c r="AI196" s="1"/>
      <c r="AJ196" s="1"/>
      <c r="AK196" s="22" t="s">
        <v>10</v>
      </c>
      <c r="AL196" s="7">
        <f>EXP(-$B$3*B6)*(($B$8*AN203-$B$9*AN193)/($B$8-$B$9))</f>
        <v>0</v>
      </c>
      <c r="AM196" s="1"/>
      <c r="AN196" s="1"/>
      <c r="AO196" s="22" t="s">
        <v>10</v>
      </c>
      <c r="AP196" s="7">
        <f>EXP(-$B$3*B6)*(($B$8*AR203-$B$9*AR193)/($B$8-$B$9))</f>
        <v>0</v>
      </c>
      <c r="AQ196" s="1"/>
      <c r="AR196" s="1"/>
      <c r="AS196" s="22" t="s">
        <v>10</v>
      </c>
      <c r="AT196" s="7">
        <f>EXP(-$B$3*B6)*(($B$8*AV203-$B$9*AV193)/($B$8-$B$9))</f>
        <v>0</v>
      </c>
      <c r="AU196" s="1"/>
      <c r="AV196" s="1"/>
      <c r="AW196" s="22" t="s">
        <v>10</v>
      </c>
      <c r="AX196" s="6"/>
      <c r="AY196" s="1"/>
      <c r="AZ196" s="1"/>
      <c r="BA196" s="1"/>
      <c r="BB196" s="1"/>
      <c r="BC196" s="1"/>
      <c r="BD196" s="1"/>
    </row>
    <row r="197" spans="1:56" ht="14.55" x14ac:dyDescent="0.3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22" t="s">
        <v>21</v>
      </c>
      <c r="Z197" s="7">
        <f>EXP(-$B$3*$B$6)*($B$11*AB203+AB193*AB202)</f>
        <v>0</v>
      </c>
      <c r="AA197" s="1"/>
      <c r="AB197" s="1"/>
      <c r="AC197" s="22" t="s">
        <v>21</v>
      </c>
      <c r="AD197" s="7">
        <f>EXP(-$B$3*$B$6)*($B$11*AF192+$B$12*AF202)</f>
        <v>0</v>
      </c>
      <c r="AE197" s="1"/>
      <c r="AF197" s="1"/>
      <c r="AG197" s="22" t="s">
        <v>21</v>
      </c>
      <c r="AH197" s="7">
        <f>EXP(-$B$3*$B$6)*($B$11*AJ192+$B$12*AJ202)</f>
        <v>0</v>
      </c>
      <c r="AI197" s="1"/>
      <c r="AJ197" s="1"/>
      <c r="AK197" s="22" t="s">
        <v>21</v>
      </c>
      <c r="AL197" s="7">
        <f>EXP(-$B$3*$B$6)*($B$11*AN192+$B$12*AN202)</f>
        <v>0</v>
      </c>
      <c r="AM197" s="1"/>
      <c r="AN197" s="1"/>
      <c r="AO197" s="22" t="s">
        <v>21</v>
      </c>
      <c r="AP197" s="7">
        <f>EXP(-$B$3*$B$6)*($B$11*AR192+$B$12*AR202)</f>
        <v>0</v>
      </c>
      <c r="AQ197" s="1"/>
      <c r="AR197" s="1"/>
      <c r="AS197" s="22" t="s">
        <v>21</v>
      </c>
      <c r="AT197" s="7">
        <f>EXP(-$B$3*$B$6)*($B$11*AV192+$B$12*AV202)</f>
        <v>0</v>
      </c>
      <c r="AU197" s="1"/>
      <c r="AV197" s="1"/>
      <c r="AW197" s="22" t="s">
        <v>21</v>
      </c>
      <c r="AX197" s="8">
        <f>MAX(AX194-$B$2,0)</f>
        <v>0</v>
      </c>
      <c r="AY197" s="1"/>
      <c r="AZ197" s="1"/>
      <c r="BA197" s="1"/>
      <c r="BB197" s="1"/>
      <c r="BC197" s="1"/>
      <c r="BD197" s="1"/>
    </row>
    <row r="198" spans="1:56" ht="14.55" x14ac:dyDescent="0.3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22" t="s">
        <v>20</v>
      </c>
      <c r="Z198" s="7">
        <f>MAX(EXP(-$B$3*$B$6)*($B$11*AB193+$B$12*AB203),Z194-$B$2)</f>
        <v>8.2716610499753234E-5</v>
      </c>
      <c r="AA198" s="1"/>
      <c r="AB198" s="1"/>
      <c r="AC198" s="22" t="s">
        <v>20</v>
      </c>
      <c r="AD198" s="7">
        <f>MAX(EXP(-$B$3*$B$6)*($B$11*AF193+$B$12*AF203),AD194-$B$2)</f>
        <v>0</v>
      </c>
      <c r="AE198" s="1"/>
      <c r="AF198" s="1"/>
      <c r="AG198" s="22" t="s">
        <v>20</v>
      </c>
      <c r="AH198" s="7">
        <f>MAX(EXP(-$B$3*$B$6)*($B$11*AJ193+$B$12*AJ203),AH194-$B$2)</f>
        <v>0</v>
      </c>
      <c r="AI198" s="1"/>
      <c r="AJ198" s="1"/>
      <c r="AK198" s="22" t="s">
        <v>20</v>
      </c>
      <c r="AL198" s="7">
        <f>MAX(EXP(-$B$3*$B$6)*($B$11*AN193+$B$12*AN203),AL194-$B$2)</f>
        <v>0</v>
      </c>
      <c r="AM198" s="1"/>
      <c r="AN198" s="1"/>
      <c r="AO198" s="22" t="s">
        <v>20</v>
      </c>
      <c r="AP198" s="7">
        <f>MAX(EXP(-$B$3*$B$6)*($B$11*AR193+$B$12*AR203),AP194-$B$2)</f>
        <v>0</v>
      </c>
      <c r="AQ198" s="1"/>
      <c r="AR198" s="1"/>
      <c r="AS198" s="22" t="s">
        <v>20</v>
      </c>
      <c r="AT198" s="7">
        <f>MAX(EXP(-$B$3*$B$6)*($B$11*AV193+$B$12*AV203),AT194-$B$2)</f>
        <v>0</v>
      </c>
      <c r="AU198" s="1"/>
      <c r="AV198" s="1"/>
      <c r="AW198" s="22" t="s">
        <v>20</v>
      </c>
      <c r="AX198" s="8">
        <f>MAX(AX194-$B$2,0)</f>
        <v>0</v>
      </c>
      <c r="AY198" s="1"/>
      <c r="AZ198" s="1"/>
      <c r="BA198" s="1"/>
      <c r="BB198" s="1"/>
      <c r="BC198" s="1"/>
      <c r="BD198" s="1"/>
    </row>
    <row r="199" spans="1:56" ht="14.55" x14ac:dyDescent="0.3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22" t="s">
        <v>0</v>
      </c>
      <c r="AB199" s="7">
        <f>Z194*$B$9</f>
        <v>19.95279434093834</v>
      </c>
      <c r="AC199" s="1"/>
      <c r="AD199" s="1"/>
      <c r="AE199" s="22" t="s">
        <v>0</v>
      </c>
      <c r="AF199" s="7">
        <f>AD194*$B$9</f>
        <v>19.952794340938336</v>
      </c>
      <c r="AG199" s="1"/>
      <c r="AH199" s="1"/>
      <c r="AI199" s="22" t="s">
        <v>0</v>
      </c>
      <c r="AJ199" s="7">
        <f>AH194*$B$9</f>
        <v>19.952794340938336</v>
      </c>
      <c r="AK199" s="1"/>
      <c r="AL199" s="1"/>
      <c r="AM199" s="22" t="s">
        <v>0</v>
      </c>
      <c r="AN199" s="7">
        <f>AL194*$B$9</f>
        <v>19.952794340938336</v>
      </c>
      <c r="AO199" s="1"/>
      <c r="AP199" s="1"/>
      <c r="AQ199" s="22" t="s">
        <v>0</v>
      </c>
      <c r="AR199" s="7">
        <f>AP194*$B$9</f>
        <v>19.952794340938336</v>
      </c>
      <c r="AS199" s="1"/>
      <c r="AT199" s="1"/>
      <c r="AU199" s="22" t="s">
        <v>0</v>
      </c>
      <c r="AV199" s="7">
        <f>AT194*$B$9</f>
        <v>19.952794340938336</v>
      </c>
      <c r="AW199" s="1"/>
      <c r="AX199" s="1"/>
      <c r="AY199" s="1"/>
      <c r="AZ199" s="1"/>
      <c r="BA199" s="1"/>
      <c r="BB199" s="1"/>
      <c r="BC199" s="1"/>
      <c r="BD199" s="1"/>
    </row>
    <row r="200" spans="1:56" x14ac:dyDescent="0.4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23" t="s">
        <v>9</v>
      </c>
      <c r="AB200" s="7">
        <f>EXP(-$B$4*$B$6)*(AD198-AD208)/(AB199*($B$8-$B$9))</f>
        <v>0</v>
      </c>
      <c r="AC200" s="1"/>
      <c r="AD200" s="1"/>
      <c r="AE200" s="23" t="s">
        <v>9</v>
      </c>
      <c r="AF200" s="7">
        <f>EXP(-$B$4*$B$6)*(AH198-AH208)/(AF199*($B$8-$B$9))</f>
        <v>0</v>
      </c>
      <c r="AG200" s="1"/>
      <c r="AH200" s="1"/>
      <c r="AI200" s="23" t="s">
        <v>9</v>
      </c>
      <c r="AJ200" s="7">
        <f>EXP(-$B$4*$B$6)*(AL197-AL208)/(AT34*($B$8-$B$9))</f>
        <v>0</v>
      </c>
      <c r="AK200" s="1"/>
      <c r="AL200" s="1"/>
      <c r="AM200" s="23" t="s">
        <v>9</v>
      </c>
      <c r="AN200" s="7">
        <f>EXP(-$B$4*$B$6)*(AP198-AP208)/(AN199*($B$8-$B$9))</f>
        <v>0</v>
      </c>
      <c r="AO200" s="1"/>
      <c r="AP200" s="1"/>
      <c r="AQ200" s="23" t="s">
        <v>9</v>
      </c>
      <c r="AR200" s="7">
        <f>EXP(-$B$4*$B$6)*(AT198-AT208)/(AR199*($B$8-$B$9))</f>
        <v>0</v>
      </c>
      <c r="AS200" s="1"/>
      <c r="AT200" s="1"/>
      <c r="AU200" s="23" t="s">
        <v>9</v>
      </c>
      <c r="AV200" s="7">
        <f>EXP(-$B$4*$B$6)*(AX198-AX208)/(AV199*($B$8-$B$9))</f>
        <v>0</v>
      </c>
      <c r="AW200" s="1"/>
      <c r="AX200" s="1"/>
      <c r="AY200" s="1"/>
      <c r="AZ200" s="1"/>
      <c r="BA200" s="1"/>
      <c r="BB200" s="1"/>
      <c r="BC200" s="1"/>
      <c r="BD200" s="1"/>
    </row>
    <row r="201" spans="1:56" ht="14.55" x14ac:dyDescent="0.3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22" t="s">
        <v>10</v>
      </c>
      <c r="AB201" s="7">
        <f>EXP(-$B$3*B6)*(($B$8*AD208-$B$9*AD198)/($B$8-$B$9))</f>
        <v>0</v>
      </c>
      <c r="AC201" s="1"/>
      <c r="AD201" s="1"/>
      <c r="AE201" s="22" t="s">
        <v>10</v>
      </c>
      <c r="AF201" s="7">
        <f>EXP(-$B$3*B6)*(($B$8*AH208-$B$9*AH198)/($B$8-$B$9))</f>
        <v>0</v>
      </c>
      <c r="AG201" s="1"/>
      <c r="AH201" s="1"/>
      <c r="AI201" s="22" t="s">
        <v>10</v>
      </c>
      <c r="AJ201" s="7">
        <f>EXP(-$B$3*B6)*(($B$8*AL208-$B$9*AL198)/($B$8-$B$9))</f>
        <v>0</v>
      </c>
      <c r="AK201" s="1"/>
      <c r="AL201" s="1"/>
      <c r="AM201" s="22" t="s">
        <v>10</v>
      </c>
      <c r="AN201" s="7">
        <f>EXP(-$B$3*B6)*(($B$8*AP208-$B$9*AP198)/($B$8-$B$9))</f>
        <v>0</v>
      </c>
      <c r="AO201" s="1"/>
      <c r="AP201" s="1"/>
      <c r="AQ201" s="22" t="s">
        <v>10</v>
      </c>
      <c r="AR201" s="7">
        <f>EXP(-$B$3*B6)*(($B$8*AT208-$B$9*AT198)/($B$8-$B$9))</f>
        <v>0</v>
      </c>
      <c r="AS201" s="1"/>
      <c r="AT201" s="1"/>
      <c r="AU201" s="22" t="s">
        <v>10</v>
      </c>
      <c r="AV201" s="7">
        <f>EXP(-$B$3*B6)*(($B$8*AX208-$B$9*AX198)/($B$8-$B$9))</f>
        <v>0</v>
      </c>
      <c r="AW201" s="1"/>
      <c r="AX201" s="1"/>
      <c r="AY201" s="1"/>
      <c r="AZ201" s="1"/>
      <c r="BA201" s="1"/>
      <c r="BB201" s="1"/>
      <c r="BC201" s="1"/>
      <c r="BD201" s="1"/>
    </row>
    <row r="202" spans="1:56" ht="14.55" x14ac:dyDescent="0.3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22" t="s">
        <v>21</v>
      </c>
      <c r="AB202" s="7">
        <f>EXP(-$B$3*$B$6)*($B$11*AD197+$B$12*AD207)</f>
        <v>0</v>
      </c>
      <c r="AC202" s="1"/>
      <c r="AD202" s="1"/>
      <c r="AE202" s="22" t="s">
        <v>21</v>
      </c>
      <c r="AF202" s="7">
        <f>EXP(-$B$3*$B$6)*($B$11*AH197+$B$12*AH207)</f>
        <v>0</v>
      </c>
      <c r="AG202" s="1"/>
      <c r="AH202" s="1"/>
      <c r="AI202" s="22" t="s">
        <v>21</v>
      </c>
      <c r="AJ202" s="7">
        <f>EXP(-$B$3*$B$6)*($B$11*AL197+$B$12*AL207)</f>
        <v>0</v>
      </c>
      <c r="AK202" s="1"/>
      <c r="AL202" s="1"/>
      <c r="AM202" s="22" t="s">
        <v>21</v>
      </c>
      <c r="AN202" s="7">
        <f>EXP(-$B$3*$B$6)*($B$11*AP197+$B$12*AP207)</f>
        <v>0</v>
      </c>
      <c r="AO202" s="1"/>
      <c r="AP202" s="1"/>
      <c r="AQ202" s="22" t="s">
        <v>21</v>
      </c>
      <c r="AR202" s="7">
        <f>EXP(-$B$3*$B$6)*($B$11*AT197+$B$12*AT207)</f>
        <v>0</v>
      </c>
      <c r="AS202" s="1"/>
      <c r="AT202" s="1"/>
      <c r="AU202" s="22" t="s">
        <v>21</v>
      </c>
      <c r="AV202" s="7">
        <f>EXP(-$B$3*$B$6)*($B$11*AX197+$B$12*AX207)</f>
        <v>0</v>
      </c>
      <c r="AW202" s="1"/>
      <c r="AX202" s="1"/>
      <c r="AY202" s="1"/>
      <c r="AZ202" s="1"/>
      <c r="BA202" s="1"/>
      <c r="BB202" s="1"/>
      <c r="BC202" s="1"/>
      <c r="BD202" s="1"/>
    </row>
    <row r="203" spans="1:56" ht="14.55" x14ac:dyDescent="0.3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22" t="s">
        <v>20</v>
      </c>
      <c r="AB203" s="7">
        <f>MAX(EXP(-$B$3*$B$6)*($B$11*AD198+$B$12*AD208),AB199-$B$2)</f>
        <v>0</v>
      </c>
      <c r="AC203" s="1"/>
      <c r="AD203" s="1"/>
      <c r="AE203" s="22" t="s">
        <v>20</v>
      </c>
      <c r="AF203" s="7">
        <f>MAX(EXP(-$B$3*$B$6)*($B$11*AH198+$B$12*AH208),AF199-$B$2)</f>
        <v>0</v>
      </c>
      <c r="AG203" s="1"/>
      <c r="AH203" s="1"/>
      <c r="AI203" s="22" t="s">
        <v>20</v>
      </c>
      <c r="AJ203" s="7">
        <f>MAX(EXP(-$B$3*$B$6)*($B$11*AL198+$B$12*AL208),AJ199-$B$2)</f>
        <v>0</v>
      </c>
      <c r="AK203" s="1"/>
      <c r="AL203" s="1"/>
      <c r="AM203" s="22" t="s">
        <v>20</v>
      </c>
      <c r="AN203" s="7">
        <f>MAX(EXP(-$B$3*$B$6)*($B$11*AP198+$B$12*AP208),AN199-$B$2)</f>
        <v>0</v>
      </c>
      <c r="AO203" s="1"/>
      <c r="AP203" s="1"/>
      <c r="AQ203" s="22" t="s">
        <v>20</v>
      </c>
      <c r="AR203" s="7">
        <f>MAX(EXP(-$B$3*$B$6)*($B$11*AT198+$B$12*AT208),AR199-$B$2)</f>
        <v>0</v>
      </c>
      <c r="AS203" s="1"/>
      <c r="AT203" s="1"/>
      <c r="AU203" s="22" t="s">
        <v>20</v>
      </c>
      <c r="AV203" s="7">
        <f>MAX(EXP(-$B$3*$B$6)*($B$11*AX198+$B$12*AX208),AV199-$B$2)</f>
        <v>0</v>
      </c>
      <c r="AW203" s="1"/>
      <c r="AX203" s="1"/>
      <c r="AY203" s="1"/>
      <c r="AZ203" s="1"/>
      <c r="BA203" s="1"/>
      <c r="BB203" s="1"/>
      <c r="BC203" s="1"/>
      <c r="BD203" s="1"/>
    </row>
    <row r="204" spans="1:56" ht="14.55" x14ac:dyDescent="0.3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22" t="s">
        <v>0</v>
      </c>
      <c r="AD204" s="7">
        <f>AB199*$B$9</f>
        <v>19.005148859901514</v>
      </c>
      <c r="AE204" s="1"/>
      <c r="AF204" s="1"/>
      <c r="AG204" s="22" t="s">
        <v>0</v>
      </c>
      <c r="AH204" s="7">
        <f>AF199*$B$9</f>
        <v>19.00514885990151</v>
      </c>
      <c r="AI204" s="1"/>
      <c r="AJ204" s="1"/>
      <c r="AK204" s="22" t="s">
        <v>0</v>
      </c>
      <c r="AL204" s="7">
        <f>AJ199*$B$9</f>
        <v>19.00514885990151</v>
      </c>
      <c r="AM204" s="1"/>
      <c r="AN204" s="1"/>
      <c r="AO204" s="22" t="s">
        <v>0</v>
      </c>
      <c r="AP204" s="7">
        <f>AN199*$B$9</f>
        <v>19.00514885990151</v>
      </c>
      <c r="AQ204" s="1"/>
      <c r="AR204" s="1"/>
      <c r="AS204" s="22" t="s">
        <v>0</v>
      </c>
      <c r="AT204" s="7">
        <f>AR199*$B$9</f>
        <v>19.00514885990151</v>
      </c>
      <c r="AU204" s="1"/>
      <c r="AV204" s="1"/>
      <c r="AW204" s="22" t="s">
        <v>0</v>
      </c>
      <c r="AX204" s="7">
        <f>AV199*$B$9</f>
        <v>19.00514885990151</v>
      </c>
      <c r="AY204" s="1"/>
      <c r="AZ204" s="1"/>
      <c r="BA204" s="1"/>
      <c r="BB204" s="1"/>
      <c r="BC204" s="1"/>
      <c r="BD204" s="1"/>
    </row>
    <row r="205" spans="1:56" x14ac:dyDescent="0.4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23" t="s">
        <v>9</v>
      </c>
      <c r="AD205" s="7">
        <f>EXP(-$B$4*$B$6)*(AF203-AF213)/(AD204*($B$8-$B$9))</f>
        <v>0</v>
      </c>
      <c r="AE205" s="1"/>
      <c r="AF205" s="1"/>
      <c r="AG205" s="23" t="s">
        <v>9</v>
      </c>
      <c r="AH205" s="7">
        <f>EXP(-$B$4*$B$6)*(AJ203-AJ213)/(AH204*($B$8-$B$9))</f>
        <v>0</v>
      </c>
      <c r="AI205" s="1"/>
      <c r="AJ205" s="1"/>
      <c r="AK205" s="23" t="s">
        <v>9</v>
      </c>
      <c r="AL205" s="7">
        <f>EXP(-$B$4*$B$6)*(AN203-AN214)/(AL204*($B$8-$B$9))</f>
        <v>0</v>
      </c>
      <c r="AM205" s="1"/>
      <c r="AN205" s="1"/>
      <c r="AO205" s="23" t="s">
        <v>9</v>
      </c>
      <c r="AP205" s="7">
        <f>EXP(-$B$4*$B$6)*(AR203-AR213)/(AP204*($B$8-$B$9))</f>
        <v>0</v>
      </c>
      <c r="AQ205" s="1"/>
      <c r="AR205" s="1"/>
      <c r="AS205" s="23" t="s">
        <v>9</v>
      </c>
      <c r="AT205" s="7">
        <f>EXP(-$B$4*$B$6)*(AV203-AV213)/(AT204*($B$8-$B$9))</f>
        <v>0</v>
      </c>
      <c r="AU205" s="1"/>
      <c r="AV205" s="1"/>
      <c r="AW205" s="23" t="s">
        <v>9</v>
      </c>
      <c r="AX205" s="6"/>
      <c r="AY205" s="1"/>
      <c r="AZ205" s="1"/>
      <c r="BA205" s="1"/>
      <c r="BB205" s="1"/>
      <c r="BC205" s="1"/>
      <c r="BD205" s="1"/>
    </row>
    <row r="206" spans="1:56" ht="14.55" x14ac:dyDescent="0.3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22" t="s">
        <v>10</v>
      </c>
      <c r="AD206" s="7">
        <f>EXP(-$B$3*B6)*(($B$8*AF213-$B$9*AF203)/($B$8-$B$9))</f>
        <v>0</v>
      </c>
      <c r="AE206" s="1"/>
      <c r="AF206" s="1"/>
      <c r="AG206" s="22" t="s">
        <v>10</v>
      </c>
      <c r="AH206" s="7">
        <f>EXP(-$B$3*B6)*(($B$8*AJ213-$B$9*AJ203)/($B$8-$B$9))</f>
        <v>0</v>
      </c>
      <c r="AI206" s="1"/>
      <c r="AJ206" s="1"/>
      <c r="AK206" s="22" t="s">
        <v>10</v>
      </c>
      <c r="AL206" s="7">
        <f>EXP(-$B$3*B6)*(($B$8*AN213-$B$9*AN203)/($B$8-$B$9))</f>
        <v>0</v>
      </c>
      <c r="AM206" s="1"/>
      <c r="AN206" s="1"/>
      <c r="AO206" s="22" t="s">
        <v>10</v>
      </c>
      <c r="AP206" s="7">
        <f>EXP(-$B$3*B6)*(($B$8*AR213-$B$9*AR203)/($B$8-$B$9))</f>
        <v>0</v>
      </c>
      <c r="AQ206" s="1"/>
      <c r="AR206" s="1"/>
      <c r="AS206" s="22" t="s">
        <v>10</v>
      </c>
      <c r="AT206" s="7">
        <f>EXP(-$B$3*B6)*(($B$8*AV213-$B$9*AV203)/($B$8-$B$9))</f>
        <v>0</v>
      </c>
      <c r="AU206" s="1"/>
      <c r="AV206" s="1"/>
      <c r="AW206" s="22" t="s">
        <v>10</v>
      </c>
      <c r="AX206" s="6"/>
      <c r="AY206" s="1"/>
      <c r="AZ206" s="1"/>
      <c r="BA206" s="1"/>
      <c r="BB206" s="1"/>
      <c r="BC206" s="1"/>
      <c r="BD206" s="1"/>
    </row>
    <row r="207" spans="1:56" ht="14.55" x14ac:dyDescent="0.3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22" t="s">
        <v>21</v>
      </c>
      <c r="AD207" s="7">
        <f>EXP(-$B$3*$B$6)*($B$11*AF202+$B$12*AF212)</f>
        <v>0</v>
      </c>
      <c r="AE207" s="1"/>
      <c r="AF207" s="1"/>
      <c r="AG207" s="22" t="s">
        <v>21</v>
      </c>
      <c r="AH207" s="7">
        <f>EXP(-$B$3*$B$6)*($B$11*AJ202+$B$12*AJ212)</f>
        <v>0</v>
      </c>
      <c r="AI207" s="1"/>
      <c r="AJ207" s="1"/>
      <c r="AK207" s="22" t="s">
        <v>21</v>
      </c>
      <c r="AL207" s="7">
        <f>EXP(-$B$3*$B$6)*($B$11*AN202+$B$12*AN212)</f>
        <v>0</v>
      </c>
      <c r="AM207" s="1"/>
      <c r="AN207" s="1"/>
      <c r="AO207" s="22" t="s">
        <v>21</v>
      </c>
      <c r="AP207" s="7">
        <f>EXP(-$B$3*$B$6)*($B$11*AR202+$B$12*AR212)</f>
        <v>0</v>
      </c>
      <c r="AQ207" s="1"/>
      <c r="AR207" s="1"/>
      <c r="AS207" s="22" t="s">
        <v>21</v>
      </c>
      <c r="AT207" s="7">
        <f>EXP(-$B$3*$B$6)*($B$11*AV202+$B$12*AV212)</f>
        <v>0</v>
      </c>
      <c r="AU207" s="1"/>
      <c r="AV207" s="1"/>
      <c r="AW207" s="22" t="s">
        <v>21</v>
      </c>
      <c r="AX207" s="8">
        <f>MAX(AX204-$B$2,0)</f>
        <v>0</v>
      </c>
      <c r="AY207" s="1"/>
      <c r="AZ207" s="1"/>
      <c r="BA207" s="1"/>
      <c r="BB207" s="1"/>
      <c r="BC207" s="1"/>
      <c r="BD207" s="1"/>
    </row>
    <row r="208" spans="1:56" ht="14.55" x14ac:dyDescent="0.3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22" t="s">
        <v>20</v>
      </c>
      <c r="AD208" s="7">
        <f>MAX(EXP(-$B$3*$B$6)*($B$11*AF203+$B$12*AF213),AD204-$B$2)</f>
        <v>0</v>
      </c>
      <c r="AE208" s="1"/>
      <c r="AF208" s="1"/>
      <c r="AG208" s="22" t="s">
        <v>20</v>
      </c>
      <c r="AH208" s="7">
        <f>MAX(EXP(-$B$3*$B$6)*($B$11*AJ203+$B$12*AJ213),AH204-$B$2)</f>
        <v>0</v>
      </c>
      <c r="AI208" s="1"/>
      <c r="AJ208" s="1"/>
      <c r="AK208" s="22" t="s">
        <v>20</v>
      </c>
      <c r="AL208" s="7">
        <f>MAX(EXP(-$B$3*$B$6)*($B$11*AN203+$B$12*AN213),AL204-$B$2)</f>
        <v>0</v>
      </c>
      <c r="AM208" s="1"/>
      <c r="AN208" s="1"/>
      <c r="AO208" s="22" t="s">
        <v>20</v>
      </c>
      <c r="AP208" s="7">
        <f>MAX(EXP(-$B$3*$B$6)*($B$11*AR203+$B$12*AR213),AP204-$B$2)</f>
        <v>0</v>
      </c>
      <c r="AQ208" s="1"/>
      <c r="AR208" s="1"/>
      <c r="AS208" s="22" t="s">
        <v>20</v>
      </c>
      <c r="AT208" s="7">
        <f>MAX(EXP(-$B$3*$B$6)*($B$11*AV203+$B$12*AV213),AT204-$B$2)</f>
        <v>0</v>
      </c>
      <c r="AU208" s="1"/>
      <c r="AV208" s="1"/>
      <c r="AW208" s="22" t="s">
        <v>20</v>
      </c>
      <c r="AX208" s="8">
        <f>MAX(AX204-$B$2,0)</f>
        <v>0</v>
      </c>
      <c r="AY208" s="1"/>
      <c r="AZ208" s="1"/>
      <c r="BA208" s="1"/>
      <c r="BB208" s="1"/>
      <c r="BC208" s="1"/>
      <c r="BD208" s="1"/>
    </row>
    <row r="209" spans="1:56" ht="14.55" x14ac:dyDescent="0.3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22" t="s">
        <v>0</v>
      </c>
      <c r="AF209" s="7">
        <f>AD204*$B$9</f>
        <v>18.102511207962937</v>
      </c>
      <c r="AG209" s="1"/>
      <c r="AH209" s="1"/>
      <c r="AI209" s="22" t="s">
        <v>0</v>
      </c>
      <c r="AJ209" s="7">
        <f>AH204*$B$9</f>
        <v>18.102511207962934</v>
      </c>
      <c r="AK209" s="1"/>
      <c r="AL209" s="1"/>
      <c r="AM209" s="22" t="s">
        <v>0</v>
      </c>
      <c r="AN209" s="7">
        <f>AL204*$B$9</f>
        <v>18.102511207962934</v>
      </c>
      <c r="AO209" s="1"/>
      <c r="AP209" s="1"/>
      <c r="AQ209" s="22" t="s">
        <v>0</v>
      </c>
      <c r="AR209" s="7">
        <f>AP204*$B$9</f>
        <v>18.102511207962934</v>
      </c>
      <c r="AS209" s="1"/>
      <c r="AT209" s="1"/>
      <c r="AU209" s="22" t="s">
        <v>0</v>
      </c>
      <c r="AV209" s="7">
        <f>AT204*$B$9</f>
        <v>18.102511207962934</v>
      </c>
      <c r="AW209" s="1"/>
      <c r="AX209" s="1"/>
      <c r="AY209" s="1"/>
      <c r="AZ209" s="1"/>
      <c r="BA209" s="1"/>
      <c r="BB209" s="1"/>
      <c r="BC209" s="1"/>
      <c r="BD209" s="1"/>
    </row>
    <row r="210" spans="1:56" x14ac:dyDescent="0.4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23" t="s">
        <v>9</v>
      </c>
      <c r="AF210" s="7">
        <f>EXP(-$B$4*$B$6)*(AH208-AH218)/(AF209*($B$8-$B$9))</f>
        <v>0</v>
      </c>
      <c r="AG210" s="1"/>
      <c r="AH210" s="1"/>
      <c r="AI210" s="23" t="s">
        <v>9</v>
      </c>
      <c r="AJ210" s="7">
        <f>EXP(-$B$4*$B$6)*(AL208-AL218)/(AJ209*($B$8-$B$9))</f>
        <v>0</v>
      </c>
      <c r="AK210" s="1"/>
      <c r="AL210" s="1"/>
      <c r="AM210" s="23" t="s">
        <v>9</v>
      </c>
      <c r="AN210" s="7">
        <f>EXP(-$B$4*$B$6)*(AP208-AP218)/(AN209*($B$8-$B$9))</f>
        <v>0</v>
      </c>
      <c r="AO210" s="1"/>
      <c r="AP210" s="1"/>
      <c r="AQ210" s="23" t="s">
        <v>9</v>
      </c>
      <c r="AR210" s="7">
        <f>EXP(-$B$4*$B$6)*(AT208-AT218)/(AR209*($B$8-$B$9))</f>
        <v>0</v>
      </c>
      <c r="AS210" s="1"/>
      <c r="AT210" s="1"/>
      <c r="AU210" s="23" t="s">
        <v>9</v>
      </c>
      <c r="AV210" s="7">
        <f>EXP(-$B$4*$B$6)*(AX208-AX218)/(AV209*($B$8-$B$9))</f>
        <v>0</v>
      </c>
      <c r="AW210" s="1"/>
      <c r="AX210" s="1"/>
      <c r="AY210" s="1"/>
      <c r="AZ210" s="1"/>
      <c r="BA210" s="1"/>
      <c r="BB210" s="1"/>
      <c r="BC210" s="1"/>
      <c r="BD210" s="1"/>
    </row>
    <row r="211" spans="1:56" ht="14.55" x14ac:dyDescent="0.3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22" t="s">
        <v>10</v>
      </c>
      <c r="AF211" s="7">
        <f>EXP(-$B$3*B6)*(($B$8*AH218-$B$9*AH208)/($B$8-$B$9))</f>
        <v>0</v>
      </c>
      <c r="AG211" s="1"/>
      <c r="AH211" s="1"/>
      <c r="AI211" s="22" t="s">
        <v>10</v>
      </c>
      <c r="AJ211" s="7">
        <f>EXP(-$B$3*B6)*(($B$8*AL218-$B$9*AL208)/($B$8-$B$9))</f>
        <v>0</v>
      </c>
      <c r="AK211" s="1"/>
      <c r="AL211" s="1"/>
      <c r="AM211" s="22" t="s">
        <v>10</v>
      </c>
      <c r="AN211" s="7">
        <f>EXP(-$B$3*B6)*(($B$8*AP218-$B$9*AP208)/($B$8-$B$9))</f>
        <v>0</v>
      </c>
      <c r="AO211" s="1"/>
      <c r="AP211" s="1"/>
      <c r="AQ211" s="22" t="s">
        <v>10</v>
      </c>
      <c r="AR211" s="7">
        <f>EXP(-$B$3*B6)*(($B$8*AT218-$B$9*AT208)/($B$8-$B$9))</f>
        <v>0</v>
      </c>
      <c r="AS211" s="1"/>
      <c r="AT211" s="1"/>
      <c r="AU211" s="22" t="s">
        <v>10</v>
      </c>
      <c r="AV211" s="7">
        <f>EXP(-$B$3*B6)*(($B$8*AX218-$B$9*AX208)/($B$8-$B$9))</f>
        <v>0</v>
      </c>
      <c r="AW211" s="1"/>
      <c r="AX211" s="1"/>
      <c r="AY211" s="1"/>
      <c r="AZ211" s="1"/>
      <c r="BA211" s="1"/>
      <c r="BB211" s="1"/>
      <c r="BC211" s="1"/>
      <c r="BD211" s="1"/>
    </row>
    <row r="212" spans="1:56" ht="14.55" x14ac:dyDescent="0.3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22" t="s">
        <v>21</v>
      </c>
      <c r="AF212" s="7">
        <f>EXP(-$B$3*$B$6)*($B$11*AH207+$B$12*AH217)</f>
        <v>0</v>
      </c>
      <c r="AG212" s="1"/>
      <c r="AH212" s="1"/>
      <c r="AI212" s="22" t="s">
        <v>21</v>
      </c>
      <c r="AJ212" s="7">
        <f>EXP(-$B$3*$B$6)*($B$11*AL207+$B$12*AL217)</f>
        <v>0</v>
      </c>
      <c r="AK212" s="1"/>
      <c r="AL212" s="1"/>
      <c r="AM212" s="22" t="s">
        <v>21</v>
      </c>
      <c r="AN212" s="7">
        <f>EXP(-$B$3*$B$6)*($B$11*AP207+$B$12*AP217)</f>
        <v>0</v>
      </c>
      <c r="AO212" s="1"/>
      <c r="AP212" s="1"/>
      <c r="AQ212" s="22" t="s">
        <v>21</v>
      </c>
      <c r="AR212" s="7">
        <f>EXP(-$B$3*$B$6)*($B$11*AT207+$B$12*AT217)</f>
        <v>0</v>
      </c>
      <c r="AS212" s="1"/>
      <c r="AT212" s="1"/>
      <c r="AU212" s="22" t="s">
        <v>21</v>
      </c>
      <c r="AV212" s="7">
        <f>EXP(-$B$3*$B$6)*($B$11*AX207+$B$12*AX217)</f>
        <v>0</v>
      </c>
      <c r="AW212" s="1"/>
      <c r="AX212" s="1"/>
      <c r="AY212" s="1"/>
      <c r="AZ212" s="1"/>
      <c r="BA212" s="1"/>
      <c r="BB212" s="1"/>
      <c r="BC212" s="1"/>
      <c r="BD212" s="1"/>
    </row>
    <row r="213" spans="1:56" ht="14.55" x14ac:dyDescent="0.3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22" t="s">
        <v>20</v>
      </c>
      <c r="AF213" s="7">
        <f>MAX(EXP(-$B$3*$B$6)*($B$11*AH208+$B$12*AH218),AF209-$B$2)</f>
        <v>0</v>
      </c>
      <c r="AG213" s="1"/>
      <c r="AH213" s="1"/>
      <c r="AI213" s="22" t="s">
        <v>20</v>
      </c>
      <c r="AJ213" s="7">
        <f>MAX(EXP(-$B$3*$B$6)*($B$11*AL208+$B$12*AL218),AJ209-$B$2)</f>
        <v>0</v>
      </c>
      <c r="AK213" s="1"/>
      <c r="AL213" s="1"/>
      <c r="AM213" s="22" t="s">
        <v>20</v>
      </c>
      <c r="AN213" s="7">
        <f>MAX(EXP(-$B$3*$B$6)*($B$11*AP208+$B$12*AP218),AN209-$B$2)</f>
        <v>0</v>
      </c>
      <c r="AO213" s="1"/>
      <c r="AP213" s="1"/>
      <c r="AQ213" s="22" t="s">
        <v>20</v>
      </c>
      <c r="AR213" s="7">
        <f>MAX(EXP(-$B$3*$B$6)*($B$11*AT208+$B$12*AT218),AR209-$B$2)</f>
        <v>0</v>
      </c>
      <c r="AS213" s="1"/>
      <c r="AT213" s="1"/>
      <c r="AU213" s="22" t="s">
        <v>20</v>
      </c>
      <c r="AV213" s="7">
        <f>MAX(EXP(-$B$3*$B$6)*($B$11*AX208+$B$12*AX218),AV209-$B$2)</f>
        <v>0</v>
      </c>
      <c r="AW213" s="1"/>
      <c r="AX213" s="1"/>
      <c r="AY213" s="1"/>
      <c r="AZ213" s="1"/>
      <c r="BA213" s="1"/>
      <c r="BB213" s="1"/>
      <c r="BC213" s="1"/>
      <c r="BD213" s="1"/>
    </row>
    <row r="214" spans="1:56" ht="14.55" x14ac:dyDescent="0.3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22" t="s">
        <v>0</v>
      </c>
      <c r="AH214" s="7">
        <f>AF209*$B$9</f>
        <v>17.242743766444878</v>
      </c>
      <c r="AI214" s="1"/>
      <c r="AJ214" s="1"/>
      <c r="AK214" s="22" t="s">
        <v>0</v>
      </c>
      <c r="AL214" s="7">
        <f>AJ209*$B$9</f>
        <v>17.242743766444875</v>
      </c>
      <c r="AM214" s="1"/>
      <c r="AN214" s="1"/>
      <c r="AO214" s="22" t="s">
        <v>0</v>
      </c>
      <c r="AP214" s="7">
        <f>AN209*$B$9</f>
        <v>17.242743766444875</v>
      </c>
      <c r="AQ214" s="1"/>
      <c r="AR214" s="1"/>
      <c r="AS214" s="22" t="s">
        <v>0</v>
      </c>
      <c r="AT214" s="7">
        <f>AR209*$B$9</f>
        <v>17.242743766444875</v>
      </c>
      <c r="AU214" s="1"/>
      <c r="AV214" s="1"/>
      <c r="AW214" s="22" t="s">
        <v>0</v>
      </c>
      <c r="AX214" s="7">
        <f>AV209*$B$9</f>
        <v>17.242743766444875</v>
      </c>
      <c r="AY214" s="1"/>
      <c r="AZ214" s="1"/>
      <c r="BA214" s="1"/>
      <c r="BB214" s="1"/>
      <c r="BC214" s="1"/>
      <c r="BD214" s="1"/>
    </row>
    <row r="215" spans="1:56" x14ac:dyDescent="0.4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23" t="s">
        <v>9</v>
      </c>
      <c r="AH215" s="7">
        <f>EXP(-$B$4*$B$6)*(AJ213-AJ223)/(AH214*($B$8-$B$9))</f>
        <v>0</v>
      </c>
      <c r="AI215" s="1"/>
      <c r="AJ215" s="1"/>
      <c r="AK215" s="23" t="s">
        <v>9</v>
      </c>
      <c r="AL215" s="7">
        <f>EXP(-$B$4*$B$6)*(AN213-AN223)/(AL214*($B$8-$B$9))</f>
        <v>0</v>
      </c>
      <c r="AM215" s="1"/>
      <c r="AN215" s="1"/>
      <c r="AO215" s="23" t="s">
        <v>9</v>
      </c>
      <c r="AP215" s="7">
        <f>EXP(-$B$4*$B$6)*(AR213-AR223)/(AP214*($B$8-$B$9))</f>
        <v>0</v>
      </c>
      <c r="AQ215" s="1"/>
      <c r="AR215" s="1"/>
      <c r="AS215" s="23" t="s">
        <v>9</v>
      </c>
      <c r="AT215" s="7">
        <f>EXP(-$B$4*$B$6)*(AV213-AV223)/(AT214*($B$8-$B$9))</f>
        <v>0</v>
      </c>
      <c r="AU215" s="1"/>
      <c r="AV215" s="1"/>
      <c r="AW215" s="23" t="s">
        <v>9</v>
      </c>
      <c r="AX215" s="6"/>
      <c r="AY215" s="1"/>
      <c r="AZ215" s="1"/>
      <c r="BA215" s="1"/>
      <c r="BB215" s="1"/>
      <c r="BC215" s="1"/>
      <c r="BD215" s="1"/>
    </row>
    <row r="216" spans="1:56" ht="14.55" x14ac:dyDescent="0.3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22" t="s">
        <v>10</v>
      </c>
      <c r="AH216" s="7">
        <f>EXP(-$B$3*B6)*(($B$8*AJ223-$B$9*AJ213)/($B$8-$B$9))</f>
        <v>0</v>
      </c>
      <c r="AI216" s="1"/>
      <c r="AJ216" s="1"/>
      <c r="AK216" s="22" t="s">
        <v>10</v>
      </c>
      <c r="AL216" s="7">
        <f>EXP(-$B$3*B6)*(($B$8*AN223-$B$9*AN213)/($B$8-$B$9))</f>
        <v>0</v>
      </c>
      <c r="AM216" s="1"/>
      <c r="AN216" s="1"/>
      <c r="AO216" s="22" t="s">
        <v>10</v>
      </c>
      <c r="AP216" s="7">
        <f>EXP(-$B$3*B6)*(($B$8*AR223-$B$9*AR213)/($B$8-$B$9))</f>
        <v>0</v>
      </c>
      <c r="AQ216" s="1"/>
      <c r="AR216" s="1"/>
      <c r="AS216" s="22" t="s">
        <v>10</v>
      </c>
      <c r="AT216" s="7">
        <f>EXP(-$B$3*B6)*(($B$8*AV223-$B$9*AV213)/($B$8-$B$9))</f>
        <v>0</v>
      </c>
      <c r="AU216" s="1"/>
      <c r="AV216" s="1"/>
      <c r="AW216" s="22" t="s">
        <v>10</v>
      </c>
      <c r="AX216" s="6"/>
      <c r="AY216" s="1"/>
      <c r="AZ216" s="1"/>
      <c r="BA216" s="1"/>
      <c r="BB216" s="1"/>
      <c r="BC216" s="1"/>
      <c r="BD216" s="1"/>
    </row>
    <row r="217" spans="1:56" ht="14.55" x14ac:dyDescent="0.3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22" t="s">
        <v>21</v>
      </c>
      <c r="AH217" s="7">
        <f>EXP(-$B$3*$B$6)*($B$11*AJ212+$B$12*AJ222)</f>
        <v>0</v>
      </c>
      <c r="AI217" s="1"/>
      <c r="AJ217" s="1"/>
      <c r="AK217" s="22" t="s">
        <v>21</v>
      </c>
      <c r="AL217" s="7">
        <f>EXP(-$B$3*$B$6)*($B$11*AN212+$B$12*AN222)</f>
        <v>0</v>
      </c>
      <c r="AM217" s="1"/>
      <c r="AN217" s="1"/>
      <c r="AO217" s="22" t="s">
        <v>21</v>
      </c>
      <c r="AP217" s="7">
        <f>EXP(-$B$3*$B$6)*($B$11*AR212+$B$12*AR222)</f>
        <v>0</v>
      </c>
      <c r="AQ217" s="1"/>
      <c r="AR217" s="1"/>
      <c r="AS217" s="22" t="s">
        <v>21</v>
      </c>
      <c r="AT217" s="7">
        <f>EXP(-$B$3*$B$6)*($B$11*AV212+$B$12*AV222)</f>
        <v>0</v>
      </c>
      <c r="AU217" s="1"/>
      <c r="AV217" s="1"/>
      <c r="AW217" s="22" t="s">
        <v>21</v>
      </c>
      <c r="AX217" s="8">
        <f>MAX(AX214-$B$2,0)</f>
        <v>0</v>
      </c>
      <c r="AY217" s="1"/>
      <c r="AZ217" s="1"/>
      <c r="BA217" s="1"/>
      <c r="BB217" s="1"/>
      <c r="BC217" s="1"/>
      <c r="BD217" s="1"/>
    </row>
    <row r="218" spans="1:56" ht="14.55" x14ac:dyDescent="0.3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22" t="s">
        <v>20</v>
      </c>
      <c r="AH218" s="7">
        <f>MAX(EXP(-$B$3*$B$6)*($B$11*AJ213+$B$12*AJ223),AH214-$B$2)</f>
        <v>0</v>
      </c>
      <c r="AI218" s="1"/>
      <c r="AJ218" s="1"/>
      <c r="AK218" s="22" t="s">
        <v>20</v>
      </c>
      <c r="AL218" s="7">
        <f>MAX(EXP(-$B$3*$B$6)*($B$11*AN213+$B$12*AN223),AL214-$B$2)</f>
        <v>0</v>
      </c>
      <c r="AM218" s="1"/>
      <c r="AN218" s="1"/>
      <c r="AO218" s="22" t="s">
        <v>20</v>
      </c>
      <c r="AP218" s="7">
        <f>MAX(EXP(-$B$3*$B$6)*($B$11*AR213+$B$12*AR223),AP214-$B$2)</f>
        <v>0</v>
      </c>
      <c r="AQ218" s="1"/>
      <c r="AR218" s="1"/>
      <c r="AS218" s="22" t="s">
        <v>20</v>
      </c>
      <c r="AT218" s="7">
        <f>MAX(EXP(-$B$3*$B$6)*($B$11*AV213+$B$12*AV223),AT214-$B$2)</f>
        <v>0</v>
      </c>
      <c r="AU218" s="1"/>
      <c r="AV218" s="1"/>
      <c r="AW218" s="22" t="s">
        <v>20</v>
      </c>
      <c r="AX218" s="8">
        <f>MAX(AX214-$B$2,0)</f>
        <v>0</v>
      </c>
      <c r="AY218" s="1"/>
      <c r="AZ218" s="1"/>
      <c r="BA218" s="1"/>
      <c r="BB218" s="1"/>
      <c r="BC218" s="1"/>
      <c r="BD218" s="1"/>
    </row>
    <row r="219" spans="1:56" ht="14.55" x14ac:dyDescent="0.3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22" t="s">
        <v>0</v>
      </c>
      <c r="AJ219" s="7">
        <f>AH214*$B$9</f>
        <v>16.423810441531003</v>
      </c>
      <c r="AK219" s="1"/>
      <c r="AL219" s="1"/>
      <c r="AM219" s="22" t="s">
        <v>0</v>
      </c>
      <c r="AN219" s="7">
        <f>AL214*$B$9</f>
        <v>16.423810441531</v>
      </c>
      <c r="AO219" s="1"/>
      <c r="AP219" s="1"/>
      <c r="AQ219" s="22" t="s">
        <v>0</v>
      </c>
      <c r="AR219" s="7">
        <f>AP214*$B$9</f>
        <v>16.423810441531</v>
      </c>
      <c r="AS219" s="1"/>
      <c r="AT219" s="1"/>
      <c r="AU219" s="22" t="s">
        <v>0</v>
      </c>
      <c r="AV219" s="7">
        <f>AT214*$B$9</f>
        <v>16.423810441531</v>
      </c>
      <c r="AW219" s="1"/>
      <c r="AX219" s="1"/>
      <c r="AY219" s="1"/>
      <c r="AZ219" s="1"/>
      <c r="BA219" s="1"/>
      <c r="BB219" s="1"/>
      <c r="BC219" s="1"/>
      <c r="BD219" s="1"/>
    </row>
    <row r="220" spans="1:56" x14ac:dyDescent="0.4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23" t="s">
        <v>9</v>
      </c>
      <c r="AJ220" s="7">
        <f>EXP(-$B$4*$B$6)*(AL218-AL228)/(AJ219*($B$8-$B$9))</f>
        <v>0</v>
      </c>
      <c r="AK220" s="1"/>
      <c r="AL220" s="1"/>
      <c r="AM220" s="23" t="s">
        <v>9</v>
      </c>
      <c r="AN220" s="7">
        <f>EXP(-$B$4*$B$6)*(AP218-AP228)/(AN219*($B$8-$B$9))</f>
        <v>0</v>
      </c>
      <c r="AO220" s="1"/>
      <c r="AP220" s="1"/>
      <c r="AQ220" s="23" t="s">
        <v>9</v>
      </c>
      <c r="AR220" s="7">
        <f>EXP(-$B$4*$B$6)*(AT218-AT228)/(AR219*($B$8-$B$9))</f>
        <v>0</v>
      </c>
      <c r="AS220" s="1"/>
      <c r="AT220" s="1"/>
      <c r="AU220" s="23" t="s">
        <v>9</v>
      </c>
      <c r="AV220" s="7">
        <f>EXP(-$B$4*$B$6)*(AX218-AX228)/(AV219*($B$8-$B$9))</f>
        <v>0</v>
      </c>
      <c r="AW220" s="1"/>
      <c r="AX220" s="1"/>
      <c r="AY220" s="1"/>
      <c r="AZ220" s="1"/>
      <c r="BA220" s="1"/>
      <c r="BB220" s="1"/>
      <c r="BC220" s="1"/>
      <c r="BD220" s="1"/>
    </row>
    <row r="221" spans="1:56" ht="14.55" x14ac:dyDescent="0.3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22" t="s">
        <v>10</v>
      </c>
      <c r="AJ221" s="7">
        <f>EXP(-$B$3*B6)*(($B$8*AL228-$B$9*AL218)/($B$8-$B$9))</f>
        <v>0</v>
      </c>
      <c r="AK221" s="1"/>
      <c r="AL221" s="1"/>
      <c r="AM221" s="22" t="s">
        <v>10</v>
      </c>
      <c r="AN221" s="7">
        <f>EXP(-$B$3*B6)*(($B$8*AP228-$B$9*AP218)/($B$8-$B$9))</f>
        <v>0</v>
      </c>
      <c r="AO221" s="1"/>
      <c r="AP221" s="1"/>
      <c r="AQ221" s="22" t="s">
        <v>10</v>
      </c>
      <c r="AR221" s="7">
        <f>EXP(-$B$3*B6)*(($B$8*AT228-$B$9*AT218)/($B$8-$B$9))</f>
        <v>0</v>
      </c>
      <c r="AS221" s="1"/>
      <c r="AT221" s="1"/>
      <c r="AU221" s="22" t="s">
        <v>10</v>
      </c>
      <c r="AV221" s="7">
        <f>EXP(-$B$3*B6)*(($B$8*AX228-$B$9*AX218)/($B$8-$B$9))</f>
        <v>0</v>
      </c>
      <c r="AW221" s="1"/>
      <c r="AX221" s="1"/>
      <c r="AY221" s="1"/>
      <c r="AZ221" s="1"/>
      <c r="BA221" s="1"/>
      <c r="BB221" s="1"/>
      <c r="BC221" s="1"/>
      <c r="BD221" s="1"/>
    </row>
    <row r="222" spans="1:56" ht="14.55" x14ac:dyDescent="0.3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22" t="s">
        <v>21</v>
      </c>
      <c r="AJ222" s="7">
        <f>EXP(-$B$3*$B$6)*($B$11*AL217+$B$12*AL227)</f>
        <v>0</v>
      </c>
      <c r="AK222" s="1"/>
      <c r="AL222" s="1"/>
      <c r="AM222" s="22" t="s">
        <v>21</v>
      </c>
      <c r="AN222" s="7">
        <f>EXP(-$B$3*$B$6)*($B$11*AP217+$B$12*AP227)</f>
        <v>0</v>
      </c>
      <c r="AO222" s="1"/>
      <c r="AP222" s="1"/>
      <c r="AQ222" s="22" t="s">
        <v>21</v>
      </c>
      <c r="AR222" s="7">
        <f>EXP(-$B$3*$B$6)*($B$11*AT217+$B$12*AT227)</f>
        <v>0</v>
      </c>
      <c r="AS222" s="1"/>
      <c r="AT222" s="1"/>
      <c r="AU222" s="22" t="s">
        <v>21</v>
      </c>
      <c r="AV222" s="7">
        <f>EXP(-$B$3*$B$6)*($B$11*AX217+$B$12*AX227)</f>
        <v>0</v>
      </c>
      <c r="AW222" s="1"/>
      <c r="AX222" s="1"/>
      <c r="AY222" s="1"/>
      <c r="AZ222" s="1"/>
      <c r="BA222" s="1"/>
      <c r="BB222" s="1"/>
      <c r="BC222" s="1"/>
      <c r="BD222" s="1"/>
    </row>
    <row r="223" spans="1:56" ht="14.55" x14ac:dyDescent="0.3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22" t="s">
        <v>20</v>
      </c>
      <c r="AJ223" s="7">
        <f>MAX(EXP(-$B$3*$B$6)*($B$11*AL218+$B$12*AL228),AJ219-$B$2)</f>
        <v>0</v>
      </c>
      <c r="AK223" s="1"/>
      <c r="AL223" s="1"/>
      <c r="AM223" s="22" t="s">
        <v>20</v>
      </c>
      <c r="AN223" s="7">
        <f>MAX(EXP(-$B$3*$B$6)*($B$11*AP218+$B$12*AP228),AN219-$B$2)</f>
        <v>0</v>
      </c>
      <c r="AO223" s="1"/>
      <c r="AP223" s="1"/>
      <c r="AQ223" s="22" t="s">
        <v>20</v>
      </c>
      <c r="AR223" s="7">
        <f>MAX(EXP(-$B$3*$B$6)*($B$11*AT218+$B$12*AT228),AR219-$B$2)</f>
        <v>0</v>
      </c>
      <c r="AS223" s="1"/>
      <c r="AT223" s="1"/>
      <c r="AU223" s="22" t="s">
        <v>20</v>
      </c>
      <c r="AV223" s="7">
        <f>MAX(EXP(-$B$3*$B$6)*($B$11*AX218+$B$12*AX228),AV219-$B$2)</f>
        <v>0</v>
      </c>
      <c r="AW223" s="1"/>
      <c r="AX223" s="1"/>
      <c r="AY223" s="1"/>
      <c r="AZ223" s="1"/>
      <c r="BA223" s="1"/>
      <c r="BB223" s="1"/>
      <c r="BC223" s="1"/>
      <c r="BD223" s="1"/>
    </row>
    <row r="224" spans="1:56" ht="14.55" x14ac:dyDescent="0.3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22" t="s">
        <v>0</v>
      </c>
      <c r="AL224" s="7">
        <f>AJ219*$B$9</f>
        <v>15.643771842406627</v>
      </c>
      <c r="AM224" s="1"/>
      <c r="AN224" s="1"/>
      <c r="AO224" s="22" t="s">
        <v>0</v>
      </c>
      <c r="AP224" s="7">
        <f>AN219*$B$9</f>
        <v>15.643771842406625</v>
      </c>
      <c r="AQ224" s="1"/>
      <c r="AR224" s="1"/>
      <c r="AS224" s="22" t="s">
        <v>0</v>
      </c>
      <c r="AT224" s="7">
        <f>AR219*$B$9</f>
        <v>15.643771842406625</v>
      </c>
      <c r="AU224" s="1"/>
      <c r="AV224" s="1"/>
      <c r="AW224" s="22" t="s">
        <v>0</v>
      </c>
      <c r="AX224" s="7">
        <f>AV219*$B$9</f>
        <v>15.643771842406625</v>
      </c>
      <c r="AY224" s="1"/>
      <c r="AZ224" s="1"/>
      <c r="BA224" s="1"/>
      <c r="BB224" s="1"/>
      <c r="BC224" s="1"/>
      <c r="BD224" s="1"/>
    </row>
    <row r="225" spans="1:56" x14ac:dyDescent="0.4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23" t="s">
        <v>9</v>
      </c>
      <c r="AL225" s="7">
        <f>EXP(-$B$4*$B$6)*(AN223-AN233)/(AL224*($B$8-$B$9))</f>
        <v>0</v>
      </c>
      <c r="AM225" s="1"/>
      <c r="AN225" s="1"/>
      <c r="AO225" s="23" t="s">
        <v>9</v>
      </c>
      <c r="AP225" s="7">
        <f>EXP(-$B$4*$B$6)*(AR223-AR233)/(AP224*($B$8-$B$9))</f>
        <v>0</v>
      </c>
      <c r="AQ225" s="1"/>
      <c r="AR225" s="1"/>
      <c r="AS225" s="23" t="s">
        <v>9</v>
      </c>
      <c r="AT225" s="7">
        <f>EXP(-$B$4*$B$6)*(AV223-AV233)/(AT224*($B$8-$B$9))</f>
        <v>0</v>
      </c>
      <c r="AU225" s="1"/>
      <c r="AV225" s="1"/>
      <c r="AW225" s="23" t="s">
        <v>9</v>
      </c>
      <c r="AX225" s="6"/>
      <c r="AY225" s="1"/>
      <c r="AZ225" s="1"/>
      <c r="BA225" s="1"/>
      <c r="BB225" s="1"/>
      <c r="BC225" s="1"/>
      <c r="BD225" s="1"/>
    </row>
    <row r="226" spans="1:56" ht="14.55" x14ac:dyDescent="0.3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22" t="s">
        <v>10</v>
      </c>
      <c r="AL226" s="7">
        <f>EXP(-$B$3*B6)*(($B$8*AN233-$B$9*AN223)/($B$8-$B$9))</f>
        <v>0</v>
      </c>
      <c r="AM226" s="1"/>
      <c r="AN226" s="1"/>
      <c r="AO226" s="22" t="s">
        <v>10</v>
      </c>
      <c r="AP226" s="7">
        <f>EXP(-$B$3*B6)*(($B$8*AR233-$B$9*AR223)/($B$8-$B$9))</f>
        <v>0</v>
      </c>
      <c r="AQ226" s="1"/>
      <c r="AR226" s="1"/>
      <c r="AS226" s="22" t="s">
        <v>10</v>
      </c>
      <c r="AT226" s="7">
        <f>EXP(-$B$3*B6)*(($B$8*AV233-$B$9*AV223)/($B$8-$B$9))</f>
        <v>0</v>
      </c>
      <c r="AU226" s="1"/>
      <c r="AV226" s="1"/>
      <c r="AW226" s="22" t="s">
        <v>10</v>
      </c>
      <c r="AX226" s="6"/>
      <c r="AY226" s="1"/>
      <c r="AZ226" s="1"/>
      <c r="BA226" s="1"/>
      <c r="BB226" s="1"/>
      <c r="BC226" s="1"/>
      <c r="BD226" s="1"/>
    </row>
    <row r="227" spans="1:56" ht="14.55" x14ac:dyDescent="0.3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22" t="s">
        <v>21</v>
      </c>
      <c r="AL227" s="7">
        <f>EXP(-$B$3*$B$6)*($B$11*AN222+$B$12*AN232)</f>
        <v>0</v>
      </c>
      <c r="AM227" s="1"/>
      <c r="AN227" s="1"/>
      <c r="AO227" s="22" t="s">
        <v>21</v>
      </c>
      <c r="AP227" s="7">
        <f>EXP(-$B$3*$B$6)*($B$11*AR222+$B$12*AR232)</f>
        <v>0</v>
      </c>
      <c r="AQ227" s="1"/>
      <c r="AR227" s="1"/>
      <c r="AS227" s="22" t="s">
        <v>21</v>
      </c>
      <c r="AT227" s="7">
        <f>EXP(-$B$3*$B$6)*($B$11*AV222+$B$12*AV232)</f>
        <v>0</v>
      </c>
      <c r="AU227" s="1"/>
      <c r="AV227" s="1"/>
      <c r="AW227" s="22" t="s">
        <v>21</v>
      </c>
      <c r="AX227" s="8">
        <f>MAX(AX224-$B$2,0)</f>
        <v>0</v>
      </c>
      <c r="AY227" s="1"/>
      <c r="AZ227" s="1"/>
      <c r="BA227" s="1"/>
      <c r="BB227" s="1"/>
      <c r="BC227" s="1"/>
      <c r="BD227" s="1"/>
    </row>
    <row r="228" spans="1:56" ht="14.55" x14ac:dyDescent="0.3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22" t="s">
        <v>20</v>
      </c>
      <c r="AL228" s="7">
        <f>MAX(EXP(-$B$3*$B$6)*($B$11*AN223+$B$12*AN233),AL224-$B$2)</f>
        <v>0</v>
      </c>
      <c r="AM228" s="1"/>
      <c r="AN228" s="1"/>
      <c r="AO228" s="22" t="s">
        <v>20</v>
      </c>
      <c r="AP228" s="7">
        <f>MAX(EXP(-$B$3*$B$6)*($B$11*AR223+$B$12*AR233),AP224-$B$2)</f>
        <v>0</v>
      </c>
      <c r="AQ228" s="1"/>
      <c r="AR228" s="1"/>
      <c r="AS228" s="22" t="s">
        <v>20</v>
      </c>
      <c r="AT228" s="7">
        <f>MAX(EXP(-$B$3*$B$6)*($B$11*AV223+$B$12*AV233),AT224-$B$2)</f>
        <v>0</v>
      </c>
      <c r="AU228" s="1"/>
      <c r="AV228" s="1"/>
      <c r="AW228" s="22" t="s">
        <v>20</v>
      </c>
      <c r="AX228" s="8">
        <f>MAX(AX224-$B$2,0)</f>
        <v>0</v>
      </c>
      <c r="AY228" s="1"/>
      <c r="AZ228" s="1"/>
      <c r="BA228" s="1"/>
      <c r="BB228" s="1"/>
      <c r="BC228" s="1"/>
      <c r="BD228" s="1"/>
    </row>
    <row r="229" spans="1:56" ht="14.55" x14ac:dyDescent="0.3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22" t="s">
        <v>0</v>
      </c>
      <c r="AN229" s="7">
        <f>AL224*$B$9</f>
        <v>14.900780688410169</v>
      </c>
      <c r="AO229" s="1"/>
      <c r="AP229" s="1"/>
      <c r="AQ229" s="22" t="s">
        <v>0</v>
      </c>
      <c r="AR229" s="7">
        <f>AP224*$B$9</f>
        <v>14.900780688410167</v>
      </c>
      <c r="AS229" s="1"/>
      <c r="AT229" s="1"/>
      <c r="AU229" s="22" t="s">
        <v>0</v>
      </c>
      <c r="AV229" s="7">
        <f>AT224*$B$9</f>
        <v>14.900780688410167</v>
      </c>
      <c r="AW229" s="1"/>
      <c r="AX229" s="1"/>
      <c r="AY229" s="1"/>
      <c r="AZ229" s="1"/>
      <c r="BA229" s="1"/>
      <c r="BB229" s="1"/>
      <c r="BC229" s="1"/>
      <c r="BD229" s="1"/>
    </row>
    <row r="230" spans="1:56" x14ac:dyDescent="0.4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23" t="s">
        <v>9</v>
      </c>
      <c r="AN230" s="7">
        <f>EXP(-$B$4*$B$6)*(AP228-AP238)/(AN229*($B$8-$B$9))</f>
        <v>0</v>
      </c>
      <c r="AO230" s="1"/>
      <c r="AP230" s="1"/>
      <c r="AQ230" s="23" t="s">
        <v>9</v>
      </c>
      <c r="AR230" s="7">
        <f>EXP(-$B$4*$B$6)*(AT228-AT238)/(AR229*($B$8-$B$9))</f>
        <v>0</v>
      </c>
      <c r="AS230" s="1"/>
      <c r="AT230" s="1"/>
      <c r="AU230" s="23" t="s">
        <v>9</v>
      </c>
      <c r="AV230" s="7">
        <f>EXP(-$B$4*$B$6)*(AX228-AX238)/(AV229*($B$8-$B$9))</f>
        <v>0</v>
      </c>
      <c r="AW230" s="1"/>
      <c r="AX230" s="1"/>
      <c r="AY230" s="1"/>
      <c r="AZ230" s="1"/>
      <c r="BA230" s="1"/>
      <c r="BB230" s="1"/>
      <c r="BC230" s="1"/>
      <c r="BD230" s="1"/>
    </row>
    <row r="231" spans="1:56" ht="14.55" x14ac:dyDescent="0.3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22" t="s">
        <v>10</v>
      </c>
      <c r="AN231" s="7">
        <f>EXP(-$B$3*B6)*(($B$8*AP238-$B$9*AP228)/($B$8-$B$9))</f>
        <v>0</v>
      </c>
      <c r="AO231" s="1"/>
      <c r="AP231" s="1"/>
      <c r="AQ231" s="22" t="s">
        <v>10</v>
      </c>
      <c r="AR231" s="7">
        <f>EXP(-$B$3*B6)*(($B$8*AT238-$B$9*AT228)/($B$8-$B$9))</f>
        <v>0</v>
      </c>
      <c r="AS231" s="1"/>
      <c r="AT231" s="1"/>
      <c r="AU231" s="22" t="s">
        <v>10</v>
      </c>
      <c r="AV231" s="7">
        <f>EXP(-$B$3*B6)*(($B$8*AX238-$B$9*AX228)/($B$8-$B$9))</f>
        <v>0</v>
      </c>
      <c r="AW231" s="1"/>
      <c r="AX231" s="1"/>
      <c r="AY231" s="1"/>
      <c r="AZ231" s="1"/>
      <c r="BA231" s="1"/>
      <c r="BB231" s="1"/>
      <c r="BC231" s="1"/>
      <c r="BD231" s="1"/>
    </row>
    <row r="232" spans="1:56" ht="14.55" x14ac:dyDescent="0.3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22" t="s">
        <v>21</v>
      </c>
      <c r="AN232" s="7">
        <f>EXP(-$B$3*$B$6)*($B$11*AP227+$B$12*AP237)</f>
        <v>0</v>
      </c>
      <c r="AO232" s="1"/>
      <c r="AP232" s="1"/>
      <c r="AQ232" s="22" t="s">
        <v>21</v>
      </c>
      <c r="AR232" s="7">
        <f>EXP(-$B$3*$B$6)*($B$11*AT227+$B$12*AT237)</f>
        <v>0</v>
      </c>
      <c r="AS232" s="1"/>
      <c r="AT232" s="1"/>
      <c r="AU232" s="22" t="s">
        <v>21</v>
      </c>
      <c r="AV232" s="7">
        <f>EXP(-$B$3*$B$6)*($B$11*AX227+$B$12*AX237)</f>
        <v>0</v>
      </c>
      <c r="AW232" s="1"/>
      <c r="AX232" s="1"/>
      <c r="AY232" s="1"/>
      <c r="AZ232" s="1"/>
      <c r="BA232" s="1"/>
      <c r="BB232" s="1"/>
      <c r="BC232" s="1"/>
      <c r="BD232" s="1"/>
    </row>
    <row r="233" spans="1:56" ht="14.55" x14ac:dyDescent="0.3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22" t="s">
        <v>20</v>
      </c>
      <c r="AN233" s="7">
        <f>MAX(EXP(-$B$3*$B$6)*($B$11*AP228+$B$12*AP238),AN229-$B$2)</f>
        <v>0</v>
      </c>
      <c r="AO233" s="1"/>
      <c r="AP233" s="1"/>
      <c r="AQ233" s="22" t="s">
        <v>20</v>
      </c>
      <c r="AR233" s="7">
        <f>MAX(EXP(-$B$3*$B$6)*($B$11*AT228+$B$12*AT238),AR229-$B$2)</f>
        <v>0</v>
      </c>
      <c r="AS233" s="1"/>
      <c r="AT233" s="1"/>
      <c r="AU233" s="22" t="s">
        <v>20</v>
      </c>
      <c r="AV233" s="7">
        <f>MAX(EXP(-$B$3*$B$6)*($B$11*AX228+$B$12*AX238),AV229-$B$2)</f>
        <v>0</v>
      </c>
      <c r="AW233" s="1"/>
      <c r="AX233" s="1"/>
      <c r="AY233" s="1"/>
      <c r="AZ233" s="1"/>
      <c r="BA233" s="1"/>
      <c r="BB233" s="1"/>
      <c r="BC233" s="1"/>
      <c r="BD233" s="1"/>
    </row>
    <row r="234" spans="1:56" ht="14.55" x14ac:dyDescent="0.3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22" t="s">
        <v>0</v>
      </c>
      <c r="AP234" s="7">
        <f>AN229*$B$9</f>
        <v>14.193077434319061</v>
      </c>
      <c r="AQ234" s="1"/>
      <c r="AR234" s="1"/>
      <c r="AS234" s="22" t="s">
        <v>0</v>
      </c>
      <c r="AT234" s="7">
        <f>AR229*$B$9</f>
        <v>14.19307743431906</v>
      </c>
      <c r="AU234" s="1"/>
      <c r="AV234" s="1"/>
      <c r="AW234" s="22" t="s">
        <v>0</v>
      </c>
      <c r="AX234" s="7">
        <f>AV229*$B$9</f>
        <v>14.19307743431906</v>
      </c>
      <c r="AY234" s="1"/>
      <c r="AZ234" s="1"/>
      <c r="BA234" s="1"/>
      <c r="BB234" s="1"/>
      <c r="BC234" s="1"/>
      <c r="BD234" s="1"/>
    </row>
    <row r="235" spans="1:56" x14ac:dyDescent="0.4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23" t="s">
        <v>9</v>
      </c>
      <c r="AP235" s="7">
        <f>EXP(-$B$4*$B$6)*(AR233-AR243)/(AP234*($B$8-$B$9))</f>
        <v>0</v>
      </c>
      <c r="AQ235" s="1"/>
      <c r="AR235" s="1"/>
      <c r="AS235" s="23" t="s">
        <v>9</v>
      </c>
      <c r="AT235" s="7">
        <f>EXP(-$B$4*$B$6)*(AV233-AV243)/(AT234*($B$8-$B$9))</f>
        <v>0</v>
      </c>
      <c r="AU235" s="1"/>
      <c r="AV235" s="1"/>
      <c r="AW235" s="23" t="s">
        <v>9</v>
      </c>
      <c r="AX235" s="6"/>
      <c r="AY235" s="1"/>
      <c r="AZ235" s="1"/>
      <c r="BA235" s="1"/>
      <c r="BB235" s="1"/>
      <c r="BC235" s="1"/>
      <c r="BD235" s="1"/>
    </row>
    <row r="236" spans="1:56" x14ac:dyDescent="0.4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22" t="s">
        <v>10</v>
      </c>
      <c r="AP236" s="7">
        <f>EXP(-$B$3*B6)*(($B$8*AR243-$B$9*AR233)/($B$8-$B$9))</f>
        <v>0</v>
      </c>
      <c r="AQ236" s="1"/>
      <c r="AR236" s="1"/>
      <c r="AS236" s="22" t="s">
        <v>10</v>
      </c>
      <c r="AT236" s="7">
        <f>EXP(-$B$3*B6)*(($B$8*AV243-$B$9*AV233)/($B$8-$B$9))</f>
        <v>0</v>
      </c>
      <c r="AU236" s="1"/>
      <c r="AV236" s="1"/>
      <c r="AW236" s="22" t="s">
        <v>10</v>
      </c>
      <c r="AX236" s="6"/>
      <c r="AY236" s="1"/>
      <c r="AZ236" s="1"/>
      <c r="BA236" s="1"/>
      <c r="BB236" s="1"/>
      <c r="BC236" s="1"/>
      <c r="BD236" s="1"/>
    </row>
    <row r="237" spans="1:56" x14ac:dyDescent="0.4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22" t="s">
        <v>21</v>
      </c>
      <c r="AP237" s="7">
        <f>EXP(-$B$3*$B$6)*($B$11*AR232+$B$12*AR242)</f>
        <v>0</v>
      </c>
      <c r="AQ237" s="1"/>
      <c r="AR237" s="1"/>
      <c r="AS237" s="22" t="s">
        <v>21</v>
      </c>
      <c r="AT237" s="7">
        <f>EXP(-$B$3*$B$6)*($B$11*AV232+$B$12*AV242)</f>
        <v>0</v>
      </c>
      <c r="AU237" s="1"/>
      <c r="AV237" s="1"/>
      <c r="AW237" s="22" t="s">
        <v>21</v>
      </c>
      <c r="AX237" s="8">
        <f>MAX(AX234-$B$2,0)</f>
        <v>0</v>
      </c>
      <c r="AY237" s="1"/>
      <c r="AZ237" s="1"/>
      <c r="BA237" s="1"/>
      <c r="BB237" s="1"/>
      <c r="BC237" s="1"/>
      <c r="BD237" s="1"/>
    </row>
    <row r="238" spans="1:56" x14ac:dyDescent="0.4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22" t="s">
        <v>20</v>
      </c>
      <c r="AP238" s="7">
        <f>MAX(EXP(-$B$3*$B$6)*($B$11*AR233+$B$12*AR243),AP234-$B$2)</f>
        <v>0</v>
      </c>
      <c r="AQ238" s="1"/>
      <c r="AR238" s="1"/>
      <c r="AS238" s="22" t="s">
        <v>20</v>
      </c>
      <c r="AT238" s="7">
        <f>MAX(EXP(-$B$3*$B$6)*($B$11*AV233+$B$12*AV243),AT234-$B$2)</f>
        <v>0</v>
      </c>
      <c r="AU238" s="1"/>
      <c r="AV238" s="1"/>
      <c r="AW238" s="22" t="s">
        <v>20</v>
      </c>
      <c r="AX238" s="8">
        <f>MAX(AX234-$B$2,0)</f>
        <v>0</v>
      </c>
      <c r="AY238" s="1"/>
      <c r="AZ238" s="1"/>
      <c r="BA238" s="1"/>
      <c r="BB238" s="1"/>
      <c r="BC238" s="1"/>
      <c r="BD238" s="1"/>
    </row>
    <row r="239" spans="1:56" x14ac:dyDescent="0.4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22" t="s">
        <v>0</v>
      </c>
      <c r="AR239" s="7">
        <f>AP234*$B$9</f>
        <v>13.518986103409985</v>
      </c>
      <c r="AS239" s="1"/>
      <c r="AT239" s="1"/>
      <c r="AU239" s="22" t="s">
        <v>0</v>
      </c>
      <c r="AV239" s="7">
        <f>AT234*$B$9</f>
        <v>13.518986103409983</v>
      </c>
      <c r="AW239" s="1"/>
      <c r="AX239" s="1"/>
      <c r="AY239" s="1"/>
      <c r="AZ239" s="1"/>
      <c r="BA239" s="1"/>
      <c r="BB239" s="1"/>
      <c r="BC239" s="1"/>
      <c r="BD239" s="1"/>
    </row>
    <row r="240" spans="1:56" x14ac:dyDescent="0.4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23" t="s">
        <v>9</v>
      </c>
      <c r="AR240" s="7">
        <f>EXP(-$B$4*$B$6)*(AT238-AT248)/(AR239*($B$8-$B$9))</f>
        <v>0</v>
      </c>
      <c r="AS240" s="1"/>
      <c r="AT240" s="1"/>
      <c r="AU240" s="23" t="s">
        <v>9</v>
      </c>
      <c r="AV240" s="7">
        <f>EXP(-$B$4*$B$6)*(AX238-AX248)/(AV239*($B$8-$B$9))</f>
        <v>0</v>
      </c>
      <c r="AW240" s="1"/>
      <c r="AX240" s="1"/>
      <c r="AY240" s="1"/>
      <c r="AZ240" s="1"/>
      <c r="BA240" s="1"/>
      <c r="BB240" s="1"/>
      <c r="BC240" s="1"/>
      <c r="BD240" s="1"/>
    </row>
    <row r="241" spans="1:56" x14ac:dyDescent="0.4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22" t="s">
        <v>10</v>
      </c>
      <c r="AR241" s="7">
        <f>EXP(-$B$3*B6)*(($B$8*AT248-$B$9*AT238)/($B$8-$B$9))</f>
        <v>0</v>
      </c>
      <c r="AS241" s="1"/>
      <c r="AT241" s="1"/>
      <c r="AU241" s="22" t="s">
        <v>10</v>
      </c>
      <c r="AV241" s="7">
        <f>EXP(-$B$3*B6)*(($B$8*AX248-$B$9*AX238)/($B$8-$B$9))</f>
        <v>0</v>
      </c>
      <c r="AW241" s="1"/>
      <c r="AX241" s="1"/>
      <c r="AY241" s="1"/>
      <c r="AZ241" s="1"/>
      <c r="BA241" s="1"/>
      <c r="BB241" s="1"/>
      <c r="BC241" s="1"/>
      <c r="BD241" s="1"/>
    </row>
    <row r="242" spans="1:56" x14ac:dyDescent="0.4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22" t="s">
        <v>21</v>
      </c>
      <c r="AR242" s="7">
        <f>EXP(-$B$3*$B$6)*($B$11*AT237+$B$12*AT247)</f>
        <v>0</v>
      </c>
      <c r="AS242" s="1"/>
      <c r="AT242" s="1"/>
      <c r="AU242" s="22" t="s">
        <v>21</v>
      </c>
      <c r="AV242" s="7">
        <f>EXP(-$B$3*$B$6)*($B$11*AX237+$B$12*AX247)</f>
        <v>0</v>
      </c>
      <c r="AW242" s="1"/>
      <c r="AX242" s="1"/>
      <c r="AY242" s="1"/>
      <c r="AZ242" s="1"/>
      <c r="BA242" s="1"/>
      <c r="BB242" s="1"/>
      <c r="BC242" s="1"/>
      <c r="BD242" s="1"/>
    </row>
    <row r="243" spans="1:56" x14ac:dyDescent="0.4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22" t="s">
        <v>20</v>
      </c>
      <c r="AR243" s="7">
        <f>MAX(EXP(-$B$3*$B$6)*($B$11*AT238+$B$12*AT248),AR239-$B$2)</f>
        <v>0</v>
      </c>
      <c r="AS243" s="1"/>
      <c r="AT243" s="1"/>
      <c r="AU243" s="22" t="s">
        <v>20</v>
      </c>
      <c r="AV243" s="7">
        <f>MAX(EXP(-$B$3*$B$6)*($B$11*AX238+$B$12*AX248),AV239-$B$2)</f>
        <v>0</v>
      </c>
      <c r="AW243" s="1"/>
      <c r="AX243" s="1"/>
      <c r="AY243" s="1"/>
      <c r="AZ243" s="1"/>
      <c r="BA243" s="1"/>
      <c r="BB243" s="1"/>
      <c r="BC243" s="1"/>
      <c r="BD243" s="1"/>
    </row>
    <row r="244" spans="1:56" x14ac:dyDescent="0.4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22" t="s">
        <v>0</v>
      </c>
      <c r="AT244" s="7">
        <f>AR239*$B$9</f>
        <v>12.876910318425292</v>
      </c>
      <c r="AU244" s="1"/>
      <c r="AV244" s="1"/>
      <c r="AW244" s="22" t="s">
        <v>0</v>
      </c>
      <c r="AX244" s="7">
        <f>AV239*$B$9</f>
        <v>12.87691031842529</v>
      </c>
      <c r="AY244" s="1"/>
      <c r="AZ244" s="1"/>
      <c r="BA244" s="1"/>
      <c r="BB244" s="1"/>
      <c r="BC244" s="1"/>
      <c r="BD244" s="1"/>
    </row>
    <row r="245" spans="1:56" x14ac:dyDescent="0.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23" t="s">
        <v>9</v>
      </c>
      <c r="AT245" s="7">
        <f>EXP(-$B$4*$B$6)*(AV243-AV253)/(AT244*($B$8-$B$9))</f>
        <v>0</v>
      </c>
      <c r="AU245" s="1"/>
      <c r="AV245" s="1"/>
      <c r="AW245" s="23" t="s">
        <v>9</v>
      </c>
      <c r="AX245" s="6"/>
      <c r="AY245" s="1"/>
      <c r="AZ245" s="1"/>
      <c r="BA245" s="1"/>
      <c r="BB245" s="1"/>
      <c r="BC245" s="1"/>
      <c r="BD245" s="1"/>
    </row>
    <row r="246" spans="1:56" x14ac:dyDescent="0.4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22" t="s">
        <v>10</v>
      </c>
      <c r="AT246" s="7">
        <f>EXP(-$B$3*B6)*(($B$8*AV253-$B$9*AV243)/($B$8-$B$9))</f>
        <v>0</v>
      </c>
      <c r="AU246" s="1"/>
      <c r="AV246" s="1"/>
      <c r="AW246" s="22" t="s">
        <v>10</v>
      </c>
      <c r="AX246" s="6"/>
      <c r="AY246" s="1"/>
      <c r="AZ246" s="1"/>
      <c r="BA246" s="1"/>
      <c r="BB246" s="1"/>
      <c r="BC246" s="1"/>
      <c r="BD246" s="1"/>
    </row>
    <row r="247" spans="1:56" x14ac:dyDescent="0.4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22" t="s">
        <v>21</v>
      </c>
      <c r="AT247" s="7">
        <f>EXP(-$B$3*$B$6)*($B$11*AV242+$B$12*AV252)</f>
        <v>0</v>
      </c>
      <c r="AU247" s="1"/>
      <c r="AV247" s="1"/>
      <c r="AW247" s="22" t="s">
        <v>21</v>
      </c>
      <c r="AX247" s="8">
        <f>MAX(AX244-$B$2,0)</f>
        <v>0</v>
      </c>
      <c r="AY247" s="1"/>
      <c r="AZ247" s="1"/>
      <c r="BA247" s="1"/>
      <c r="BB247" s="1"/>
      <c r="BC247" s="1"/>
      <c r="BD247" s="1"/>
    </row>
    <row r="248" spans="1:56" x14ac:dyDescent="0.4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22" t="s">
        <v>20</v>
      </c>
      <c r="AT248" s="7">
        <f>MAX(EXP(-$B$3*$B$6)*($B$11*AV243+$B$12*AV253),AT244-$B$2)</f>
        <v>0</v>
      </c>
      <c r="AU248" s="1"/>
      <c r="AV248" s="1"/>
      <c r="AW248" s="22" t="s">
        <v>20</v>
      </c>
      <c r="AX248" s="8">
        <f>MAX(AX244-$B$2,0)</f>
        <v>0</v>
      </c>
      <c r="AY248" s="1"/>
      <c r="AZ248" s="1"/>
      <c r="BA248" s="1"/>
      <c r="BB248" s="1"/>
      <c r="BC248" s="1"/>
      <c r="BD248" s="1"/>
    </row>
    <row r="249" spans="1:56" x14ac:dyDescent="0.4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22" t="s">
        <v>0</v>
      </c>
      <c r="AV249" s="7">
        <f>AT244*$B$9</f>
        <v>12.265329521046194</v>
      </c>
      <c r="AW249" s="1"/>
      <c r="AX249" s="1"/>
      <c r="AY249" s="1"/>
      <c r="AZ249" s="1"/>
      <c r="BA249" s="1"/>
      <c r="BB249" s="1"/>
      <c r="BC249" s="1"/>
      <c r="BD249" s="1"/>
    </row>
    <row r="250" spans="1:56" x14ac:dyDescent="0.4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23" t="s">
        <v>9</v>
      </c>
      <c r="AV250" s="7">
        <f>EXP(-$B$4*$B$6)*(AX248-AX258)/(AV249*($B$8-$B$9))</f>
        <v>0</v>
      </c>
      <c r="AW250" s="1"/>
      <c r="AX250" s="1"/>
      <c r="AY250" s="1"/>
      <c r="AZ250" s="1"/>
      <c r="BA250" s="1"/>
      <c r="BB250" s="1"/>
      <c r="BC250" s="1"/>
      <c r="BD250" s="1"/>
    </row>
    <row r="251" spans="1:56" x14ac:dyDescent="0.4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22" t="s">
        <v>10</v>
      </c>
      <c r="AV251" s="7">
        <f>EXP(-$B$3*B6)*(($B$8*AX258-$B$9*AX248)/($B$8-$B$9))</f>
        <v>0</v>
      </c>
      <c r="AW251" s="1"/>
      <c r="AX251" s="1"/>
      <c r="AY251" s="1"/>
      <c r="AZ251" s="1"/>
      <c r="BA251" s="1"/>
      <c r="BB251" s="1"/>
      <c r="BC251" s="1"/>
      <c r="BD251" s="1"/>
    </row>
    <row r="252" spans="1:56" x14ac:dyDescent="0.4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22" t="s">
        <v>21</v>
      </c>
      <c r="AV252" s="7">
        <f>EXP(-$B$3*$B$6)*($B$11*AX247+$B$12*AX257)</f>
        <v>0</v>
      </c>
      <c r="AW252" s="1"/>
      <c r="AX252" s="1"/>
      <c r="AY252" s="1"/>
      <c r="AZ252" s="1"/>
      <c r="BA252" s="1"/>
      <c r="BB252" s="1"/>
      <c r="BC252" s="1"/>
      <c r="BD252" s="1"/>
    </row>
    <row r="253" spans="1:56" x14ac:dyDescent="0.4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22" t="s">
        <v>20</v>
      </c>
      <c r="AV253" s="7">
        <f>MAX(EXP(-$B$3*$B$6)*($B$11*AX248+$B$12*AX258),AV249-$B$2)</f>
        <v>0</v>
      </c>
      <c r="AW253" s="1"/>
      <c r="AX253" s="1"/>
      <c r="AY253" s="1"/>
      <c r="AZ253" s="1"/>
      <c r="BA253" s="1"/>
      <c r="BB253" s="1"/>
      <c r="BC253" s="1"/>
      <c r="BD253" s="1"/>
    </row>
    <row r="254" spans="1:56" x14ac:dyDescent="0.4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22" t="s">
        <v>0</v>
      </c>
      <c r="AX254" s="7">
        <f>AV249*$B$9</f>
        <v>11.682795370919711</v>
      </c>
      <c r="AY254" s="1"/>
      <c r="AZ254" s="1"/>
      <c r="BA254" s="1"/>
      <c r="BB254" s="1"/>
      <c r="BC254" s="1"/>
      <c r="BD254" s="1"/>
    </row>
    <row r="255" spans="1:56" x14ac:dyDescent="0.4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23" t="s">
        <v>9</v>
      </c>
      <c r="AX255" s="6"/>
      <c r="AY255" s="1"/>
      <c r="AZ255" s="1"/>
      <c r="BA255" s="1"/>
      <c r="BB255" s="1"/>
      <c r="BC255" s="1"/>
      <c r="BD255" s="1"/>
    </row>
    <row r="256" spans="1:56" x14ac:dyDescent="0.4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22" t="s">
        <v>10</v>
      </c>
      <c r="AX256" s="6"/>
      <c r="AY256" s="1"/>
      <c r="AZ256" s="1"/>
      <c r="BA256" s="1"/>
      <c r="BB256" s="1"/>
      <c r="BC256" s="1"/>
      <c r="BD256" s="1"/>
    </row>
    <row r="257" spans="1:56" x14ac:dyDescent="0.4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22" t="s">
        <v>21</v>
      </c>
      <c r="AX257" s="8">
        <f>MAX(AX254-$B$2,0)</f>
        <v>0</v>
      </c>
      <c r="AY257" s="1"/>
      <c r="AZ257" s="1"/>
      <c r="BA257" s="1"/>
      <c r="BB257" s="1"/>
      <c r="BC257" s="1"/>
      <c r="BD257" s="1"/>
    </row>
    <row r="258" spans="1:56" x14ac:dyDescent="0.4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22" t="s">
        <v>20</v>
      </c>
      <c r="AX258" s="8">
        <f>MAX(AX254-$B$2,0)</f>
        <v>0</v>
      </c>
      <c r="AY258" s="1"/>
      <c r="AZ258" s="1"/>
      <c r="BA258" s="1"/>
      <c r="BB258" s="1"/>
      <c r="BC258" s="1"/>
      <c r="BD258" s="1"/>
    </row>
    <row r="259" spans="1:56" x14ac:dyDescent="0.4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3"/>
      <c r="M259" s="2"/>
      <c r="N259" s="4"/>
      <c r="O259" s="1"/>
      <c r="P259" s="3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</row>
    <row r="260" spans="1:56" x14ac:dyDescent="0.4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3"/>
      <c r="M260" s="2"/>
      <c r="N260" s="4"/>
      <c r="O260" s="1"/>
      <c r="P260" s="3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</row>
    <row r="261" spans="1:56" x14ac:dyDescent="0.4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3"/>
      <c r="M261" s="2"/>
      <c r="N261" s="4"/>
      <c r="O261" s="1"/>
      <c r="P261" s="3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</row>
    <row r="262" spans="1:56" x14ac:dyDescent="0.4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3"/>
      <c r="M262" s="2"/>
      <c r="N262" s="4"/>
      <c r="O262" s="1"/>
      <c r="P262" s="3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</row>
    <row r="263" spans="1:56" x14ac:dyDescent="0.4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3"/>
      <c r="M263" s="2"/>
      <c r="N263" s="4"/>
      <c r="O263" s="1"/>
      <c r="P263" s="3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</row>
    <row r="264" spans="1:56" x14ac:dyDescent="0.4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3"/>
      <c r="M264" s="2"/>
      <c r="N264" s="4"/>
      <c r="O264" s="1"/>
      <c r="P264" s="3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</row>
    <row r="265" spans="1:56" x14ac:dyDescent="0.4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3"/>
      <c r="M265" s="2"/>
      <c r="N265" s="4"/>
      <c r="O265" s="1"/>
      <c r="P265" s="3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</row>
    <row r="266" spans="1:56" x14ac:dyDescent="0.4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3"/>
      <c r="M266" s="2"/>
      <c r="N266" s="4"/>
      <c r="O266" s="1"/>
      <c r="P266" s="3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</row>
    <row r="267" spans="1:56" x14ac:dyDescent="0.4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3"/>
      <c r="M267" s="2"/>
      <c r="N267" s="4"/>
      <c r="O267" s="1"/>
      <c r="P267" s="3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</row>
  </sheetData>
  <conditionalFormatting sqref="B138 D143 D133">
    <cfRule type="cellIs" dxfId="11" priority="12" operator="equal">
      <formula>B129-$B$2</formula>
    </cfRule>
  </conditionalFormatting>
  <conditionalFormatting sqref="AV23">
    <cfRule type="expression" dxfId="10" priority="11">
      <formula>EXP(-$B$3*$B$6)*($B$11*AX18+$B$12*AX28)&lt;AV19-$B$2</formula>
    </cfRule>
  </conditionalFormatting>
  <conditionalFormatting sqref="AV33">
    <cfRule type="expression" dxfId="9" priority="10">
      <formula>EXP(-$B$3*$B$6)*($B$11*AX28+$B$12*AX38)&lt;AV29-$B$2</formula>
    </cfRule>
  </conditionalFormatting>
  <conditionalFormatting sqref="AV43">
    <cfRule type="expression" dxfId="8" priority="9">
      <formula>EXP(-$B$3*$B$6)*($B$11*AX38+$B$12*AX48)&lt;AV39-$B$2</formula>
    </cfRule>
  </conditionalFormatting>
  <conditionalFormatting sqref="AV53">
    <cfRule type="expression" dxfId="7" priority="8">
      <formula>EXP(-$B$3*$B$6)*($B$11*AX48+$B$12*AX58)&lt;AV49-$B$2</formula>
    </cfRule>
  </conditionalFormatting>
  <conditionalFormatting sqref="AV63">
    <cfRule type="expression" dxfId="6" priority="7">
      <formula>EXP(-$B$3*$B$6)*($B$11*AX58+$B$12*AX68)&lt;AV59-$B$2</formula>
    </cfRule>
  </conditionalFormatting>
  <conditionalFormatting sqref="AV73">
    <cfRule type="expression" dxfId="5" priority="6">
      <formula>EXP(-$B$3*$B$6)*($B$11*AX68+$B$12*AX78)&lt;AV69-$B$2</formula>
    </cfRule>
  </conditionalFormatting>
  <conditionalFormatting sqref="AV83">
    <cfRule type="expression" dxfId="4" priority="5">
      <formula>EXP(-$B$3*$B$6)*($B$11*AX78+$B$12*AX88)&lt;AV79-$B$2</formula>
    </cfRule>
  </conditionalFormatting>
  <conditionalFormatting sqref="AV93">
    <cfRule type="expression" dxfId="3" priority="4">
      <formula>EXP(-$B$3*$B$6)*($B$11*AX88+$B$12*AX98)&lt;AV89-$B$2</formula>
    </cfRule>
  </conditionalFormatting>
  <conditionalFormatting sqref="AV103">
    <cfRule type="expression" dxfId="2" priority="3">
      <formula>EXP(-$B$3*$B$6)*($B$11*AX98+$B$12*AX108)&lt;AV99-$B$2</formula>
    </cfRule>
  </conditionalFormatting>
  <conditionalFormatting sqref="AV113">
    <cfRule type="expression" dxfId="1" priority="2">
      <formula>EXP(-$B$3*$B$6)*($B$11*AX108+$B$12*AX118)&lt;AV109-$B$2</formula>
    </cfRule>
  </conditionalFormatting>
  <conditionalFormatting sqref="AV123">
    <cfRule type="expression" dxfId="0" priority="1">
      <formula>EXP(-$B$3*$B$6)*($B$11*AX118+$B$12*AX128)&lt;AV119-$B$2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Charts</vt:lpstr>
      </vt:variant>
      <vt:variant>
        <vt:i4>1</vt:i4>
      </vt:variant>
    </vt:vector>
  </HeadingPairs>
  <TitlesOfParts>
    <vt:vector size="11" baseType="lpstr">
      <vt:lpstr>Model Summary</vt:lpstr>
      <vt:lpstr>Black-Scholes Formula, Greeks</vt:lpstr>
      <vt:lpstr>4-Period European Call</vt:lpstr>
      <vt:lpstr>4-Period European Put</vt:lpstr>
      <vt:lpstr>4-Period American Call</vt:lpstr>
      <vt:lpstr>4-Period American Put</vt:lpstr>
      <vt:lpstr>24-Period American Call</vt:lpstr>
      <vt:lpstr>24-Period American Put</vt:lpstr>
      <vt:lpstr>24-Period American Call C-R-R</vt:lpstr>
      <vt:lpstr>24-Period Lognormal Dist</vt:lpstr>
      <vt:lpstr>Probability vs Stock Price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sam richards</cp:lastModifiedBy>
  <dcterms:created xsi:type="dcterms:W3CDTF">2013-02-13T20:07:33Z</dcterms:created>
  <dcterms:modified xsi:type="dcterms:W3CDTF">2017-03-08T23:45:06Z</dcterms:modified>
</cp:coreProperties>
</file>