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one\cs50_fp\mysite\static\mysite\excel\"/>
    </mc:Choice>
  </mc:AlternateContent>
  <bookViews>
    <workbookView xWindow="0" yWindow="0" windowWidth="23040" windowHeight="10656"/>
  </bookViews>
  <sheets>
    <sheet name="CLTV Analysis" sheetId="2" r:id="rId1"/>
    <sheet name="CLTV Driv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 l="1"/>
  <c r="Z4" i="2" s="1"/>
  <c r="AA4" i="2" s="1"/>
  <c r="AB4" i="2" s="1"/>
  <c r="AC4" i="2" s="1"/>
  <c r="AD4" i="2" s="1"/>
  <c r="Y7" i="2"/>
  <c r="Y6" i="2" s="1"/>
  <c r="Z7" i="2"/>
  <c r="AA7" i="2"/>
  <c r="AB7" i="2"/>
  <c r="AC7" i="2"/>
  <c r="AD7" i="2"/>
  <c r="Y8" i="2"/>
  <c r="Z8" i="2"/>
  <c r="AA8" i="2"/>
  <c r="AB8" i="2"/>
  <c r="AC8" i="2"/>
  <c r="AD8" i="2"/>
  <c r="Y11" i="2"/>
  <c r="Z11" i="2"/>
  <c r="AA11" i="2"/>
  <c r="AB11" i="2"/>
  <c r="AC11" i="2" s="1"/>
  <c r="Y12" i="2"/>
  <c r="Z12" i="2"/>
  <c r="AA12" i="2" s="1"/>
  <c r="Y13" i="2"/>
  <c r="Y19" i="2"/>
  <c r="Z19" i="2"/>
  <c r="AA19" i="2" s="1"/>
  <c r="Y20" i="2"/>
  <c r="Z20" i="2"/>
  <c r="Q4" i="2"/>
  <c r="R4" i="2" s="1"/>
  <c r="S4" i="2" s="1"/>
  <c r="T4" i="2" s="1"/>
  <c r="U4" i="2" s="1"/>
  <c r="V4" i="2" s="1"/>
  <c r="W4" i="2" s="1"/>
  <c r="X4" i="2" s="1"/>
  <c r="Q7" i="2"/>
  <c r="Q6" i="2" s="1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11" i="2"/>
  <c r="R11" i="2" s="1"/>
  <c r="Q12" i="2"/>
  <c r="R12" i="2" s="1"/>
  <c r="S12" i="2" s="1"/>
  <c r="T12" i="2" s="1"/>
  <c r="U12" i="2" s="1"/>
  <c r="V12" i="2" s="1"/>
  <c r="W12" i="2" s="1"/>
  <c r="X12" i="2" s="1"/>
  <c r="Q13" i="2"/>
  <c r="Q19" i="2"/>
  <c r="R19" i="2" s="1"/>
  <c r="Q20" i="2"/>
  <c r="G22" i="2"/>
  <c r="H22" i="2"/>
  <c r="I22" i="2"/>
  <c r="J22" i="2"/>
  <c r="K22" i="2"/>
  <c r="L22" i="2"/>
  <c r="M22" i="2"/>
  <c r="N22" i="2"/>
  <c r="O22" i="2"/>
  <c r="P22" i="2"/>
  <c r="F22" i="2"/>
  <c r="G15" i="2"/>
  <c r="H15" i="2"/>
  <c r="I15" i="2"/>
  <c r="J15" i="2"/>
  <c r="K15" i="2"/>
  <c r="L15" i="2"/>
  <c r="M15" i="2"/>
  <c r="N15" i="2"/>
  <c r="O15" i="2"/>
  <c r="P15" i="2"/>
  <c r="F15" i="2"/>
  <c r="H13" i="2"/>
  <c r="I13" i="2"/>
  <c r="J13" i="2"/>
  <c r="K13" i="2"/>
  <c r="L13" i="2"/>
  <c r="M13" i="2"/>
  <c r="N13" i="2"/>
  <c r="O13" i="2"/>
  <c r="P13" i="2"/>
  <c r="G13" i="2"/>
  <c r="G20" i="2"/>
  <c r="H20" i="2"/>
  <c r="I20" i="2"/>
  <c r="J19" i="2"/>
  <c r="K19" i="2" s="1"/>
  <c r="F18" i="2"/>
  <c r="F17" i="2"/>
  <c r="D52" i="1"/>
  <c r="C52" i="1"/>
  <c r="B52" i="1"/>
  <c r="C49" i="1"/>
  <c r="D49" i="1"/>
  <c r="B49" i="1"/>
  <c r="D51" i="1"/>
  <c r="C51" i="1"/>
  <c r="B51" i="1"/>
  <c r="C48" i="1"/>
  <c r="D48" i="1"/>
  <c r="B48" i="1"/>
  <c r="B50" i="1"/>
  <c r="C50" i="1"/>
  <c r="D50" i="1"/>
  <c r="C47" i="1"/>
  <c r="D47" i="1"/>
  <c r="B47" i="1"/>
  <c r="C46" i="1"/>
  <c r="D46" i="1"/>
  <c r="B46" i="1"/>
  <c r="C42" i="1"/>
  <c r="D42" i="1"/>
  <c r="B42" i="1"/>
  <c r="D18" i="1"/>
  <c r="B4" i="2"/>
  <c r="C4" i="2" s="1"/>
  <c r="J6" i="2" s="1"/>
  <c r="C18" i="1"/>
  <c r="B18" i="1"/>
  <c r="D9" i="1"/>
  <c r="C9" i="1"/>
  <c r="B9" i="1"/>
  <c r="J12" i="2"/>
  <c r="K12" i="2" s="1"/>
  <c r="L12" i="2" s="1"/>
  <c r="M12" i="2" s="1"/>
  <c r="N12" i="2" s="1"/>
  <c r="O12" i="2" s="1"/>
  <c r="P12" i="2" s="1"/>
  <c r="C44" i="1"/>
  <c r="D44" i="1"/>
  <c r="B44" i="1"/>
  <c r="C43" i="1"/>
  <c r="D43" i="1"/>
  <c r="J11" i="2" s="1"/>
  <c r="K11" i="2" s="1"/>
  <c r="L11" i="2" s="1"/>
  <c r="M11" i="2" s="1"/>
  <c r="N11" i="2" s="1"/>
  <c r="O11" i="2" s="1"/>
  <c r="P11" i="2" s="1"/>
  <c r="B43" i="1"/>
  <c r="C26" i="1"/>
  <c r="C31" i="1" s="1"/>
  <c r="C33" i="1" s="1"/>
  <c r="G10" i="2"/>
  <c r="D26" i="1"/>
  <c r="D31" i="1" s="1"/>
  <c r="D33" i="1" s="1"/>
  <c r="B26" i="1"/>
  <c r="B31" i="1" s="1"/>
  <c r="B33" i="1" s="1"/>
  <c r="D20" i="1"/>
  <c r="B3" i="2" s="1"/>
  <c r="C3" i="2" s="1"/>
  <c r="M8" i="2" s="1"/>
  <c r="C20" i="1"/>
  <c r="D11" i="1"/>
  <c r="C11" i="1"/>
  <c r="M4" i="2"/>
  <c r="N4" i="2" s="1"/>
  <c r="O4" i="2" s="1"/>
  <c r="P4" i="2" s="1"/>
  <c r="L4" i="2"/>
  <c r="K4" i="2"/>
  <c r="B2" i="2"/>
  <c r="C2" i="2" s="1"/>
  <c r="G4" i="2"/>
  <c r="H4" i="2" s="1"/>
  <c r="I4" i="2" s="1"/>
  <c r="J4" i="2" s="1"/>
  <c r="D19" i="1"/>
  <c r="C19" i="1"/>
  <c r="D10" i="1"/>
  <c r="C10" i="1"/>
  <c r="C38" i="1"/>
  <c r="D38" i="1"/>
  <c r="B38" i="1"/>
  <c r="C17" i="1"/>
  <c r="D17" i="1"/>
  <c r="B17" i="1"/>
  <c r="C8" i="1"/>
  <c r="D8" i="1"/>
  <c r="B8" i="1"/>
  <c r="AB12" i="2" l="1"/>
  <c r="AA13" i="2"/>
  <c r="AA20" i="2"/>
  <c r="AB19" i="2"/>
  <c r="Z6" i="2"/>
  <c r="Y15" i="2"/>
  <c r="Y22" i="2" s="1"/>
  <c r="AD11" i="2"/>
  <c r="Z13" i="2"/>
  <c r="R13" i="2"/>
  <c r="S11" i="2"/>
  <c r="Q15" i="2"/>
  <c r="Q22" i="2" s="1"/>
  <c r="R6" i="2"/>
  <c r="R20" i="2"/>
  <c r="S19" i="2"/>
  <c r="F20" i="2"/>
  <c r="K20" i="2"/>
  <c r="L19" i="2"/>
  <c r="J20" i="2"/>
  <c r="H10" i="2"/>
  <c r="I10" i="2"/>
  <c r="K7" i="2"/>
  <c r="L8" i="2"/>
  <c r="M7" i="2"/>
  <c r="P8" i="2"/>
  <c r="P7" i="2"/>
  <c r="L7" i="2"/>
  <c r="O8" i="2"/>
  <c r="O7" i="2"/>
  <c r="K8" i="2"/>
  <c r="N8" i="2"/>
  <c r="N7" i="2"/>
  <c r="AC19" i="2" l="1"/>
  <c r="AB20" i="2"/>
  <c r="AA6" i="2"/>
  <c r="Z15" i="2"/>
  <c r="Z22" i="2" s="1"/>
  <c r="AB13" i="2"/>
  <c r="AC12" i="2"/>
  <c r="R15" i="2"/>
  <c r="R22" i="2" s="1"/>
  <c r="S6" i="2"/>
  <c r="T19" i="2"/>
  <c r="S20" i="2"/>
  <c r="S13" i="2"/>
  <c r="T11" i="2"/>
  <c r="M19" i="2"/>
  <c r="L20" i="2"/>
  <c r="K6" i="2"/>
  <c r="L6" i="2" s="1"/>
  <c r="M6" i="2" s="1"/>
  <c r="N6" i="2" s="1"/>
  <c r="O6" i="2" s="1"/>
  <c r="P6" i="2" s="1"/>
  <c r="AD12" i="2" l="1"/>
  <c r="AD13" i="2" s="1"/>
  <c r="AC13" i="2"/>
  <c r="AA15" i="2"/>
  <c r="AA22" i="2" s="1"/>
  <c r="AB6" i="2"/>
  <c r="AD19" i="2"/>
  <c r="AD20" i="2" s="1"/>
  <c r="AC20" i="2"/>
  <c r="U19" i="2"/>
  <c r="T20" i="2"/>
  <c r="U11" i="2"/>
  <c r="T13" i="2"/>
  <c r="T6" i="2"/>
  <c r="S15" i="2"/>
  <c r="S22" i="2" s="1"/>
  <c r="N19" i="2"/>
  <c r="M20" i="2"/>
  <c r="AB15" i="2" l="1"/>
  <c r="AB22" i="2" s="1"/>
  <c r="AC6" i="2"/>
  <c r="U6" i="2"/>
  <c r="T15" i="2"/>
  <c r="T22" i="2" s="1"/>
  <c r="U13" i="2"/>
  <c r="V11" i="2"/>
  <c r="U20" i="2"/>
  <c r="V19" i="2"/>
  <c r="N20" i="2"/>
  <c r="O19" i="2"/>
  <c r="AD6" i="2" l="1"/>
  <c r="AD15" i="2" s="1"/>
  <c r="AD22" i="2" s="1"/>
  <c r="AC15" i="2"/>
  <c r="AC22" i="2" s="1"/>
  <c r="V13" i="2"/>
  <c r="W11" i="2"/>
  <c r="V20" i="2"/>
  <c r="W19" i="2"/>
  <c r="U15" i="2"/>
  <c r="U22" i="2" s="1"/>
  <c r="V6" i="2"/>
  <c r="P19" i="2"/>
  <c r="P20" i="2" s="1"/>
  <c r="O20" i="2"/>
  <c r="V15" i="2" l="1"/>
  <c r="V22" i="2" s="1"/>
  <c r="W6" i="2"/>
  <c r="W20" i="2"/>
  <c r="X19" i="2"/>
  <c r="X20" i="2" s="1"/>
  <c r="X11" i="2"/>
  <c r="X13" i="2" s="1"/>
  <c r="W13" i="2"/>
  <c r="W15" i="2" l="1"/>
  <c r="W22" i="2" s="1"/>
  <c r="X6" i="2"/>
  <c r="X15" i="2" s="1"/>
  <c r="X22" i="2" s="1"/>
</calcChain>
</file>

<file path=xl/sharedStrings.xml><?xml version="1.0" encoding="utf-8"?>
<sst xmlns="http://schemas.openxmlformats.org/spreadsheetml/2006/main" count="65" uniqueCount="56">
  <si>
    <t>New Customers</t>
  </si>
  <si>
    <t>2013 Vintage</t>
  </si>
  <si>
    <t>2014 Vintage</t>
  </si>
  <si>
    <t>2015 Vintage</t>
  </si>
  <si>
    <t>Total</t>
  </si>
  <si>
    <t>Count</t>
  </si>
  <si>
    <t>Revenue</t>
  </si>
  <si>
    <t>COGS</t>
  </si>
  <si>
    <t>Gross Profit</t>
  </si>
  <si>
    <t>Sales</t>
  </si>
  <si>
    <t>Marketing</t>
  </si>
  <si>
    <t>R&amp;D</t>
  </si>
  <si>
    <t>G&amp;A</t>
  </si>
  <si>
    <t>Costs</t>
  </si>
  <si>
    <t>Headcount</t>
  </si>
  <si>
    <t>Sales Reps (Hunters)</t>
  </si>
  <si>
    <t>Sales Reps (Farmers)</t>
  </si>
  <si>
    <t>Total Reps</t>
  </si>
  <si>
    <t>Customer Service</t>
  </si>
  <si>
    <t>Assume all customer adds and losses, as well as headcount changes, occur on Jan 1</t>
  </si>
  <si>
    <t>Revenue ($M)</t>
  </si>
  <si>
    <t>New Customer Spend ($K)</t>
  </si>
  <si>
    <t>Net Upsell %</t>
  </si>
  <si>
    <t>Gross Upsell %</t>
  </si>
  <si>
    <t>Total Cost</t>
  </si>
  <si>
    <t>EBITDA</t>
  </si>
  <si>
    <t>Annual</t>
  </si>
  <si>
    <t>Monthly</t>
  </si>
  <si>
    <t>Implementation</t>
  </si>
  <si>
    <t>Data Center</t>
  </si>
  <si>
    <t>Customer Support</t>
  </si>
  <si>
    <t>Sales - Hunters</t>
  </si>
  <si>
    <t>Sales - Farmers</t>
  </si>
  <si>
    <t>Marketing Cost</t>
  </si>
  <si>
    <t>Allocated R&amp;D</t>
  </si>
  <si>
    <t>Allocated G&amp;A</t>
  </si>
  <si>
    <t>Customer Contribution Margin</t>
  </si>
  <si>
    <t>Customer EBITDA Margin</t>
  </si>
  <si>
    <t>Churned Customers</t>
  </si>
  <si>
    <t>Churn Rate</t>
  </si>
  <si>
    <t>Gross Upsell Rate</t>
  </si>
  <si>
    <t>New Subscription ($K)</t>
  </si>
  <si>
    <t>Implementation Time (Months)</t>
  </si>
  <si>
    <t>Implementation cost/cust ($K)</t>
  </si>
  <si>
    <t>Customer Support/Customer/Month ($K)</t>
  </si>
  <si>
    <t>Upsell Rate</t>
  </si>
  <si>
    <t>Data Center/Customer/Month ($K)</t>
  </si>
  <si>
    <t>Total S&amp;M Cost</t>
  </si>
  <si>
    <t>Marketing Cost/New Customer ($K)</t>
  </si>
  <si>
    <t>Hunter % of Salesforce</t>
  </si>
  <si>
    <t>Hunter Spend</t>
  </si>
  <si>
    <t>Hunter cost/New Customer</t>
  </si>
  <si>
    <t>Farmer % of Salesforce</t>
  </si>
  <si>
    <t>Farmer Spend</t>
  </si>
  <si>
    <t>Farmer cost/existing customer</t>
  </si>
  <si>
    <t>Total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</si>
</sst>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"/>
    <numFmt numFmtId="165" formatCode="&quot;Month &quot;0"/>
    <numFmt numFmtId="168" formatCode="0.0%"/>
  </numFmts>
  <fonts count="12" x14ac:knownFonts="1">
    <font>
      <sz val="11"/>
      <color theme="1"/>
      <name val="Calibri"/>
      <family val="2"/>
      <scheme val="minor"/>
    </font>
    <font>
      <u val="singleAccounting"/>
      <sz val="10"/>
      <color indexed="12"/>
      <name val="Gill Sans MT"/>
      <family val="2"/>
    </font>
    <font>
      <u val="singleAccounting"/>
      <sz val="10"/>
      <color theme="1"/>
      <name val="Gill Sans MT"/>
      <family val="2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b/>
      <u/>
      <sz val="10"/>
      <color theme="1"/>
      <name val="Gill Sans MT"/>
      <family val="2"/>
    </font>
    <font>
      <b/>
      <i/>
      <u/>
      <sz val="10"/>
      <color theme="1"/>
      <name val="Gill Sans MT"/>
      <family val="2"/>
    </font>
    <font>
      <sz val="10"/>
      <color indexed="12"/>
      <name val="Gill Sans MT"/>
      <family val="2"/>
    </font>
    <font>
      <sz val="10"/>
      <name val="Gill Sans MT"/>
      <family val="2"/>
    </font>
    <font>
      <sz val="10"/>
      <color indexed="17"/>
      <name val="Gill Sans MT"/>
      <family val="2"/>
    </font>
    <font>
      <b/>
      <sz val="10"/>
      <color theme="1"/>
      <name val="Gill Sans MT"/>
      <family val="2"/>
    </font>
    <font>
      <b/>
      <sz val="10"/>
      <color indexed="17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1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3" fillId="2" borderId="0" xfId="0" applyFont="1" applyFill="1"/>
    <xf numFmtId="0" fontId="4" fillId="2" borderId="0" xfId="0" applyFont="1" applyFill="1" applyBorder="1"/>
    <xf numFmtId="9" fontId="4" fillId="2" borderId="0" xfId="0" applyNumberFormat="1" applyFont="1" applyFill="1" applyBorder="1"/>
    <xf numFmtId="164" fontId="7" fillId="0" borderId="0" xfId="0" applyNumberFormat="1" applyFont="1"/>
    <xf numFmtId="164" fontId="3" fillId="0" borderId="1" xfId="0" applyNumberFormat="1" applyFont="1" applyBorder="1"/>
    <xf numFmtId="37" fontId="4" fillId="2" borderId="0" xfId="0" applyNumberFormat="1" applyFont="1" applyFill="1" applyBorder="1"/>
    <xf numFmtId="164" fontId="4" fillId="2" borderId="0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0" fontId="3" fillId="0" borderId="2" xfId="0" applyFont="1" applyBorder="1"/>
    <xf numFmtId="164" fontId="7" fillId="0" borderId="2" xfId="0" applyNumberFormat="1" applyFont="1" applyBorder="1"/>
    <xf numFmtId="0" fontId="7" fillId="0" borderId="0" xfId="0" applyNumberFormat="1" applyFont="1"/>
    <xf numFmtId="0" fontId="8" fillId="0" borderId="1" xfId="0" applyNumberFormat="1" applyFont="1" applyBorder="1"/>
    <xf numFmtId="9" fontId="3" fillId="0" borderId="0" xfId="0" applyNumberFormat="1" applyFont="1"/>
    <xf numFmtId="168" fontId="3" fillId="0" borderId="0" xfId="0" applyNumberFormat="1" applyFont="1"/>
    <xf numFmtId="168" fontId="9" fillId="0" borderId="0" xfId="0" applyNumberFormat="1" applyFont="1"/>
    <xf numFmtId="164" fontId="3" fillId="0" borderId="0" xfId="0" applyNumberFormat="1" applyFont="1"/>
    <xf numFmtId="164" fontId="9" fillId="0" borderId="0" xfId="0" applyNumberFormat="1" applyFont="1"/>
    <xf numFmtId="0" fontId="10" fillId="0" borderId="0" xfId="0" applyFont="1"/>
    <xf numFmtId="164" fontId="11" fillId="0" borderId="0" xfId="0" applyNumberFormat="1" applyFont="1"/>
    <xf numFmtId="164" fontId="10" fillId="0" borderId="0" xfId="0" applyNumberFormat="1" applyFont="1"/>
    <xf numFmtId="39" fontId="3" fillId="0" borderId="0" xfId="0" applyNumberFormat="1" applyFont="1"/>
    <xf numFmtId="0" fontId="4" fillId="2" borderId="0" xfId="0" applyFont="1" applyFill="1"/>
    <xf numFmtId="37" fontId="4" fillId="2" borderId="0" xfId="0" applyNumberFormat="1" applyFont="1" applyFill="1"/>
    <xf numFmtId="3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pane xSplit="6" ySplit="4" topLeftCell="J5" activePane="bottomRight" state="frozen"/>
      <selection pane="topRight" activeCell="G1" sqref="G1"/>
      <selection pane="bottomLeft" activeCell="A5" sqref="A5"/>
      <selection pane="bottomRight" activeCell="J7" sqref="J7"/>
    </sheetView>
  </sheetViews>
  <sheetFormatPr defaultRowHeight="16.8" x14ac:dyDescent="0.45"/>
  <cols>
    <col min="1" max="1" width="20.44140625" style="3" customWidth="1"/>
    <col min="2" max="3" width="8.88671875" style="3"/>
    <col min="4" max="4" width="29.33203125" style="3" bestFit="1" customWidth="1"/>
    <col min="5" max="5" width="3.6640625" style="3" customWidth="1"/>
    <col min="6" max="16384" width="8.88671875" style="3"/>
  </cols>
  <sheetData>
    <row r="1" spans="1:30" x14ac:dyDescent="0.45">
      <c r="B1" s="3" t="s">
        <v>26</v>
      </c>
      <c r="C1" s="3" t="s">
        <v>27</v>
      </c>
    </row>
    <row r="2" spans="1:30" x14ac:dyDescent="0.45">
      <c r="A2" s="3" t="s">
        <v>39</v>
      </c>
      <c r="B2" s="24">
        <f>'CLTV Drivers'!D11</f>
        <v>0.15384615384615385</v>
      </c>
      <c r="C2" s="23">
        <f>(1+B2)^(1/12)-1</f>
        <v>1.1996457437573493E-2</v>
      </c>
    </row>
    <row r="3" spans="1:30" x14ac:dyDescent="0.45">
      <c r="A3" s="3" t="s">
        <v>40</v>
      </c>
      <c r="B3" s="24">
        <f>'CLTV Drivers'!D20</f>
        <v>0.21111945905334339</v>
      </c>
      <c r="C3" s="23">
        <f>(1+B3)^(1/12)-1</f>
        <v>1.6090166786831617E-2</v>
      </c>
      <c r="D3" s="23"/>
    </row>
    <row r="4" spans="1:30" ht="18.600000000000001" x14ac:dyDescent="0.6">
      <c r="A4" s="3" t="s">
        <v>41</v>
      </c>
      <c r="B4" s="26">
        <f>'CLTV Drivers'!D18</f>
        <v>250</v>
      </c>
      <c r="C4" s="25">
        <f>B4/12</f>
        <v>20.833333333333332</v>
      </c>
      <c r="F4" s="1">
        <v>0</v>
      </c>
      <c r="G4" s="2">
        <f>F4+1</f>
        <v>1</v>
      </c>
      <c r="H4" s="2">
        <f t="shared" ref="H4:P4" si="0">G4+1</f>
        <v>2</v>
      </c>
      <c r="I4" s="2">
        <f t="shared" si="0"/>
        <v>3</v>
      </c>
      <c r="J4" s="2">
        <f t="shared" si="0"/>
        <v>4</v>
      </c>
      <c r="K4" s="2">
        <f t="shared" si="0"/>
        <v>5</v>
      </c>
      <c r="L4" s="2">
        <f t="shared" si="0"/>
        <v>6</v>
      </c>
      <c r="M4" s="2">
        <f t="shared" si="0"/>
        <v>7</v>
      </c>
      <c r="N4" s="2">
        <f t="shared" si="0"/>
        <v>8</v>
      </c>
      <c r="O4" s="2">
        <f t="shared" si="0"/>
        <v>9</v>
      </c>
      <c r="P4" s="2">
        <f t="shared" si="0"/>
        <v>10</v>
      </c>
      <c r="Q4" s="2">
        <f t="shared" ref="Q4:X4" si="1">P4+1</f>
        <v>11</v>
      </c>
      <c r="R4" s="2">
        <f t="shared" si="1"/>
        <v>12</v>
      </c>
      <c r="S4" s="2">
        <f t="shared" si="1"/>
        <v>13</v>
      </c>
      <c r="T4" s="2">
        <f t="shared" si="1"/>
        <v>14</v>
      </c>
      <c r="U4" s="2">
        <f t="shared" si="1"/>
        <v>15</v>
      </c>
      <c r="V4" s="2">
        <f t="shared" si="1"/>
        <v>16</v>
      </c>
      <c r="W4" s="2">
        <f t="shared" si="1"/>
        <v>17</v>
      </c>
      <c r="X4" s="2">
        <f t="shared" si="1"/>
        <v>18</v>
      </c>
      <c r="Y4" s="2">
        <f t="shared" ref="Y4:AD4" si="2">X4+1</f>
        <v>19</v>
      </c>
      <c r="Z4" s="2">
        <f t="shared" si="2"/>
        <v>20</v>
      </c>
      <c r="AA4" s="2">
        <f t="shared" si="2"/>
        <v>21</v>
      </c>
      <c r="AB4" s="2">
        <f t="shared" si="2"/>
        <v>22</v>
      </c>
      <c r="AC4" s="2">
        <f t="shared" si="2"/>
        <v>23</v>
      </c>
      <c r="AD4" s="2">
        <f t="shared" si="2"/>
        <v>24</v>
      </c>
    </row>
    <row r="6" spans="1:30" s="27" customFormat="1" x14ac:dyDescent="0.45">
      <c r="D6" s="27" t="s">
        <v>6</v>
      </c>
      <c r="J6" s="28">
        <f>C4</f>
        <v>20.833333333333332</v>
      </c>
      <c r="K6" s="29">
        <f>J6*(1-K7)*(1+K8)</f>
        <v>20.914597590588258</v>
      </c>
      <c r="L6" s="29">
        <f t="shared" ref="L6:P6" si="3">K6*(1-L7)*(1+L8)</f>
        <v>20.996178834059528</v>
      </c>
      <c r="M6" s="29">
        <f t="shared" si="3"/>
        <v>21.078078300210318</v>
      </c>
      <c r="N6" s="29">
        <f t="shared" si="3"/>
        <v>21.160297230326851</v>
      </c>
      <c r="O6" s="29">
        <f t="shared" si="3"/>
        <v>21.242836870537218</v>
      </c>
      <c r="P6" s="29">
        <f t="shared" si="3"/>
        <v>21.325698471830265</v>
      </c>
      <c r="Q6" s="29">
        <f t="shared" ref="Q6" si="4">P6*(1-Q7)*(1+Q8)</f>
        <v>21.408883290074545</v>
      </c>
      <c r="R6" s="29">
        <f t="shared" ref="R6" si="5">Q6*(1-R7)*(1+R8)</f>
        <v>21.492392586037358</v>
      </c>
      <c r="S6" s="29">
        <f t="shared" ref="S6" si="6">R6*(1-S7)*(1+S8)</f>
        <v>21.576227625403867</v>
      </c>
      <c r="T6" s="29">
        <f t="shared" ref="T6" si="7">S6*(1-T7)*(1+T8)</f>
        <v>21.660389678796268</v>
      </c>
      <c r="U6" s="29">
        <f t="shared" ref="U6" si="8">T6*(1-U7)*(1+U8)</f>
        <v>21.744880021793048</v>
      </c>
      <c r="V6" s="29">
        <f t="shared" ref="V6" si="9">U6*(1-V7)*(1+V8)</f>
        <v>21.829699934948337</v>
      </c>
      <c r="W6" s="29">
        <f t="shared" ref="W6" si="10">V6*(1-W7)*(1+W8)</f>
        <v>21.91485070381129</v>
      </c>
      <c r="X6" s="29">
        <f t="shared" ref="X6" si="11">W6*(1-X7)*(1+X8)</f>
        <v>22.000333618945582</v>
      </c>
      <c r="Y6" s="29">
        <f t="shared" ref="Y6" si="12">X6*(1-Y7)*(1+Y8)</f>
        <v>22.086149975948981</v>
      </c>
      <c r="Z6" s="29">
        <f t="shared" ref="Z6" si="13">Y6*(1-Z7)*(1+Z8)</f>
        <v>22.172301075472969</v>
      </c>
      <c r="AA6" s="29">
        <f t="shared" ref="AA6" si="14">Z6*(1-AA7)*(1+AA8)</f>
        <v>22.258788223242455</v>
      </c>
      <c r="AB6" s="29">
        <f t="shared" ref="AB6" si="15">AA6*(1-AB7)*(1+AB8)</f>
        <v>22.345612730075565</v>
      </c>
      <c r="AC6" s="29">
        <f t="shared" ref="AC6" si="16">AB6*(1-AC7)*(1+AC8)</f>
        <v>22.432775911903523</v>
      </c>
      <c r="AD6" s="29">
        <f t="shared" ref="AD6" si="17">AC6*(1-AD7)*(1+AD8)</f>
        <v>22.520279089790581</v>
      </c>
    </row>
    <row r="7" spans="1:30" x14ac:dyDescent="0.45">
      <c r="D7" s="3" t="s">
        <v>39</v>
      </c>
      <c r="K7" s="23">
        <f>$C$2</f>
        <v>1.1996457437573493E-2</v>
      </c>
      <c r="L7" s="23">
        <f>$C$2</f>
        <v>1.1996457437573493E-2</v>
      </c>
      <c r="M7" s="23">
        <f t="shared" ref="M7:AD7" si="18">$C$2</f>
        <v>1.1996457437573493E-2</v>
      </c>
      <c r="N7" s="23">
        <f t="shared" si="18"/>
        <v>1.1996457437573493E-2</v>
      </c>
      <c r="O7" s="23">
        <f t="shared" si="18"/>
        <v>1.1996457437573493E-2</v>
      </c>
      <c r="P7" s="23">
        <f t="shared" si="18"/>
        <v>1.1996457437573493E-2</v>
      </c>
      <c r="Q7" s="23">
        <f t="shared" si="18"/>
        <v>1.1996457437573493E-2</v>
      </c>
      <c r="R7" s="23">
        <f t="shared" si="18"/>
        <v>1.1996457437573493E-2</v>
      </c>
      <c r="S7" s="23">
        <f t="shared" si="18"/>
        <v>1.1996457437573493E-2</v>
      </c>
      <c r="T7" s="23">
        <f t="shared" si="18"/>
        <v>1.1996457437573493E-2</v>
      </c>
      <c r="U7" s="23">
        <f t="shared" si="18"/>
        <v>1.1996457437573493E-2</v>
      </c>
      <c r="V7" s="23">
        <f t="shared" si="18"/>
        <v>1.1996457437573493E-2</v>
      </c>
      <c r="W7" s="23">
        <f t="shared" si="18"/>
        <v>1.1996457437573493E-2</v>
      </c>
      <c r="X7" s="23">
        <f t="shared" si="18"/>
        <v>1.1996457437573493E-2</v>
      </c>
      <c r="Y7" s="23">
        <f t="shared" si="18"/>
        <v>1.1996457437573493E-2</v>
      </c>
      <c r="Z7" s="23">
        <f t="shared" si="18"/>
        <v>1.1996457437573493E-2</v>
      </c>
      <c r="AA7" s="23">
        <f t="shared" si="18"/>
        <v>1.1996457437573493E-2</v>
      </c>
      <c r="AB7" s="23">
        <f t="shared" si="18"/>
        <v>1.1996457437573493E-2</v>
      </c>
      <c r="AC7" s="23">
        <f t="shared" si="18"/>
        <v>1.1996457437573493E-2</v>
      </c>
      <c r="AD7" s="23">
        <f t="shared" si="18"/>
        <v>1.1996457437573493E-2</v>
      </c>
    </row>
    <row r="8" spans="1:30" x14ac:dyDescent="0.45">
      <c r="D8" s="3" t="s">
        <v>45</v>
      </c>
      <c r="K8" s="23">
        <f>$C$3</f>
        <v>1.6090166786831617E-2</v>
      </c>
      <c r="L8" s="23">
        <f>$C$3</f>
        <v>1.6090166786831617E-2</v>
      </c>
      <c r="M8" s="23">
        <f t="shared" ref="M8:AD8" si="19">$C$3</f>
        <v>1.6090166786831617E-2</v>
      </c>
      <c r="N8" s="23">
        <f t="shared" si="19"/>
        <v>1.6090166786831617E-2</v>
      </c>
      <c r="O8" s="23">
        <f t="shared" si="19"/>
        <v>1.6090166786831617E-2</v>
      </c>
      <c r="P8" s="23">
        <f t="shared" si="19"/>
        <v>1.6090166786831617E-2</v>
      </c>
      <c r="Q8" s="23">
        <f t="shared" si="19"/>
        <v>1.6090166786831617E-2</v>
      </c>
      <c r="R8" s="23">
        <f t="shared" si="19"/>
        <v>1.6090166786831617E-2</v>
      </c>
      <c r="S8" s="23">
        <f t="shared" si="19"/>
        <v>1.6090166786831617E-2</v>
      </c>
      <c r="T8" s="23">
        <f t="shared" si="19"/>
        <v>1.6090166786831617E-2</v>
      </c>
      <c r="U8" s="23">
        <f t="shared" si="19"/>
        <v>1.6090166786831617E-2</v>
      </c>
      <c r="V8" s="23">
        <f t="shared" si="19"/>
        <v>1.6090166786831617E-2</v>
      </c>
      <c r="W8" s="23">
        <f t="shared" si="19"/>
        <v>1.6090166786831617E-2</v>
      </c>
      <c r="X8" s="23">
        <f t="shared" si="19"/>
        <v>1.6090166786831617E-2</v>
      </c>
      <c r="Y8" s="23">
        <f t="shared" si="19"/>
        <v>1.6090166786831617E-2</v>
      </c>
      <c r="Z8" s="23">
        <f t="shared" si="19"/>
        <v>1.6090166786831617E-2</v>
      </c>
      <c r="AA8" s="23">
        <f t="shared" si="19"/>
        <v>1.6090166786831617E-2</v>
      </c>
      <c r="AB8" s="23">
        <f t="shared" si="19"/>
        <v>1.6090166786831617E-2</v>
      </c>
      <c r="AC8" s="23">
        <f t="shared" si="19"/>
        <v>1.6090166786831617E-2</v>
      </c>
      <c r="AD8" s="23">
        <f t="shared" si="19"/>
        <v>1.6090166786831617E-2</v>
      </c>
    </row>
    <row r="10" spans="1:30" x14ac:dyDescent="0.45">
      <c r="D10" s="3" t="s">
        <v>28</v>
      </c>
      <c r="G10" s="26">
        <f>'CLTV Drivers'!$D$42/3</f>
        <v>21.666666666666668</v>
      </c>
      <c r="H10" s="26">
        <f>'CLTV Drivers'!$D$42/3</f>
        <v>21.666666666666668</v>
      </c>
      <c r="I10" s="26">
        <f>'CLTV Drivers'!$D$42/3</f>
        <v>21.666666666666668</v>
      </c>
    </row>
    <row r="11" spans="1:30" x14ac:dyDescent="0.45">
      <c r="D11" s="3" t="s">
        <v>30</v>
      </c>
      <c r="J11" s="26">
        <f>'CLTV Drivers'!D43</f>
        <v>2.3049645390070923</v>
      </c>
      <c r="K11" s="25">
        <f>J11</f>
        <v>2.3049645390070923</v>
      </c>
      <c r="L11" s="25">
        <f t="shared" ref="L11:P12" si="20">K11</f>
        <v>2.3049645390070923</v>
      </c>
      <c r="M11" s="25">
        <f t="shared" si="20"/>
        <v>2.3049645390070923</v>
      </c>
      <c r="N11" s="25">
        <f t="shared" si="20"/>
        <v>2.3049645390070923</v>
      </c>
      <c r="O11" s="25">
        <f t="shared" si="20"/>
        <v>2.3049645390070923</v>
      </c>
      <c r="P11" s="25">
        <f t="shared" si="20"/>
        <v>2.3049645390070923</v>
      </c>
      <c r="Q11" s="25">
        <f t="shared" ref="Q11:X11" si="21">P11</f>
        <v>2.3049645390070923</v>
      </c>
      <c r="R11" s="25">
        <f t="shared" si="21"/>
        <v>2.3049645390070923</v>
      </c>
      <c r="S11" s="25">
        <f t="shared" si="21"/>
        <v>2.3049645390070923</v>
      </c>
      <c r="T11" s="25">
        <f t="shared" si="21"/>
        <v>2.3049645390070923</v>
      </c>
      <c r="U11" s="25">
        <f t="shared" si="21"/>
        <v>2.3049645390070923</v>
      </c>
      <c r="V11" s="25">
        <f t="shared" si="21"/>
        <v>2.3049645390070923</v>
      </c>
      <c r="W11" s="25">
        <f t="shared" si="21"/>
        <v>2.3049645390070923</v>
      </c>
      <c r="X11" s="25">
        <f t="shared" si="21"/>
        <v>2.3049645390070923</v>
      </c>
      <c r="Y11" s="25">
        <f t="shared" ref="Y11:AD11" si="22">X11</f>
        <v>2.3049645390070923</v>
      </c>
      <c r="Z11" s="25">
        <f t="shared" si="22"/>
        <v>2.3049645390070923</v>
      </c>
      <c r="AA11" s="25">
        <f t="shared" si="22"/>
        <v>2.3049645390070923</v>
      </c>
      <c r="AB11" s="25">
        <f t="shared" si="22"/>
        <v>2.3049645390070923</v>
      </c>
      <c r="AC11" s="25">
        <f t="shared" si="22"/>
        <v>2.3049645390070923</v>
      </c>
      <c r="AD11" s="25">
        <f t="shared" si="22"/>
        <v>2.3049645390070923</v>
      </c>
    </row>
    <row r="12" spans="1:30" x14ac:dyDescent="0.45">
      <c r="D12" s="3" t="s">
        <v>29</v>
      </c>
      <c r="J12" s="26">
        <f>'CLTV Drivers'!D44</f>
        <v>0.15957446808510636</v>
      </c>
      <c r="K12" s="25">
        <f>J12</f>
        <v>0.15957446808510636</v>
      </c>
      <c r="L12" s="25">
        <f t="shared" si="20"/>
        <v>0.15957446808510636</v>
      </c>
      <c r="M12" s="25">
        <f t="shared" si="20"/>
        <v>0.15957446808510636</v>
      </c>
      <c r="N12" s="25">
        <f t="shared" si="20"/>
        <v>0.15957446808510636</v>
      </c>
      <c r="O12" s="25">
        <f t="shared" si="20"/>
        <v>0.15957446808510636</v>
      </c>
      <c r="P12" s="25">
        <f t="shared" si="20"/>
        <v>0.15957446808510636</v>
      </c>
      <c r="Q12" s="25">
        <f t="shared" ref="Q12:X12" si="23">P12</f>
        <v>0.15957446808510636</v>
      </c>
      <c r="R12" s="25">
        <f t="shared" si="23"/>
        <v>0.15957446808510636</v>
      </c>
      <c r="S12" s="25">
        <f t="shared" si="23"/>
        <v>0.15957446808510636</v>
      </c>
      <c r="T12" s="25">
        <f t="shared" si="23"/>
        <v>0.15957446808510636</v>
      </c>
      <c r="U12" s="25">
        <f t="shared" si="23"/>
        <v>0.15957446808510636</v>
      </c>
      <c r="V12" s="25">
        <f t="shared" si="23"/>
        <v>0.15957446808510636</v>
      </c>
      <c r="W12" s="25">
        <f t="shared" si="23"/>
        <v>0.15957446808510636</v>
      </c>
      <c r="X12" s="25">
        <f t="shared" si="23"/>
        <v>0.15957446808510636</v>
      </c>
      <c r="Y12" s="25">
        <f t="shared" ref="Y12:AD12" si="24">X12</f>
        <v>0.15957446808510636</v>
      </c>
      <c r="Z12" s="25">
        <f t="shared" si="24"/>
        <v>0.15957446808510636</v>
      </c>
      <c r="AA12" s="25">
        <f t="shared" si="24"/>
        <v>0.15957446808510636</v>
      </c>
      <c r="AB12" s="25">
        <f t="shared" si="24"/>
        <v>0.15957446808510636</v>
      </c>
      <c r="AC12" s="25">
        <f t="shared" si="24"/>
        <v>0.15957446808510636</v>
      </c>
      <c r="AD12" s="25">
        <f t="shared" si="24"/>
        <v>0.15957446808510636</v>
      </c>
    </row>
    <row r="13" spans="1:30" x14ac:dyDescent="0.45">
      <c r="D13" s="8" t="s">
        <v>55</v>
      </c>
      <c r="E13" s="8"/>
      <c r="F13" s="8"/>
      <c r="G13" s="13">
        <f>SUM(G10:G12)</f>
        <v>21.666666666666668</v>
      </c>
      <c r="H13" s="13">
        <f t="shared" ref="H13:P13" si="25">SUM(H10:H12)</f>
        <v>21.666666666666668</v>
      </c>
      <c r="I13" s="13">
        <f t="shared" si="25"/>
        <v>21.666666666666668</v>
      </c>
      <c r="J13" s="13">
        <f t="shared" si="25"/>
        <v>2.4645390070921986</v>
      </c>
      <c r="K13" s="13">
        <f t="shared" si="25"/>
        <v>2.4645390070921986</v>
      </c>
      <c r="L13" s="13">
        <f t="shared" si="25"/>
        <v>2.4645390070921986</v>
      </c>
      <c r="M13" s="13">
        <f t="shared" si="25"/>
        <v>2.4645390070921986</v>
      </c>
      <c r="N13" s="13">
        <f t="shared" si="25"/>
        <v>2.4645390070921986</v>
      </c>
      <c r="O13" s="13">
        <f t="shared" si="25"/>
        <v>2.4645390070921986</v>
      </c>
      <c r="P13" s="13">
        <f t="shared" si="25"/>
        <v>2.4645390070921986</v>
      </c>
      <c r="Q13" s="13">
        <f t="shared" ref="Q13" si="26">SUM(Q10:Q12)</f>
        <v>2.4645390070921986</v>
      </c>
      <c r="R13" s="13">
        <f t="shared" ref="R13" si="27">SUM(R10:R12)</f>
        <v>2.4645390070921986</v>
      </c>
      <c r="S13" s="13">
        <f t="shared" ref="S13" si="28">SUM(S10:S12)</f>
        <v>2.4645390070921986</v>
      </c>
      <c r="T13" s="13">
        <f t="shared" ref="T13" si="29">SUM(T10:T12)</f>
        <v>2.4645390070921986</v>
      </c>
      <c r="U13" s="13">
        <f t="shared" ref="U13" si="30">SUM(U10:U12)</f>
        <v>2.4645390070921986</v>
      </c>
      <c r="V13" s="13">
        <f t="shared" ref="V13" si="31">SUM(V10:V12)</f>
        <v>2.4645390070921986</v>
      </c>
      <c r="W13" s="13">
        <f t="shared" ref="W13" si="32">SUM(W10:W12)</f>
        <v>2.4645390070921986</v>
      </c>
      <c r="X13" s="13">
        <f t="shared" ref="X13" si="33">SUM(X10:X12)</f>
        <v>2.4645390070921986</v>
      </c>
      <c r="Y13" s="13">
        <f t="shared" ref="Y13" si="34">SUM(Y10:Y12)</f>
        <v>2.4645390070921986</v>
      </c>
      <c r="Z13" s="13">
        <f t="shared" ref="Z13" si="35">SUM(Z10:Z12)</f>
        <v>2.4645390070921986</v>
      </c>
      <c r="AA13" s="13">
        <f t="shared" ref="AA13" si="36">SUM(AA10:AA12)</f>
        <v>2.4645390070921986</v>
      </c>
      <c r="AB13" s="13">
        <f t="shared" ref="AB13" si="37">SUM(AB10:AB12)</f>
        <v>2.4645390070921986</v>
      </c>
      <c r="AC13" s="13">
        <f t="shared" ref="AC13" si="38">SUM(AC10:AC12)</f>
        <v>2.4645390070921986</v>
      </c>
      <c r="AD13" s="13">
        <f t="shared" ref="AD13" si="39">SUM(AD10:AD12)</f>
        <v>2.4645390070921986</v>
      </c>
    </row>
    <row r="14" spans="1:30" x14ac:dyDescent="0.45">
      <c r="J14" s="2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s="27" customFormat="1" x14ac:dyDescent="0.45">
      <c r="D15" s="27" t="s">
        <v>8</v>
      </c>
      <c r="F15" s="29">
        <f>F6-F13</f>
        <v>0</v>
      </c>
      <c r="G15" s="29">
        <f t="shared" ref="G15:P15" si="40">G6-G13</f>
        <v>-21.666666666666668</v>
      </c>
      <c r="H15" s="29">
        <f t="shared" si="40"/>
        <v>-21.666666666666668</v>
      </c>
      <c r="I15" s="29">
        <f t="shared" si="40"/>
        <v>-21.666666666666668</v>
      </c>
      <c r="J15" s="29">
        <f t="shared" si="40"/>
        <v>18.368794326241133</v>
      </c>
      <c r="K15" s="29">
        <f t="shared" si="40"/>
        <v>18.450058583496059</v>
      </c>
      <c r="L15" s="29">
        <f t="shared" si="40"/>
        <v>18.531639826967329</v>
      </c>
      <c r="M15" s="29">
        <f t="shared" si="40"/>
        <v>18.613539293118119</v>
      </c>
      <c r="N15" s="29">
        <f t="shared" si="40"/>
        <v>18.695758223234652</v>
      </c>
      <c r="O15" s="29">
        <f t="shared" si="40"/>
        <v>18.778297863445019</v>
      </c>
      <c r="P15" s="29">
        <f t="shared" si="40"/>
        <v>18.861159464738066</v>
      </c>
      <c r="Q15" s="29">
        <f t="shared" ref="Q15:X15" si="41">Q6-Q13</f>
        <v>18.944344282982346</v>
      </c>
      <c r="R15" s="29">
        <f t="shared" si="41"/>
        <v>19.027853578945159</v>
      </c>
      <c r="S15" s="29">
        <f t="shared" si="41"/>
        <v>19.111688618311668</v>
      </c>
      <c r="T15" s="29">
        <f t="shared" si="41"/>
        <v>19.195850671704068</v>
      </c>
      <c r="U15" s="29">
        <f t="shared" si="41"/>
        <v>19.280341014700848</v>
      </c>
      <c r="V15" s="29">
        <f t="shared" si="41"/>
        <v>19.365160927856138</v>
      </c>
      <c r="W15" s="29">
        <f t="shared" si="41"/>
        <v>19.450311696719091</v>
      </c>
      <c r="X15" s="29">
        <f t="shared" si="41"/>
        <v>19.535794611853383</v>
      </c>
      <c r="Y15" s="29">
        <f t="shared" ref="Y15:AD15" si="42">Y6-Y13</f>
        <v>19.621610968856782</v>
      </c>
      <c r="Z15" s="29">
        <f t="shared" si="42"/>
        <v>19.70776206838077</v>
      </c>
      <c r="AA15" s="29">
        <f t="shared" si="42"/>
        <v>19.794249216150256</v>
      </c>
      <c r="AB15" s="29">
        <f t="shared" si="42"/>
        <v>19.881073722983366</v>
      </c>
      <c r="AC15" s="29">
        <f t="shared" si="42"/>
        <v>19.968236904811324</v>
      </c>
      <c r="AD15" s="29">
        <f t="shared" si="42"/>
        <v>20.055740082698382</v>
      </c>
    </row>
    <row r="17" spans="4:30" x14ac:dyDescent="0.45">
      <c r="D17" s="3" t="s">
        <v>33</v>
      </c>
      <c r="F17" s="26">
        <f>'CLTV Drivers'!D46*1000</f>
        <v>148.00000000000003</v>
      </c>
    </row>
    <row r="18" spans="4:30" x14ac:dyDescent="0.45">
      <c r="D18" s="3" t="s">
        <v>31</v>
      </c>
      <c r="F18" s="26">
        <f>'CLTV Drivers'!D49*1000</f>
        <v>120</v>
      </c>
    </row>
    <row r="19" spans="4:30" x14ac:dyDescent="0.45">
      <c r="D19" s="3" t="s">
        <v>32</v>
      </c>
      <c r="J19" s="26">
        <f>'CLTV Drivers'!$D$52/12*1000</f>
        <v>5</v>
      </c>
      <c r="K19" s="25">
        <f>J19</f>
        <v>5</v>
      </c>
      <c r="L19" s="25">
        <f t="shared" ref="L19:P19" si="43">K19</f>
        <v>5</v>
      </c>
      <c r="M19" s="25">
        <f t="shared" si="43"/>
        <v>5</v>
      </c>
      <c r="N19" s="25">
        <f t="shared" si="43"/>
        <v>5</v>
      </c>
      <c r="O19" s="25">
        <f t="shared" si="43"/>
        <v>5</v>
      </c>
      <c r="P19" s="25">
        <f t="shared" si="43"/>
        <v>5</v>
      </c>
      <c r="Q19" s="25">
        <f t="shared" ref="Q19:X19" si="44">P19</f>
        <v>5</v>
      </c>
      <c r="R19" s="25">
        <f t="shared" si="44"/>
        <v>5</v>
      </c>
      <c r="S19" s="25">
        <f t="shared" si="44"/>
        <v>5</v>
      </c>
      <c r="T19" s="25">
        <f t="shared" si="44"/>
        <v>5</v>
      </c>
      <c r="U19" s="25">
        <f t="shared" si="44"/>
        <v>5</v>
      </c>
      <c r="V19" s="25">
        <f t="shared" si="44"/>
        <v>5</v>
      </c>
      <c r="W19" s="25">
        <f t="shared" si="44"/>
        <v>5</v>
      </c>
      <c r="X19" s="25">
        <f t="shared" si="44"/>
        <v>5</v>
      </c>
      <c r="Y19" s="25">
        <f t="shared" ref="Y19:AD19" si="45">X19</f>
        <v>5</v>
      </c>
      <c r="Z19" s="25">
        <f t="shared" si="45"/>
        <v>5</v>
      </c>
      <c r="AA19" s="25">
        <f t="shared" si="45"/>
        <v>5</v>
      </c>
      <c r="AB19" s="25">
        <f t="shared" si="45"/>
        <v>5</v>
      </c>
      <c r="AC19" s="25">
        <f t="shared" si="45"/>
        <v>5</v>
      </c>
      <c r="AD19" s="25">
        <f t="shared" si="45"/>
        <v>5</v>
      </c>
    </row>
    <row r="20" spans="4:30" x14ac:dyDescent="0.45">
      <c r="D20" s="8" t="s">
        <v>47</v>
      </c>
      <c r="E20" s="8"/>
      <c r="F20" s="13">
        <f>SUM(F17:F19)</f>
        <v>268</v>
      </c>
      <c r="G20" s="13">
        <f t="shared" ref="G20:P20" si="46">SUM(G17:G19)</f>
        <v>0</v>
      </c>
      <c r="H20" s="13">
        <f t="shared" si="46"/>
        <v>0</v>
      </c>
      <c r="I20" s="13">
        <f t="shared" si="46"/>
        <v>0</v>
      </c>
      <c r="J20" s="13">
        <f t="shared" si="46"/>
        <v>5</v>
      </c>
      <c r="K20" s="13">
        <f t="shared" si="46"/>
        <v>5</v>
      </c>
      <c r="L20" s="13">
        <f t="shared" si="46"/>
        <v>5</v>
      </c>
      <c r="M20" s="13">
        <f t="shared" si="46"/>
        <v>5</v>
      </c>
      <c r="N20" s="13">
        <f t="shared" si="46"/>
        <v>5</v>
      </c>
      <c r="O20" s="13">
        <f t="shared" si="46"/>
        <v>5</v>
      </c>
      <c r="P20" s="13">
        <f t="shared" si="46"/>
        <v>5</v>
      </c>
      <c r="Q20" s="13">
        <f t="shared" ref="Q20" si="47">SUM(Q17:Q19)</f>
        <v>5</v>
      </c>
      <c r="R20" s="13">
        <f t="shared" ref="R20" si="48">SUM(R17:R19)</f>
        <v>5</v>
      </c>
      <c r="S20" s="13">
        <f t="shared" ref="S20" si="49">SUM(S17:S19)</f>
        <v>5</v>
      </c>
      <c r="T20" s="13">
        <f t="shared" ref="T20" si="50">SUM(T17:T19)</f>
        <v>5</v>
      </c>
      <c r="U20" s="13">
        <f t="shared" ref="U20" si="51">SUM(U17:U19)</f>
        <v>5</v>
      </c>
      <c r="V20" s="13">
        <f t="shared" ref="V20" si="52">SUM(V17:V19)</f>
        <v>5</v>
      </c>
      <c r="W20" s="13">
        <f t="shared" ref="W20" si="53">SUM(W17:W19)</f>
        <v>5</v>
      </c>
      <c r="X20" s="13">
        <f t="shared" ref="X20" si="54">SUM(X17:X19)</f>
        <v>5</v>
      </c>
      <c r="Y20" s="13">
        <f t="shared" ref="Y20" si="55">SUM(Y17:Y19)</f>
        <v>5</v>
      </c>
      <c r="Z20" s="13">
        <f t="shared" ref="Z20" si="56">SUM(Z17:Z19)</f>
        <v>5</v>
      </c>
      <c r="AA20" s="13">
        <f t="shared" ref="AA20" si="57">SUM(AA17:AA19)</f>
        <v>5</v>
      </c>
      <c r="AB20" s="13">
        <f t="shared" ref="AB20" si="58">SUM(AB17:AB19)</f>
        <v>5</v>
      </c>
      <c r="AC20" s="13">
        <f t="shared" ref="AC20" si="59">SUM(AC17:AC19)</f>
        <v>5</v>
      </c>
      <c r="AD20" s="13">
        <f t="shared" ref="AD20" si="60">SUM(AD17:AD19)</f>
        <v>5</v>
      </c>
    </row>
    <row r="22" spans="4:30" s="27" customFormat="1" x14ac:dyDescent="0.45">
      <c r="D22" s="27" t="s">
        <v>36</v>
      </c>
      <c r="F22" s="29">
        <f>F15-F20</f>
        <v>-268</v>
      </c>
      <c r="G22" s="29">
        <f t="shared" ref="G22:P22" si="61">G15-G20</f>
        <v>-21.666666666666668</v>
      </c>
      <c r="H22" s="29">
        <f t="shared" si="61"/>
        <v>-21.666666666666668</v>
      </c>
      <c r="I22" s="29">
        <f t="shared" si="61"/>
        <v>-21.666666666666668</v>
      </c>
      <c r="J22" s="29">
        <f t="shared" si="61"/>
        <v>13.368794326241133</v>
      </c>
      <c r="K22" s="29">
        <f t="shared" si="61"/>
        <v>13.450058583496059</v>
      </c>
      <c r="L22" s="29">
        <f t="shared" si="61"/>
        <v>13.531639826967329</v>
      </c>
      <c r="M22" s="29">
        <f t="shared" si="61"/>
        <v>13.613539293118119</v>
      </c>
      <c r="N22" s="29">
        <f t="shared" si="61"/>
        <v>13.695758223234652</v>
      </c>
      <c r="O22" s="29">
        <f t="shared" si="61"/>
        <v>13.778297863445019</v>
      </c>
      <c r="P22" s="29">
        <f t="shared" si="61"/>
        <v>13.861159464738066</v>
      </c>
      <c r="Q22" s="29">
        <f t="shared" ref="Q22:X22" si="62">Q15-Q20</f>
        <v>13.944344282982346</v>
      </c>
      <c r="R22" s="29">
        <f t="shared" si="62"/>
        <v>14.027853578945159</v>
      </c>
      <c r="S22" s="29">
        <f t="shared" si="62"/>
        <v>14.111688618311668</v>
      </c>
      <c r="T22" s="29">
        <f t="shared" si="62"/>
        <v>14.195850671704068</v>
      </c>
      <c r="U22" s="29">
        <f t="shared" si="62"/>
        <v>14.280341014700848</v>
      </c>
      <c r="V22" s="29">
        <f t="shared" si="62"/>
        <v>14.365160927856138</v>
      </c>
      <c r="W22" s="29">
        <f t="shared" si="62"/>
        <v>14.450311696719091</v>
      </c>
      <c r="X22" s="29">
        <f t="shared" si="62"/>
        <v>14.535794611853383</v>
      </c>
      <c r="Y22" s="29">
        <f t="shared" ref="Y22:AD22" si="63">Y15-Y20</f>
        <v>14.621610968856782</v>
      </c>
      <c r="Z22" s="29">
        <f t="shared" si="63"/>
        <v>14.70776206838077</v>
      </c>
      <c r="AA22" s="29">
        <f t="shared" si="63"/>
        <v>14.794249216150256</v>
      </c>
      <c r="AB22" s="29">
        <f t="shared" si="63"/>
        <v>14.881073722983366</v>
      </c>
      <c r="AC22" s="29">
        <f t="shared" si="63"/>
        <v>14.968236904811324</v>
      </c>
      <c r="AD22" s="29">
        <f t="shared" si="63"/>
        <v>15.055740082698382</v>
      </c>
    </row>
    <row r="24" spans="4:30" x14ac:dyDescent="0.45">
      <c r="D24" s="3" t="s">
        <v>34</v>
      </c>
    </row>
    <row r="25" spans="4:30" x14ac:dyDescent="0.45">
      <c r="D25" s="3" t="s">
        <v>35</v>
      </c>
    </row>
    <row r="27" spans="4:30" x14ac:dyDescent="0.45">
      <c r="D27" s="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20" zoomScale="85" zoomScaleNormal="85" workbookViewId="0">
      <selection activeCell="A52" sqref="A52"/>
    </sheetView>
  </sheetViews>
  <sheetFormatPr defaultRowHeight="16.8" outlineLevelRow="1" x14ac:dyDescent="0.45"/>
  <cols>
    <col min="1" max="1" width="34.6640625" style="3" customWidth="1"/>
    <col min="2" max="3" width="8.88671875" style="3"/>
    <col min="4" max="4" width="9.109375" style="3" bestFit="1" customWidth="1"/>
    <col min="5" max="16384" width="8.88671875" style="3"/>
  </cols>
  <sheetData>
    <row r="2" spans="1:4" x14ac:dyDescent="0.45">
      <c r="A2" s="4" t="s">
        <v>19</v>
      </c>
    </row>
    <row r="3" spans="1:4" x14ac:dyDescent="0.45">
      <c r="B3" s="5">
        <v>2013</v>
      </c>
      <c r="C3" s="5">
        <v>2014</v>
      </c>
      <c r="D3" s="5">
        <v>2015</v>
      </c>
    </row>
    <row r="4" spans="1:4" x14ac:dyDescent="0.45">
      <c r="A4" s="6" t="s">
        <v>5</v>
      </c>
    </row>
    <row r="5" spans="1:4" x14ac:dyDescent="0.45">
      <c r="A5" s="3" t="s">
        <v>1</v>
      </c>
      <c r="B5" s="7">
        <v>10</v>
      </c>
      <c r="C5" s="7">
        <v>8</v>
      </c>
      <c r="D5" s="7">
        <v>6</v>
      </c>
    </row>
    <row r="6" spans="1:4" x14ac:dyDescent="0.45">
      <c r="A6" s="3" t="s">
        <v>2</v>
      </c>
      <c r="B6" s="7"/>
      <c r="C6" s="7">
        <v>18</v>
      </c>
      <c r="D6" s="7">
        <v>16</v>
      </c>
    </row>
    <row r="7" spans="1:4" x14ac:dyDescent="0.45">
      <c r="A7" s="3" t="s">
        <v>3</v>
      </c>
      <c r="B7" s="7"/>
      <c r="C7" s="7"/>
      <c r="D7" s="7">
        <v>25</v>
      </c>
    </row>
    <row r="8" spans="1:4" x14ac:dyDescent="0.45">
      <c r="A8" s="8" t="s">
        <v>4</v>
      </c>
      <c r="B8" s="8">
        <f>SUM(B5:B7)</f>
        <v>10</v>
      </c>
      <c r="C8" s="8">
        <f t="shared" ref="C8:D8" si="0">SUM(C5:C7)</f>
        <v>26</v>
      </c>
      <c r="D8" s="8">
        <f t="shared" si="0"/>
        <v>47</v>
      </c>
    </row>
    <row r="9" spans="1:4" s="31" customFormat="1" outlineLevel="1" x14ac:dyDescent="0.45">
      <c r="A9" s="10" t="s">
        <v>0</v>
      </c>
      <c r="B9" s="10">
        <f>B5</f>
        <v>10</v>
      </c>
      <c r="C9" s="10">
        <f>C6</f>
        <v>18</v>
      </c>
      <c r="D9" s="10">
        <f>D7</f>
        <v>25</v>
      </c>
    </row>
    <row r="10" spans="1:4" s="31" customFormat="1" outlineLevel="1" x14ac:dyDescent="0.45">
      <c r="A10" s="10" t="s">
        <v>38</v>
      </c>
      <c r="B10" s="10"/>
      <c r="C10" s="10">
        <f>B5-C5</f>
        <v>2</v>
      </c>
      <c r="D10" s="10">
        <f>SUM(C5:C6)-SUM(D5:D6)</f>
        <v>4</v>
      </c>
    </row>
    <row r="11" spans="1:4" s="31" customFormat="1" outlineLevel="1" x14ac:dyDescent="0.45">
      <c r="A11" s="10" t="s">
        <v>39</v>
      </c>
      <c r="B11" s="10"/>
      <c r="C11" s="11">
        <f>C10/B8</f>
        <v>0.2</v>
      </c>
      <c r="D11" s="11">
        <f>D10/C8</f>
        <v>0.15384615384615385</v>
      </c>
    </row>
    <row r="13" spans="1:4" x14ac:dyDescent="0.45">
      <c r="A13" s="6" t="s">
        <v>20</v>
      </c>
    </row>
    <row r="14" spans="1:4" x14ac:dyDescent="0.45">
      <c r="A14" s="3" t="s">
        <v>1</v>
      </c>
      <c r="B14" s="12">
        <v>2</v>
      </c>
      <c r="C14" s="12">
        <v>2</v>
      </c>
      <c r="D14" s="12">
        <v>1.8</v>
      </c>
    </row>
    <row r="15" spans="1:4" x14ac:dyDescent="0.45">
      <c r="A15" s="3" t="s">
        <v>2</v>
      </c>
      <c r="B15" s="12"/>
      <c r="C15" s="12">
        <v>4.05</v>
      </c>
      <c r="D15" s="12">
        <v>4.4000000000000004</v>
      </c>
    </row>
    <row r="16" spans="1:4" x14ac:dyDescent="0.45">
      <c r="A16" s="3" t="s">
        <v>3</v>
      </c>
      <c r="B16" s="12"/>
      <c r="C16" s="12"/>
      <c r="D16" s="12">
        <v>6.25</v>
      </c>
    </row>
    <row r="17" spans="1:4" x14ac:dyDescent="0.45">
      <c r="A17" s="8" t="s">
        <v>4</v>
      </c>
      <c r="B17" s="13">
        <f>SUM(B14:B16)</f>
        <v>2</v>
      </c>
      <c r="C17" s="13">
        <f t="shared" ref="C17:D17" si="1">SUM(C14:C16)</f>
        <v>6.05</v>
      </c>
      <c r="D17" s="13">
        <f t="shared" si="1"/>
        <v>12.45</v>
      </c>
    </row>
    <row r="18" spans="1:4" s="9" customFormat="1" outlineLevel="1" x14ac:dyDescent="0.45">
      <c r="A18" s="10" t="s">
        <v>21</v>
      </c>
      <c r="B18" s="14">
        <f>B14/B9*1000</f>
        <v>200</v>
      </c>
      <c r="C18" s="14">
        <f>C15/C9*1000</f>
        <v>224.99999999999997</v>
      </c>
      <c r="D18" s="14">
        <f>D16/D9*1000</f>
        <v>250</v>
      </c>
    </row>
    <row r="19" spans="1:4" s="9" customFormat="1" outlineLevel="1" x14ac:dyDescent="0.45">
      <c r="A19" s="10" t="s">
        <v>22</v>
      </c>
      <c r="B19" s="15"/>
      <c r="C19" s="11">
        <f>C14/B14-1</f>
        <v>0</v>
      </c>
      <c r="D19" s="11">
        <f>SUM(D14:D15)/SUM(C14:C15)-1</f>
        <v>2.4793388429752206E-2</v>
      </c>
    </row>
    <row r="20" spans="1:4" s="9" customFormat="1" outlineLevel="1" x14ac:dyDescent="0.45">
      <c r="A20" s="10" t="s">
        <v>23</v>
      </c>
      <c r="B20" s="15"/>
      <c r="C20" s="11">
        <f>C14/(B14*(1-C11))-1</f>
        <v>0.25</v>
      </c>
      <c r="D20" s="11">
        <f>SUM(D14:D15)/(SUM(C14:C15)*(1-D11))-1</f>
        <v>0.21111945905334339</v>
      </c>
    </row>
    <row r="22" spans="1:4" x14ac:dyDescent="0.45">
      <c r="A22" s="6" t="s">
        <v>13</v>
      </c>
    </row>
    <row r="23" spans="1:4" x14ac:dyDescent="0.45">
      <c r="A23" s="3" t="s">
        <v>28</v>
      </c>
      <c r="B23" s="12">
        <v>1</v>
      </c>
      <c r="C23" s="12">
        <v>1.53</v>
      </c>
      <c r="D23" s="12">
        <v>1.625</v>
      </c>
    </row>
    <row r="24" spans="1:4" x14ac:dyDescent="0.45">
      <c r="A24" s="3" t="s">
        <v>18</v>
      </c>
      <c r="B24" s="12">
        <v>0.35</v>
      </c>
      <c r="C24" s="12">
        <v>0.8</v>
      </c>
      <c r="D24" s="12">
        <v>1.3</v>
      </c>
    </row>
    <row r="25" spans="1:4" x14ac:dyDescent="0.45">
      <c r="A25" s="3" t="s">
        <v>29</v>
      </c>
      <c r="B25" s="12">
        <v>0.05</v>
      </c>
      <c r="C25" s="12">
        <v>0.08</v>
      </c>
      <c r="D25" s="12">
        <v>0.09</v>
      </c>
    </row>
    <row r="26" spans="1:4" x14ac:dyDescent="0.45">
      <c r="A26" s="8" t="s">
        <v>7</v>
      </c>
      <c r="B26" s="17">
        <f>SUM(B23:B25)</f>
        <v>1.4000000000000001</v>
      </c>
      <c r="C26" s="17">
        <f t="shared" ref="C26:D26" si="2">SUM(C23:C25)</f>
        <v>2.41</v>
      </c>
      <c r="D26" s="17">
        <f t="shared" si="2"/>
        <v>3.0149999999999997</v>
      </c>
    </row>
    <row r="27" spans="1:4" x14ac:dyDescent="0.45">
      <c r="A27" s="3" t="s">
        <v>9</v>
      </c>
      <c r="B27" s="20">
        <v>1.3</v>
      </c>
      <c r="C27" s="20">
        <v>2.2999999999999998</v>
      </c>
      <c r="D27" s="20">
        <v>4.5</v>
      </c>
    </row>
    <row r="28" spans="1:4" x14ac:dyDescent="0.45">
      <c r="A28" s="3" t="s">
        <v>10</v>
      </c>
      <c r="B28" s="20">
        <v>1</v>
      </c>
      <c r="C28" s="20">
        <v>1.9</v>
      </c>
      <c r="D28" s="20">
        <v>3.7</v>
      </c>
    </row>
    <row r="29" spans="1:4" x14ac:dyDescent="0.45">
      <c r="A29" s="3" t="s">
        <v>11</v>
      </c>
      <c r="B29" s="20">
        <v>2</v>
      </c>
      <c r="C29" s="20">
        <v>2.6</v>
      </c>
      <c r="D29" s="20">
        <v>4.0999999999999996</v>
      </c>
    </row>
    <row r="30" spans="1:4" x14ac:dyDescent="0.45">
      <c r="A30" s="3" t="s">
        <v>12</v>
      </c>
      <c r="B30" s="20">
        <v>0.2</v>
      </c>
      <c r="C30" s="20">
        <v>0.4</v>
      </c>
      <c r="D30" s="20">
        <v>0.5</v>
      </c>
    </row>
    <row r="31" spans="1:4" x14ac:dyDescent="0.45">
      <c r="A31" s="16" t="s">
        <v>24</v>
      </c>
      <c r="B31" s="21">
        <f>SUM(B26:B30)</f>
        <v>5.9</v>
      </c>
      <c r="C31" s="21">
        <f t="shared" ref="C31:D31" si="3">SUM(C26:C30)</f>
        <v>9.61</v>
      </c>
      <c r="D31" s="21">
        <f t="shared" si="3"/>
        <v>15.815</v>
      </c>
    </row>
    <row r="32" spans="1:4" x14ac:dyDescent="0.45">
      <c r="A32" s="16"/>
      <c r="B32" s="17"/>
      <c r="C32" s="17"/>
      <c r="D32" s="17"/>
    </row>
    <row r="33" spans="1:4" ht="17.399999999999999" thickBot="1" x14ac:dyDescent="0.5">
      <c r="A33" s="18" t="s">
        <v>25</v>
      </c>
      <c r="B33" s="19">
        <f>B17-B31</f>
        <v>-3.9000000000000004</v>
      </c>
      <c r="C33" s="19">
        <f t="shared" ref="C33:D33" si="4">C17-C31</f>
        <v>-3.5599999999999996</v>
      </c>
      <c r="D33" s="19">
        <f t="shared" si="4"/>
        <v>-3.3650000000000002</v>
      </c>
    </row>
    <row r="34" spans="1:4" ht="17.399999999999999" thickTop="1" x14ac:dyDescent="0.45"/>
    <row r="35" spans="1:4" x14ac:dyDescent="0.45">
      <c r="A35" s="5" t="s">
        <v>14</v>
      </c>
    </row>
    <row r="36" spans="1:4" x14ac:dyDescent="0.45">
      <c r="A36" s="3" t="s">
        <v>15</v>
      </c>
      <c r="B36" s="7">
        <v>3</v>
      </c>
      <c r="C36" s="7">
        <v>6</v>
      </c>
      <c r="D36" s="7">
        <v>8</v>
      </c>
    </row>
    <row r="37" spans="1:4" x14ac:dyDescent="0.45">
      <c r="A37" s="3" t="s">
        <v>16</v>
      </c>
      <c r="B37" s="7">
        <v>1</v>
      </c>
      <c r="C37" s="7">
        <v>2</v>
      </c>
      <c r="D37" s="7">
        <v>4</v>
      </c>
    </row>
    <row r="38" spans="1:4" x14ac:dyDescent="0.45">
      <c r="A38" s="8" t="s">
        <v>17</v>
      </c>
      <c r="B38" s="8">
        <f>SUM(B36:B37)</f>
        <v>4</v>
      </c>
      <c r="C38" s="8">
        <f t="shared" ref="C38:D38" si="5">SUM(C36:C37)</f>
        <v>8</v>
      </c>
      <c r="D38" s="8">
        <f t="shared" si="5"/>
        <v>12</v>
      </c>
    </row>
    <row r="39" spans="1:4" x14ac:dyDescent="0.45">
      <c r="A39" s="3" t="s">
        <v>18</v>
      </c>
      <c r="B39" s="3">
        <v>2</v>
      </c>
      <c r="C39" s="3">
        <v>4</v>
      </c>
      <c r="D39" s="3">
        <v>8</v>
      </c>
    </row>
    <row r="41" spans="1:4" x14ac:dyDescent="0.45">
      <c r="A41" s="3" t="s">
        <v>42</v>
      </c>
      <c r="B41" s="12">
        <v>4</v>
      </c>
      <c r="C41" s="12">
        <v>3.5</v>
      </c>
      <c r="D41" s="12">
        <v>3</v>
      </c>
    </row>
    <row r="42" spans="1:4" s="9" customFormat="1" outlineLevel="1" x14ac:dyDescent="0.45">
      <c r="A42" s="31" t="s">
        <v>43</v>
      </c>
      <c r="B42" s="32">
        <f>B23/B9*1000</f>
        <v>100</v>
      </c>
      <c r="C42" s="32">
        <f t="shared" ref="C42:D42" si="6">C23/C9*1000</f>
        <v>85</v>
      </c>
      <c r="D42" s="32">
        <f t="shared" si="6"/>
        <v>65</v>
      </c>
    </row>
    <row r="43" spans="1:4" s="9" customFormat="1" outlineLevel="1" x14ac:dyDescent="0.45">
      <c r="A43" s="31" t="s">
        <v>44</v>
      </c>
      <c r="B43" s="33">
        <f>B24/B8/12*1000</f>
        <v>2.9166666666666665</v>
      </c>
      <c r="C43" s="33">
        <f>C24/C8/12*1000</f>
        <v>2.5641025641025643</v>
      </c>
      <c r="D43" s="33">
        <f>D24/D8/12*1000</f>
        <v>2.3049645390070923</v>
      </c>
    </row>
    <row r="44" spans="1:4" s="9" customFormat="1" outlineLevel="1" x14ac:dyDescent="0.45">
      <c r="A44" s="31" t="s">
        <v>46</v>
      </c>
      <c r="B44" s="33">
        <f>B25/B8/12*1000</f>
        <v>0.41666666666666669</v>
      </c>
      <c r="C44" s="33">
        <f t="shared" ref="C44:D44" si="7">C25/C8/12*1000</f>
        <v>0.25641025641025639</v>
      </c>
      <c r="D44" s="33">
        <f t="shared" si="7"/>
        <v>0.15957446808510636</v>
      </c>
    </row>
    <row r="46" spans="1:4" x14ac:dyDescent="0.45">
      <c r="A46" s="3" t="s">
        <v>48</v>
      </c>
      <c r="B46" s="30">
        <f>B28/B9</f>
        <v>0.1</v>
      </c>
      <c r="C46" s="30">
        <f t="shared" ref="C46:D46" si="8">C28/C9</f>
        <v>0.10555555555555556</v>
      </c>
      <c r="D46" s="30">
        <f t="shared" si="8"/>
        <v>0.14800000000000002</v>
      </c>
    </row>
    <row r="47" spans="1:4" x14ac:dyDescent="0.45">
      <c r="A47" s="3" t="s">
        <v>49</v>
      </c>
      <c r="B47" s="22">
        <f>B36/B$38</f>
        <v>0.75</v>
      </c>
      <c r="C47" s="22">
        <f t="shared" ref="C47:D48" si="9">C36/C$38</f>
        <v>0.75</v>
      </c>
      <c r="D47" s="22">
        <f t="shared" si="9"/>
        <v>0.66666666666666663</v>
      </c>
    </row>
    <row r="48" spans="1:4" x14ac:dyDescent="0.45">
      <c r="A48" s="3" t="s">
        <v>50</v>
      </c>
      <c r="B48" s="25">
        <f>B47*B$27</f>
        <v>0.97500000000000009</v>
      </c>
      <c r="C48" s="25">
        <f t="shared" ref="C48:D48" si="10">C47*C$27</f>
        <v>1.7249999999999999</v>
      </c>
      <c r="D48" s="25">
        <f t="shared" si="10"/>
        <v>3</v>
      </c>
    </row>
    <row r="49" spans="1:4" x14ac:dyDescent="0.45">
      <c r="A49" s="3" t="s">
        <v>51</v>
      </c>
      <c r="B49" s="30">
        <f>B48/B$9</f>
        <v>9.7500000000000003E-2</v>
      </c>
      <c r="C49" s="30">
        <f t="shared" ref="C49:D49" si="11">C48/C$9</f>
        <v>9.5833333333333326E-2</v>
      </c>
      <c r="D49" s="30">
        <f t="shared" si="11"/>
        <v>0.12</v>
      </c>
    </row>
    <row r="50" spans="1:4" x14ac:dyDescent="0.45">
      <c r="A50" s="3" t="s">
        <v>52</v>
      </c>
      <c r="B50" s="22">
        <f>B37/B$38</f>
        <v>0.25</v>
      </c>
      <c r="C50" s="22">
        <f>C37/C$38</f>
        <v>0.25</v>
      </c>
      <c r="D50" s="22">
        <f>D37/D$38</f>
        <v>0.33333333333333331</v>
      </c>
    </row>
    <row r="51" spans="1:4" x14ac:dyDescent="0.45">
      <c r="A51" s="3" t="s">
        <v>53</v>
      </c>
      <c r="B51" s="25">
        <f>B50*B$27</f>
        <v>0.32500000000000001</v>
      </c>
      <c r="C51" s="25">
        <f t="shared" ref="C51" si="12">C50*C$27</f>
        <v>0.57499999999999996</v>
      </c>
      <c r="D51" s="25">
        <f t="shared" ref="D51" si="13">D50*D$27</f>
        <v>1.5</v>
      </c>
    </row>
    <row r="52" spans="1:4" x14ac:dyDescent="0.45">
      <c r="A52" s="3" t="s">
        <v>54</v>
      </c>
      <c r="B52" s="30">
        <f>B51/B$9</f>
        <v>3.2500000000000001E-2</v>
      </c>
      <c r="C52" s="30">
        <f t="shared" ref="C52" si="14">C51/C$9</f>
        <v>3.1944444444444442E-2</v>
      </c>
      <c r="D52" s="30">
        <f t="shared" ref="D52" si="15">D51/D$9</f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CLTV Analysis</vt:lpstr>
      <vt:lpstr>CLTV Drivers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</dc:creator>
  <cp:lastModifiedBy>sstone</cp:lastModifiedBy>
  <dcterms:created xsi:type="dcterms:W3CDTF">2015-10-23T02:30:00Z</dcterms:created>
  <dcterms:modified xsi:type="dcterms:W3CDTF">2015-10-23T03:38:02Z</dcterms:modified>
</cp:coreProperties>
</file>