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s_j_toussaint_uu_nl/Documents/Research/MTVV_HIST/Household-Wealth/Public/"/>
    </mc:Choice>
  </mc:AlternateContent>
  <xr:revisionPtr revIDLastSave="865" documentId="8_{2C898385-B409-4EFE-BAC0-4FDB581E4822}" xr6:coauthVersionLast="47" xr6:coauthVersionMax="47" xr10:uidLastSave="{D8F76EC9-1255-4A82-9170-A3B45BBAC254}"/>
  <bookViews>
    <workbookView xWindow="-110" yWindow="-110" windowWidth="19420" windowHeight="10560" tabRatio="765" firstSheet="9" activeTab="12" xr2:uid="{8412A1E8-5F18-4E3C-A714-6654105DEFBE}"/>
  </bookViews>
  <sheets>
    <sheet name="Overview" sheetId="2" r:id="rId1"/>
    <sheet name="Historical National Accounts" sheetId="1" r:id="rId2"/>
    <sheet name="Death Duties" sheetId="3" r:id="rId3"/>
    <sheet name="Wealth Shares" sheetId="10" r:id="rId4"/>
    <sheet name="National Income" sheetId="4" r:id="rId5"/>
    <sheet name="Savings v Capital Gains" sheetId="9" r:id="rId6"/>
    <sheet name="International - NFA" sheetId="7" r:id="rId7"/>
    <sheet name="International - Foreign Income" sheetId="8" r:id="rId8"/>
    <sheet name="International - Wealth Shares" sheetId="5" r:id="rId9"/>
    <sheet name="International - Wealth-Income" sheetId="6" r:id="rId10"/>
    <sheet name="International - Capital Shares" sheetId="11" r:id="rId11"/>
    <sheet name="International - GDP" sheetId="15" r:id="rId12"/>
    <sheet name="Table - Savings Concepts" sheetId="12" r:id="rId13"/>
    <sheet name="Table - Savings Decomposition" sheetId="14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2" l="1"/>
  <c r="L4" i="12"/>
  <c r="J4" i="12"/>
  <c r="Q120" i="4"/>
  <c r="P120" i="4"/>
  <c r="Q119" i="4"/>
  <c r="P119" i="4"/>
  <c r="Q118" i="4"/>
  <c r="P118" i="4"/>
  <c r="Q117" i="4"/>
  <c r="P117" i="4"/>
  <c r="Q116" i="4"/>
  <c r="P116" i="4"/>
  <c r="Q115" i="4"/>
  <c r="P115" i="4"/>
  <c r="Q114" i="4"/>
  <c r="P114" i="4"/>
  <c r="Q113" i="4"/>
  <c r="P113" i="4"/>
  <c r="Q112" i="4"/>
  <c r="P112" i="4"/>
  <c r="Q111" i="4"/>
  <c r="P111" i="4"/>
  <c r="Q110" i="4"/>
  <c r="P110" i="4"/>
  <c r="Q109" i="4"/>
  <c r="P109" i="4"/>
  <c r="Q108" i="4"/>
  <c r="P108" i="4"/>
  <c r="Q107" i="4"/>
  <c r="P107" i="4"/>
  <c r="Q106" i="4"/>
  <c r="P106" i="4"/>
  <c r="Q105" i="4"/>
  <c r="P105" i="4"/>
  <c r="Q104" i="4"/>
  <c r="P104" i="4"/>
  <c r="Q103" i="4"/>
  <c r="P103" i="4"/>
  <c r="Q102" i="4"/>
  <c r="P102" i="4"/>
  <c r="Q101" i="4"/>
  <c r="P101" i="4"/>
  <c r="Q100" i="4"/>
  <c r="P100" i="4"/>
  <c r="Q99" i="4"/>
  <c r="P99" i="4"/>
  <c r="Q98" i="4"/>
  <c r="P98" i="4"/>
  <c r="Q97" i="4"/>
  <c r="P97" i="4"/>
  <c r="Q96" i="4"/>
  <c r="P96" i="4"/>
  <c r="Q95" i="4"/>
  <c r="P95" i="4"/>
  <c r="Q94" i="4"/>
  <c r="P94" i="4"/>
  <c r="Q93" i="4"/>
  <c r="P93" i="4"/>
  <c r="Q92" i="4"/>
  <c r="P92" i="4"/>
  <c r="Q91" i="4"/>
  <c r="P91" i="4"/>
  <c r="Q90" i="4"/>
  <c r="P90" i="4"/>
  <c r="Q89" i="4"/>
  <c r="P89" i="4"/>
  <c r="Q88" i="4"/>
  <c r="P88" i="4"/>
  <c r="Q87" i="4"/>
  <c r="P87" i="4"/>
  <c r="Q86" i="4"/>
  <c r="P86" i="4"/>
  <c r="Q85" i="4"/>
  <c r="P85" i="4"/>
  <c r="Q84" i="4"/>
  <c r="P84" i="4"/>
  <c r="Q83" i="4"/>
  <c r="P83" i="4"/>
  <c r="Q82" i="4"/>
  <c r="P82" i="4"/>
  <c r="Q81" i="4"/>
  <c r="P81" i="4"/>
  <c r="Q80" i="4"/>
  <c r="P80" i="4"/>
  <c r="Q79" i="4"/>
  <c r="P79" i="4"/>
  <c r="Q78" i="4"/>
  <c r="P78" i="4"/>
  <c r="Q77" i="4"/>
  <c r="P77" i="4"/>
  <c r="Q76" i="4"/>
  <c r="P76" i="4"/>
  <c r="Q75" i="4"/>
  <c r="P75" i="4"/>
  <c r="Q74" i="4"/>
  <c r="P74" i="4"/>
  <c r="Q73" i="4"/>
  <c r="P73" i="4"/>
  <c r="Q72" i="4"/>
  <c r="P72" i="4"/>
  <c r="Q71" i="4"/>
  <c r="P71" i="4"/>
  <c r="Q70" i="4"/>
  <c r="P70" i="4"/>
  <c r="Q69" i="4"/>
  <c r="P69" i="4"/>
  <c r="Q68" i="4"/>
  <c r="P68" i="4"/>
  <c r="Q67" i="4"/>
  <c r="P67" i="4"/>
  <c r="Q66" i="4"/>
  <c r="P66" i="4"/>
  <c r="Q65" i="4"/>
  <c r="P65" i="4"/>
  <c r="Q64" i="4"/>
  <c r="P64" i="4"/>
  <c r="Q63" i="4"/>
  <c r="P63" i="4"/>
  <c r="Q62" i="4"/>
  <c r="P62" i="4"/>
  <c r="Q61" i="4"/>
  <c r="P61" i="4"/>
  <c r="Q60" i="4"/>
  <c r="P60" i="4"/>
  <c r="Q59" i="4"/>
  <c r="P59" i="4"/>
  <c r="Q58" i="4"/>
  <c r="P58" i="4"/>
  <c r="Q57" i="4"/>
  <c r="P57" i="4"/>
  <c r="Q56" i="4"/>
  <c r="P56" i="4"/>
  <c r="Q55" i="4"/>
  <c r="P55" i="4"/>
  <c r="Q54" i="4"/>
  <c r="P54" i="4"/>
  <c r="Q53" i="4"/>
  <c r="P53" i="4"/>
  <c r="Q52" i="4"/>
  <c r="P52" i="4"/>
  <c r="Q51" i="4"/>
  <c r="P51" i="4"/>
  <c r="Q50" i="4"/>
  <c r="P50" i="4"/>
  <c r="Q49" i="4"/>
  <c r="P49" i="4"/>
  <c r="Q48" i="4"/>
  <c r="P48" i="4"/>
  <c r="Q47" i="4"/>
  <c r="P47" i="4"/>
  <c r="Q46" i="4"/>
  <c r="P46" i="4"/>
  <c r="Q45" i="4"/>
  <c r="P45" i="4"/>
  <c r="Q44" i="4"/>
  <c r="P44" i="4"/>
  <c r="Q43" i="4"/>
  <c r="P43" i="4"/>
  <c r="Q42" i="4"/>
  <c r="P42" i="4"/>
  <c r="Q41" i="4"/>
  <c r="P41" i="4"/>
  <c r="Q40" i="4"/>
  <c r="P40" i="4"/>
  <c r="Q39" i="4"/>
  <c r="P39" i="4"/>
  <c r="Q38" i="4"/>
  <c r="P38" i="4"/>
  <c r="Q37" i="4"/>
  <c r="P37" i="4"/>
  <c r="Q36" i="4"/>
  <c r="P36" i="4"/>
  <c r="Q35" i="4"/>
  <c r="P35" i="4"/>
  <c r="Q34" i="4"/>
  <c r="P34" i="4"/>
  <c r="Q33" i="4"/>
  <c r="P33" i="4"/>
  <c r="Q32" i="4"/>
  <c r="P32" i="4"/>
  <c r="Q31" i="4"/>
  <c r="P31" i="4"/>
  <c r="Q30" i="4"/>
  <c r="P30" i="4"/>
  <c r="Q29" i="4"/>
  <c r="P29" i="4"/>
  <c r="Q28" i="4"/>
  <c r="P28" i="4"/>
  <c r="Q27" i="4"/>
  <c r="P27" i="4"/>
  <c r="Q26" i="4"/>
  <c r="P26" i="4"/>
  <c r="Q25" i="4"/>
  <c r="P25" i="4"/>
  <c r="Q24" i="4"/>
  <c r="P24" i="4"/>
  <c r="Q23" i="4"/>
  <c r="P23" i="4"/>
  <c r="Q22" i="4"/>
  <c r="P22" i="4"/>
  <c r="Q21" i="4"/>
  <c r="P21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Q11" i="4"/>
  <c r="P11" i="4"/>
  <c r="Q10" i="4"/>
  <c r="P10" i="4"/>
  <c r="Q9" i="4"/>
  <c r="P9" i="4"/>
  <c r="Q8" i="4"/>
  <c r="P8" i="4"/>
  <c r="Q7" i="4"/>
  <c r="P7" i="4"/>
  <c r="Q6" i="4"/>
  <c r="P6" i="4"/>
  <c r="Q5" i="4"/>
  <c r="P5" i="4"/>
  <c r="Q4" i="4"/>
  <c r="P4" i="4"/>
  <c r="Q3" i="4"/>
  <c r="P3" i="4"/>
  <c r="Q2" i="4"/>
  <c r="P2" i="4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2" i="4"/>
  <c r="U5" i="14" l="1"/>
  <c r="V5" i="14"/>
  <c r="U6" i="14"/>
  <c r="V6" i="14"/>
  <c r="U7" i="14"/>
  <c r="V7" i="14"/>
  <c r="U8" i="14"/>
  <c r="V8" i="14"/>
  <c r="U9" i="14"/>
  <c r="V9" i="14"/>
  <c r="U10" i="14"/>
  <c r="V10" i="14"/>
  <c r="U11" i="14"/>
  <c r="V11" i="14"/>
  <c r="U12" i="14"/>
  <c r="V12" i="14"/>
  <c r="U13" i="14"/>
  <c r="V13" i="14"/>
  <c r="U14" i="14"/>
  <c r="V14" i="14"/>
  <c r="U15" i="14"/>
  <c r="V15" i="14"/>
  <c r="U16" i="14"/>
  <c r="V16" i="14"/>
  <c r="U17" i="14"/>
  <c r="V17" i="14"/>
  <c r="U18" i="14"/>
  <c r="V18" i="14"/>
  <c r="U19" i="14"/>
  <c r="V19" i="14"/>
  <c r="U20" i="14"/>
  <c r="V20" i="14"/>
  <c r="U21" i="14"/>
  <c r="V21" i="14"/>
  <c r="U22" i="14"/>
  <c r="V22" i="14"/>
  <c r="U23" i="14"/>
  <c r="V23" i="14"/>
  <c r="U24" i="14"/>
  <c r="V24" i="14"/>
  <c r="U25" i="14"/>
  <c r="V25" i="14"/>
  <c r="U26" i="14"/>
  <c r="V26" i="14"/>
  <c r="U27" i="14"/>
  <c r="V27" i="14"/>
  <c r="U28" i="14"/>
  <c r="V28" i="14"/>
  <c r="V4" i="14"/>
  <c r="U4" i="14"/>
  <c r="T3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4" i="14"/>
  <c r="W4" i="14" l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3" i="14"/>
  <c r="S27" i="14"/>
  <c r="S26" i="14"/>
  <c r="S25" i="14"/>
  <c r="S24" i="14"/>
  <c r="S21" i="14"/>
  <c r="S20" i="14"/>
  <c r="S18" i="14"/>
  <c r="S17" i="14"/>
  <c r="S16" i="14"/>
  <c r="S13" i="14"/>
  <c r="S12" i="14"/>
  <c r="S10" i="14"/>
  <c r="S9" i="14"/>
  <c r="S8" i="14"/>
  <c r="S4" i="14"/>
  <c r="AB26" i="14" l="1"/>
  <c r="AE26" i="14"/>
  <c r="AF26" i="14"/>
  <c r="AG26" i="14"/>
  <c r="Z26" i="14"/>
  <c r="AH26" i="14"/>
  <c r="AA26" i="14"/>
  <c r="AC26" i="14"/>
  <c r="AH9" i="14"/>
  <c r="AA9" i="14"/>
  <c r="AB9" i="14"/>
  <c r="AC9" i="14"/>
  <c r="AE9" i="14"/>
  <c r="AG9" i="14"/>
  <c r="Z9" i="14"/>
  <c r="AF9" i="14"/>
  <c r="AB16" i="14"/>
  <c r="AC16" i="14"/>
  <c r="AE16" i="14"/>
  <c r="AF16" i="14"/>
  <c r="AG16" i="14"/>
  <c r="Z16" i="14"/>
  <c r="AH16" i="14"/>
  <c r="AA16" i="14"/>
  <c r="AE8" i="14"/>
  <c r="AB8" i="14"/>
  <c r="AC8" i="14"/>
  <c r="AF8" i="14"/>
  <c r="AG8" i="14"/>
  <c r="Z8" i="14"/>
  <c r="AH8" i="14"/>
  <c r="AA8" i="14"/>
  <c r="AE10" i="14"/>
  <c r="AF10" i="14"/>
  <c r="AG10" i="14"/>
  <c r="Z10" i="14"/>
  <c r="AB10" i="14"/>
  <c r="AH10" i="14"/>
  <c r="AA10" i="14"/>
  <c r="AC10" i="14"/>
  <c r="AH27" i="14"/>
  <c r="AA27" i="14"/>
  <c r="AB27" i="14"/>
  <c r="Z27" i="14"/>
  <c r="AC27" i="14"/>
  <c r="AF27" i="14"/>
  <c r="AG27" i="14"/>
  <c r="AE27" i="14"/>
  <c r="AH25" i="14"/>
  <c r="AA25" i="14"/>
  <c r="AB25" i="14"/>
  <c r="AC25" i="14"/>
  <c r="AE25" i="14"/>
  <c r="AF25" i="14"/>
  <c r="AG25" i="14"/>
  <c r="Z25" i="14"/>
  <c r="AH21" i="14"/>
  <c r="AA21" i="14"/>
  <c r="AB21" i="14"/>
  <c r="AC21" i="14"/>
  <c r="AF21" i="14"/>
  <c r="AG21" i="14"/>
  <c r="Z21" i="14"/>
  <c r="AE21" i="14"/>
  <c r="AH13" i="14"/>
  <c r="AA13" i="14"/>
  <c r="AB13" i="14"/>
  <c r="AE13" i="14"/>
  <c r="AF13" i="14"/>
  <c r="AG13" i="14"/>
  <c r="AC13" i="14"/>
  <c r="Z13" i="14"/>
  <c r="AE18" i="14"/>
  <c r="AB18" i="14"/>
  <c r="AF18" i="14"/>
  <c r="AG18" i="14"/>
  <c r="Z18" i="14"/>
  <c r="AH18" i="14"/>
  <c r="AA18" i="14"/>
  <c r="AC18" i="14"/>
  <c r="AH17" i="14"/>
  <c r="AA17" i="14"/>
  <c r="AB17" i="14"/>
  <c r="Z17" i="14"/>
  <c r="AC17" i="14"/>
  <c r="AE17" i="14"/>
  <c r="AF17" i="14"/>
  <c r="AG17" i="14"/>
  <c r="AE24" i="14"/>
  <c r="AF24" i="14"/>
  <c r="AG24" i="14"/>
  <c r="Z24" i="14"/>
  <c r="AC24" i="14"/>
  <c r="AH24" i="14"/>
  <c r="AA24" i="14"/>
  <c r="AB24" i="14"/>
  <c r="AE20" i="14"/>
  <c r="AF20" i="14"/>
  <c r="AB20" i="14"/>
  <c r="AC20" i="14"/>
  <c r="AG20" i="14"/>
  <c r="Z20" i="14"/>
  <c r="AH20" i="14"/>
  <c r="AA20" i="14"/>
  <c r="AE12" i="14"/>
  <c r="AF12" i="14"/>
  <c r="AB12" i="14"/>
  <c r="AC12" i="14"/>
  <c r="AG12" i="14"/>
  <c r="Z12" i="14"/>
  <c r="AH12" i="14"/>
  <c r="AA12" i="14"/>
  <c r="AB4" i="14"/>
  <c r="AF4" i="14"/>
  <c r="AA4" i="14"/>
  <c r="AE4" i="14"/>
  <c r="AC4" i="14"/>
  <c r="AG4" i="14"/>
  <c r="Z4" i="14"/>
  <c r="AH4" i="14"/>
  <c r="X17" i="14"/>
  <c r="Y4" i="14"/>
  <c r="X9" i="14"/>
  <c r="X25" i="14"/>
  <c r="AD8" i="14"/>
  <c r="X12" i="14"/>
  <c r="Y12" i="14"/>
  <c r="Y10" i="14"/>
  <c r="AD24" i="14"/>
  <c r="S5" i="14"/>
  <c r="AA5" i="14" s="1"/>
  <c r="Y9" i="14"/>
  <c r="Y18" i="14"/>
  <c r="Y21" i="14"/>
  <c r="AD17" i="14"/>
  <c r="AD20" i="14"/>
  <c r="AD27" i="14"/>
  <c r="AD12" i="14"/>
  <c r="AD16" i="14"/>
  <c r="AD4" i="14"/>
  <c r="AD9" i="14"/>
  <c r="AD10" i="14"/>
  <c r="Y17" i="14"/>
  <c r="Y24" i="14"/>
  <c r="Y25" i="14"/>
  <c r="Y8" i="14"/>
  <c r="Y5" i="14"/>
  <c r="S6" i="14"/>
  <c r="Y6" i="14" s="1"/>
  <c r="Y16" i="14"/>
  <c r="X20" i="14"/>
  <c r="Y20" i="14"/>
  <c r="AD25" i="14"/>
  <c r="X4" i="14"/>
  <c r="Y13" i="14"/>
  <c r="S14" i="14"/>
  <c r="AH14" i="14" s="1"/>
  <c r="X13" i="14"/>
  <c r="Y27" i="14"/>
  <c r="S7" i="14"/>
  <c r="AH7" i="14" s="1"/>
  <c r="S15" i="14"/>
  <c r="AH15" i="14" s="1"/>
  <c r="S23" i="14"/>
  <c r="X23" i="14" s="1"/>
  <c r="AD13" i="14"/>
  <c r="AD21" i="14"/>
  <c r="X27" i="14"/>
  <c r="S28" i="14"/>
  <c r="X28" i="14" s="1"/>
  <c r="X8" i="14"/>
  <c r="X16" i="14"/>
  <c r="AD18" i="14"/>
  <c r="X24" i="14"/>
  <c r="AD26" i="14"/>
  <c r="X21" i="14"/>
  <c r="S22" i="14"/>
  <c r="AE22" i="14" s="1"/>
  <c r="AM27" i="14"/>
  <c r="X10" i="14"/>
  <c r="S11" i="14"/>
  <c r="Y11" i="14" s="1"/>
  <c r="X18" i="14"/>
  <c r="S19" i="14"/>
  <c r="AH19" i="14" s="1"/>
  <c r="X26" i="14"/>
  <c r="AK26" i="14"/>
  <c r="Y26" i="14"/>
  <c r="AL16" i="14" l="1"/>
  <c r="AK12" i="14"/>
  <c r="AK20" i="14"/>
  <c r="AK16" i="14"/>
  <c r="AM8" i="14"/>
  <c r="AL13" i="14"/>
  <c r="AL21" i="14"/>
  <c r="AM21" i="14"/>
  <c r="AM12" i="14"/>
  <c r="AJ25" i="14"/>
  <c r="AL12" i="14"/>
  <c r="AK10" i="14"/>
  <c r="AJ26" i="14"/>
  <c r="Z19" i="14"/>
  <c r="X5" i="14"/>
  <c r="AA22" i="14"/>
  <c r="AJ21" i="14"/>
  <c r="Z11" i="14"/>
  <c r="Z35" i="14" s="1"/>
  <c r="AG19" i="14"/>
  <c r="AH22" i="14"/>
  <c r="AG11" i="14"/>
  <c r="AG35" i="14" s="1"/>
  <c r="AA6" i="14"/>
  <c r="AB22" i="14"/>
  <c r="AL4" i="14"/>
  <c r="AJ20" i="14"/>
  <c r="AF11" i="14"/>
  <c r="AF35" i="14" s="1"/>
  <c r="AH6" i="14"/>
  <c r="AG15" i="14"/>
  <c r="Z5" i="14"/>
  <c r="AC6" i="14"/>
  <c r="AF15" i="14"/>
  <c r="AF5" i="14"/>
  <c r="AK5" i="14" s="1"/>
  <c r="AB14" i="14"/>
  <c r="AK27" i="14"/>
  <c r="AC15" i="14"/>
  <c r="AM15" i="14" s="1"/>
  <c r="AE5" i="14"/>
  <c r="AA14" i="14"/>
  <c r="AC23" i="14"/>
  <c r="AE19" i="14"/>
  <c r="AB23" i="14"/>
  <c r="AH28" i="14"/>
  <c r="AH41" i="14" s="1"/>
  <c r="Z23" i="14"/>
  <c r="AH37" i="14"/>
  <c r="AG28" i="14"/>
  <c r="AG41" i="14" s="1"/>
  <c r="AC11" i="14"/>
  <c r="AC35" i="14" s="1"/>
  <c r="AC5" i="14"/>
  <c r="AF19" i="14"/>
  <c r="Z6" i="14"/>
  <c r="AC14" i="14"/>
  <c r="Z22" i="14"/>
  <c r="Z7" i="14"/>
  <c r="AB15" i="14"/>
  <c r="AL15" i="14" s="1"/>
  <c r="AG23" i="14"/>
  <c r="AF28" i="14"/>
  <c r="AF41" i="14" s="1"/>
  <c r="AB11" i="14"/>
  <c r="AB35" i="14" s="1"/>
  <c r="AB5" i="14"/>
  <c r="AC19" i="14"/>
  <c r="AM19" i="14" s="1"/>
  <c r="AG6" i="14"/>
  <c r="Z14" i="14"/>
  <c r="AG22" i="14"/>
  <c r="AL22" i="14" s="1"/>
  <c r="AB7" i="14"/>
  <c r="Z15" i="14"/>
  <c r="AF23" i="14"/>
  <c r="AA28" i="14"/>
  <c r="AA41" i="14" s="1"/>
  <c r="AM4" i="14"/>
  <c r="Y35" i="14"/>
  <c r="AB28" i="14"/>
  <c r="AB41" i="14" s="1"/>
  <c r="AE11" i="14"/>
  <c r="AE35" i="14" s="1"/>
  <c r="AG5" i="14"/>
  <c r="AB19" i="14"/>
  <c r="AB6" i="14"/>
  <c r="AG14" i="14"/>
  <c r="AF22" i="14"/>
  <c r="AF7" i="14"/>
  <c r="AE15" i="14"/>
  <c r="AE23" i="14"/>
  <c r="AE7" i="14"/>
  <c r="Z28" i="14"/>
  <c r="Z41" i="14" s="1"/>
  <c r="AE28" i="14"/>
  <c r="AE41" i="14" s="1"/>
  <c r="AA11" i="14"/>
  <c r="AA35" i="14" s="1"/>
  <c r="AA19" i="14"/>
  <c r="AF6" i="14"/>
  <c r="AF14" i="14"/>
  <c r="AF37" i="14" s="1"/>
  <c r="AC22" i="14"/>
  <c r="AA7" i="14"/>
  <c r="AA15" i="14"/>
  <c r="AA23" i="14"/>
  <c r="AK23" i="14" s="1"/>
  <c r="AG7" i="14"/>
  <c r="AC7" i="14"/>
  <c r="AM7" i="14" s="1"/>
  <c r="AC28" i="14"/>
  <c r="AC41" i="14" s="1"/>
  <c r="AH11" i="14"/>
  <c r="AH35" i="14" s="1"/>
  <c r="AH5" i="14"/>
  <c r="AE6" i="14"/>
  <c r="AE14" i="14"/>
  <c r="AH23" i="14"/>
  <c r="AM25" i="14"/>
  <c r="AI8" i="14"/>
  <c r="AI4" i="14"/>
  <c r="AK21" i="14"/>
  <c r="AI26" i="14"/>
  <c r="AL25" i="14"/>
  <c r="AL20" i="14"/>
  <c r="AK18" i="14"/>
  <c r="AK8" i="14"/>
  <c r="AI17" i="14"/>
  <c r="AJ17" i="14"/>
  <c r="AJ4" i="14"/>
  <c r="AM13" i="14"/>
  <c r="AM20" i="14"/>
  <c r="AJ18" i="14"/>
  <c r="AI16" i="14"/>
  <c r="AK4" i="14"/>
  <c r="AL27" i="14"/>
  <c r="AI20" i="14"/>
  <c r="AL8" i="14"/>
  <c r="AI10" i="14"/>
  <c r="AL17" i="14"/>
  <c r="AD6" i="14"/>
  <c r="AI6" i="14" s="1"/>
  <c r="AI21" i="14"/>
  <c r="AI18" i="14"/>
  <c r="X6" i="14"/>
  <c r="AK13" i="14"/>
  <c r="AD22" i="14"/>
  <c r="X7" i="14"/>
  <c r="AK25" i="14"/>
  <c r="AK17" i="14"/>
  <c r="AM26" i="14"/>
  <c r="AI27" i="14"/>
  <c r="AM16" i="14"/>
  <c r="AJ12" i="14"/>
  <c r="Y14" i="14"/>
  <c r="AL6" i="14"/>
  <c r="AJ16" i="14"/>
  <c r="AJ8" i="14"/>
  <c r="AL26" i="14"/>
  <c r="AD28" i="14"/>
  <c r="AD41" i="14" s="1"/>
  <c r="AD14" i="14"/>
  <c r="AD5" i="14"/>
  <c r="AM24" i="14"/>
  <c r="AJ13" i="14"/>
  <c r="AI12" i="14"/>
  <c r="X19" i="14"/>
  <c r="X22" i="14"/>
  <c r="Y15" i="14"/>
  <c r="AD15" i="14"/>
  <c r="AL9" i="14"/>
  <c r="AJ24" i="14"/>
  <c r="AM17" i="14"/>
  <c r="AM9" i="14"/>
  <c r="AM18" i="14"/>
  <c r="AM10" i="14"/>
  <c r="X14" i="14"/>
  <c r="Y7" i="14"/>
  <c r="Y33" i="14" s="1"/>
  <c r="AD7" i="14"/>
  <c r="AI13" i="14"/>
  <c r="AL24" i="14"/>
  <c r="AI9" i="14"/>
  <c r="AK24" i="14"/>
  <c r="AD19" i="14"/>
  <c r="Y19" i="14"/>
  <c r="Y22" i="14"/>
  <c r="AI25" i="14"/>
  <c r="X11" i="14"/>
  <c r="AD11" i="14"/>
  <c r="AI11" i="14" s="1"/>
  <c r="AJ10" i="14"/>
  <c r="AJ27" i="14"/>
  <c r="AJ9" i="14"/>
  <c r="X15" i="14"/>
  <c r="AK11" i="14"/>
  <c r="AK9" i="14"/>
  <c r="Y28" i="14"/>
  <c r="Y41" i="14" s="1"/>
  <c r="AL18" i="14"/>
  <c r="AI24" i="14"/>
  <c r="Y23" i="14"/>
  <c r="AD23" i="14"/>
  <c r="AL10" i="14"/>
  <c r="AM6" i="14" l="1"/>
  <c r="AE33" i="14"/>
  <c r="Z39" i="14"/>
  <c r="AJ28" i="14"/>
  <c r="AJ7" i="14"/>
  <c r="AB37" i="14"/>
  <c r="AE39" i="14"/>
  <c r="AE31" i="14"/>
  <c r="AK15" i="14"/>
  <c r="AL11" i="14"/>
  <c r="AL35" i="14" s="1"/>
  <c r="AJ5" i="14"/>
  <c r="AA33" i="14"/>
  <c r="AD31" i="14"/>
  <c r="AH33" i="14"/>
  <c r="AK19" i="14"/>
  <c r="AK22" i="14"/>
  <c r="AK39" i="14" s="1"/>
  <c r="AC37" i="14"/>
  <c r="AG31" i="14"/>
  <c r="AG37" i="14"/>
  <c r="AL5" i="14"/>
  <c r="AL23" i="14"/>
  <c r="AA39" i="14"/>
  <c r="AH31" i="14"/>
  <c r="AM14" i="14"/>
  <c r="AM37" i="14" s="1"/>
  <c r="AA37" i="14"/>
  <c r="AJ19" i="14"/>
  <c r="AJ39" i="14" s="1"/>
  <c r="AJ22" i="14"/>
  <c r="AG33" i="14"/>
  <c r="Y31" i="14"/>
  <c r="AM5" i="14"/>
  <c r="AM33" i="14" s="1"/>
  <c r="Y37" i="14"/>
  <c r="AM22" i="14"/>
  <c r="AM39" i="14" s="1"/>
  <c r="AJ23" i="14"/>
  <c r="AE37" i="14"/>
  <c r="AJ14" i="14"/>
  <c r="AD35" i="14"/>
  <c r="AF31" i="14"/>
  <c r="AI14" i="14"/>
  <c r="AM23" i="14"/>
  <c r="AC39" i="14"/>
  <c r="AF33" i="14"/>
  <c r="AK28" i="14"/>
  <c r="AK41" i="14" s="1"/>
  <c r="AB33" i="14"/>
  <c r="AJ11" i="14"/>
  <c r="AJ35" i="14" s="1"/>
  <c r="AC33" i="14"/>
  <c r="AM11" i="14"/>
  <c r="AM35" i="14" s="1"/>
  <c r="AB39" i="14"/>
  <c r="AJ6" i="14"/>
  <c r="AJ33" i="14" s="1"/>
  <c r="AK7" i="14"/>
  <c r="AB31" i="14"/>
  <c r="AA31" i="14"/>
  <c r="AF39" i="14"/>
  <c r="AC31" i="14"/>
  <c r="AL28" i="14"/>
  <c r="AL41" i="14" s="1"/>
  <c r="Z33" i="14"/>
  <c r="AK14" i="14"/>
  <c r="AK37" i="14" s="1"/>
  <c r="AK6" i="14"/>
  <c r="AK33" i="14" s="1"/>
  <c r="AH39" i="14"/>
  <c r="AL7" i="14"/>
  <c r="AK35" i="14"/>
  <c r="Z31" i="14"/>
  <c r="Z37" i="14"/>
  <c r="AM28" i="14"/>
  <c r="AM41" i="14" s="1"/>
  <c r="AJ15" i="14"/>
  <c r="AD39" i="14"/>
  <c r="AD33" i="14"/>
  <c r="AI35" i="14"/>
  <c r="AD37" i="14"/>
  <c r="AI22" i="14"/>
  <c r="AI28" i="14"/>
  <c r="AI41" i="14" s="1"/>
  <c r="AI5" i="14"/>
  <c r="AI7" i="14"/>
  <c r="AJ41" i="14"/>
  <c r="AI15" i="14"/>
  <c r="AI37" i="14" s="1"/>
  <c r="AL14" i="14"/>
  <c r="AL37" i="14" s="1"/>
  <c r="AI23" i="14"/>
  <c r="AG39" i="14"/>
  <c r="AL19" i="14"/>
  <c r="AI19" i="14"/>
  <c r="Y39" i="14"/>
  <c r="AL39" i="14" l="1"/>
  <c r="AI31" i="14"/>
  <c r="AL33" i="14"/>
  <c r="AK31" i="14"/>
  <c r="AM31" i="14"/>
  <c r="AL31" i="14"/>
  <c r="AJ31" i="14"/>
  <c r="AJ37" i="14"/>
  <c r="AI39" i="14"/>
  <c r="AI33" i="14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5" i="3"/>
  <c r="J76" i="3"/>
  <c r="J77" i="3"/>
  <c r="J78" i="3"/>
  <c r="J81" i="3"/>
  <c r="J82" i="3"/>
  <c r="J83" i="3"/>
  <c r="J85" i="3"/>
  <c r="J87" i="3"/>
  <c r="J88" i="3"/>
  <c r="J89" i="3"/>
  <c r="J90" i="3"/>
  <c r="J91" i="3"/>
  <c r="J92" i="3"/>
  <c r="J93" i="3"/>
  <c r="J94" i="3"/>
  <c r="J95" i="3"/>
  <c r="J103" i="3"/>
  <c r="J104" i="3"/>
  <c r="J105" i="3"/>
  <c r="J106" i="3"/>
  <c r="J107" i="3"/>
  <c r="J110" i="3"/>
  <c r="J111" i="3"/>
  <c r="J113" i="3"/>
  <c r="J114" i="3"/>
  <c r="J115" i="3"/>
  <c r="J116" i="3"/>
  <c r="J117" i="3"/>
  <c r="J118" i="3"/>
  <c r="J119" i="3"/>
  <c r="J120" i="3"/>
  <c r="J122" i="3"/>
  <c r="J124" i="3"/>
  <c r="J125" i="3"/>
  <c r="J126" i="3"/>
  <c r="J127" i="3"/>
  <c r="J28" i="3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5" i="5"/>
  <c r="E59" i="5"/>
  <c r="E61" i="5"/>
  <c r="E62" i="5"/>
  <c r="E63" i="5"/>
  <c r="E64" i="5"/>
  <c r="E66" i="5"/>
  <c r="E67" i="5"/>
  <c r="E68" i="5"/>
  <c r="E69" i="5"/>
  <c r="E71" i="5"/>
  <c r="E72" i="5"/>
  <c r="E73" i="5"/>
  <c r="E74" i="5"/>
  <c r="E75" i="5"/>
  <c r="E76" i="5"/>
  <c r="E77" i="5"/>
  <c r="E78" i="5"/>
  <c r="E79" i="5"/>
  <c r="E81" i="5"/>
  <c r="E82" i="5"/>
  <c r="E84" i="5"/>
  <c r="E85" i="5"/>
  <c r="E86" i="5"/>
  <c r="E87" i="5"/>
  <c r="E88" i="5"/>
  <c r="E90" i="5"/>
  <c r="E92" i="5"/>
  <c r="E94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2" i="5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2" i="8"/>
  <c r="I137" i="2"/>
  <c r="I138" i="2"/>
  <c r="I139" i="2"/>
  <c r="I140" i="2"/>
  <c r="I141" i="2"/>
  <c r="I136" i="2"/>
  <c r="I134" i="2"/>
  <c r="I132" i="2"/>
  <c r="I130" i="2"/>
  <c r="I126" i="2"/>
  <c r="I127" i="2"/>
  <c r="I128" i="2"/>
  <c r="I125" i="2"/>
  <c r="I124" i="2"/>
  <c r="I122" i="2"/>
  <c r="I121" i="2"/>
  <c r="I112" i="2"/>
  <c r="I113" i="2"/>
  <c r="I114" i="2"/>
  <c r="I115" i="2"/>
  <c r="I116" i="2"/>
  <c r="I117" i="2"/>
  <c r="I118" i="2"/>
  <c r="I119" i="2"/>
  <c r="I111" i="2"/>
  <c r="I107" i="2"/>
  <c r="I108" i="2"/>
  <c r="I109" i="2"/>
  <c r="I106" i="2"/>
  <c r="I102" i="2"/>
  <c r="I103" i="2"/>
  <c r="I104" i="2"/>
  <c r="I101" i="2"/>
  <c r="I99" i="2"/>
  <c r="I95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42" i="2"/>
  <c r="AG97" i="9"/>
  <c r="AG98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116" i="9"/>
  <c r="AG117" i="9"/>
  <c r="AG118" i="9"/>
  <c r="AG119" i="9"/>
  <c r="AG120" i="9"/>
  <c r="AG121" i="9"/>
  <c r="AG122" i="9"/>
  <c r="AG123" i="9"/>
  <c r="AG124" i="9"/>
  <c r="AG125" i="9"/>
  <c r="AG126" i="9"/>
  <c r="AG127" i="9"/>
  <c r="AG128" i="9"/>
  <c r="AG129" i="9"/>
  <c r="AG130" i="9"/>
  <c r="AG131" i="9"/>
  <c r="AG132" i="9"/>
  <c r="AG133" i="9"/>
  <c r="AG134" i="9"/>
  <c r="AG135" i="9"/>
  <c r="AG136" i="9"/>
  <c r="AG137" i="9"/>
  <c r="AG138" i="9"/>
  <c r="AG139" i="9"/>
  <c r="AG140" i="9"/>
  <c r="AG141" i="9"/>
  <c r="AG142" i="9"/>
  <c r="AG143" i="9"/>
  <c r="AG144" i="9"/>
  <c r="AG145" i="9"/>
  <c r="AG146" i="9"/>
  <c r="AG147" i="9"/>
  <c r="AG148" i="9"/>
  <c r="AG149" i="9"/>
  <c r="AG150" i="9"/>
  <c r="AG151" i="9"/>
  <c r="AG152" i="9"/>
  <c r="AG153" i="9"/>
  <c r="AG154" i="9"/>
  <c r="AG155" i="9"/>
  <c r="AG156" i="9"/>
  <c r="AG157" i="9"/>
  <c r="AG158" i="9"/>
  <c r="AG159" i="9"/>
  <c r="AG160" i="9"/>
  <c r="AG161" i="9"/>
  <c r="AG162" i="9"/>
  <c r="AG163" i="9"/>
  <c r="AG164" i="9"/>
  <c r="AG165" i="9"/>
  <c r="AG166" i="9"/>
  <c r="AG167" i="9"/>
  <c r="AG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96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43" i="9"/>
  <c r="O144" i="9"/>
  <c r="O145" i="9"/>
  <c r="O146" i="9"/>
  <c r="O147" i="9"/>
  <c r="O148" i="9"/>
  <c r="O149" i="9"/>
  <c r="O150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95" i="9"/>
  <c r="W94" i="9"/>
  <c r="O94" i="9"/>
  <c r="K94" i="9"/>
  <c r="L94" i="9" s="1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69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23" i="9"/>
  <c r="O20" i="9"/>
  <c r="O15" i="9"/>
  <c r="O10" i="9"/>
  <c r="O3" i="9"/>
  <c r="O4" i="9"/>
  <c r="O5" i="9"/>
  <c r="W2" i="9"/>
  <c r="O2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I95" i="9"/>
  <c r="H95" i="9" s="1"/>
  <c r="H87" i="9"/>
  <c r="I87" i="9" s="1"/>
  <c r="H86" i="9"/>
  <c r="I86" i="9" s="1"/>
  <c r="H85" i="9"/>
  <c r="I85" i="9" s="1"/>
  <c r="H84" i="9"/>
  <c r="I84" i="9" s="1"/>
  <c r="H83" i="9"/>
  <c r="I83" i="9" s="1"/>
  <c r="H82" i="9"/>
  <c r="I82" i="9" s="1"/>
  <c r="H81" i="9"/>
  <c r="I81" i="9" s="1"/>
  <c r="H80" i="9"/>
  <c r="I80" i="9" s="1"/>
  <c r="H79" i="9"/>
  <c r="I79" i="9" s="1"/>
  <c r="H78" i="9"/>
  <c r="I78" i="9" s="1"/>
  <c r="H77" i="9"/>
  <c r="I77" i="9" s="1"/>
  <c r="H76" i="9"/>
  <c r="I76" i="9" s="1"/>
  <c r="H75" i="9"/>
  <c r="I75" i="9" s="1"/>
  <c r="H74" i="9"/>
  <c r="I74" i="9" s="1"/>
  <c r="H73" i="9"/>
  <c r="I73" i="9" s="1"/>
  <c r="H72" i="9"/>
  <c r="I72" i="9" s="1"/>
  <c r="H71" i="9"/>
  <c r="I71" i="9" s="1"/>
  <c r="H70" i="9"/>
  <c r="I70" i="9" s="1"/>
  <c r="H69" i="9"/>
  <c r="I69" i="9" s="1"/>
  <c r="H61" i="9"/>
  <c r="I61" i="9" s="1"/>
  <c r="H60" i="9"/>
  <c r="I60" i="9" s="1"/>
  <c r="H59" i="9"/>
  <c r="I59" i="9" s="1"/>
  <c r="H58" i="9"/>
  <c r="I58" i="9" s="1"/>
  <c r="H57" i="9"/>
  <c r="I57" i="9" s="1"/>
  <c r="H56" i="9"/>
  <c r="I56" i="9" s="1"/>
  <c r="H55" i="9"/>
  <c r="I55" i="9" s="1"/>
  <c r="H54" i="9"/>
  <c r="I54" i="9" s="1"/>
  <c r="H53" i="9"/>
  <c r="I53" i="9" s="1"/>
  <c r="H52" i="9"/>
  <c r="I52" i="9" s="1"/>
  <c r="H51" i="9"/>
  <c r="I51" i="9" s="1"/>
  <c r="H50" i="9"/>
  <c r="I50" i="9" s="1"/>
  <c r="H49" i="9"/>
  <c r="I49" i="9" s="1"/>
  <c r="H48" i="9"/>
  <c r="I48" i="9" s="1"/>
  <c r="H47" i="9"/>
  <c r="I47" i="9" s="1"/>
  <c r="H46" i="9"/>
  <c r="I46" i="9" s="1"/>
  <c r="H45" i="9"/>
  <c r="I45" i="9" s="1"/>
  <c r="H44" i="9"/>
  <c r="I44" i="9" s="1"/>
  <c r="H43" i="9"/>
  <c r="I43" i="9" s="1"/>
  <c r="H42" i="9"/>
  <c r="I42" i="9" s="1"/>
  <c r="H41" i="9"/>
  <c r="I41" i="9" s="1"/>
  <c r="H40" i="9"/>
  <c r="I40" i="9" s="1"/>
  <c r="H39" i="9"/>
  <c r="I39" i="9" s="1"/>
  <c r="H38" i="9"/>
  <c r="I38" i="9" s="1"/>
  <c r="H37" i="9"/>
  <c r="I37" i="9" s="1"/>
  <c r="H36" i="9"/>
  <c r="I36" i="9" s="1"/>
  <c r="H35" i="9"/>
  <c r="I35" i="9" s="1"/>
  <c r="H34" i="9"/>
  <c r="I34" i="9" s="1"/>
  <c r="H33" i="9"/>
  <c r="I33" i="9" s="1"/>
  <c r="H32" i="9"/>
  <c r="I32" i="9" s="1"/>
  <c r="H31" i="9"/>
  <c r="I31" i="9" s="1"/>
  <c r="H30" i="9"/>
  <c r="I30" i="9" s="1"/>
  <c r="H29" i="9"/>
  <c r="I29" i="9" s="1"/>
  <c r="H28" i="9"/>
  <c r="I28" i="9" s="1"/>
  <c r="H27" i="9"/>
  <c r="I27" i="9" s="1"/>
  <c r="H26" i="9"/>
  <c r="I26" i="9" s="1"/>
  <c r="H25" i="9"/>
  <c r="I25" i="9" s="1"/>
  <c r="H24" i="9"/>
  <c r="I24" i="9" s="1"/>
  <c r="H23" i="9"/>
  <c r="I23" i="9" s="1"/>
  <c r="H22" i="9"/>
  <c r="I22" i="9" s="1"/>
  <c r="H21" i="9"/>
  <c r="I21" i="9" s="1"/>
  <c r="H20" i="9"/>
  <c r="I20" i="9" s="1"/>
  <c r="H19" i="9"/>
  <c r="I19" i="9" s="1"/>
  <c r="H18" i="9"/>
  <c r="I1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0" i="9"/>
  <c r="I10" i="9" s="1"/>
  <c r="H9" i="9"/>
  <c r="I9" i="9" s="1"/>
  <c r="H8" i="9"/>
  <c r="I8" i="9" s="1"/>
  <c r="H7" i="9"/>
  <c r="I7" i="9" s="1"/>
  <c r="H6" i="9"/>
  <c r="I6" i="9" s="1"/>
  <c r="H5" i="9"/>
  <c r="I5" i="9" s="1"/>
  <c r="H4" i="9"/>
  <c r="I4" i="9" s="1"/>
  <c r="H3" i="9"/>
  <c r="I3" i="9" s="1"/>
  <c r="H2" i="9"/>
  <c r="I2" i="9" s="1"/>
  <c r="P94" i="9" l="1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28" i="7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M94" i="9" s="1"/>
  <c r="N94" i="9" s="1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2" i="2"/>
  <c r="D87" i="4"/>
  <c r="H87" i="4" s="1"/>
  <c r="I87" i="4" s="1"/>
  <c r="J87" i="4" s="1"/>
  <c r="D86" i="4"/>
  <c r="H86" i="4" s="1"/>
  <c r="I86" i="4" s="1"/>
  <c r="H85" i="4"/>
  <c r="I85" i="4" s="1"/>
  <c r="D85" i="4"/>
  <c r="D84" i="4"/>
  <c r="H84" i="4" s="1"/>
  <c r="I84" i="4" s="1"/>
  <c r="D83" i="4"/>
  <c r="H83" i="4" s="1"/>
  <c r="I83" i="4" s="1"/>
  <c r="D82" i="4"/>
  <c r="H82" i="4" s="1"/>
  <c r="I82" i="4" s="1"/>
  <c r="D81" i="4"/>
  <c r="H81" i="4" s="1"/>
  <c r="I81" i="4" s="1"/>
  <c r="D80" i="4"/>
  <c r="H80" i="4" s="1"/>
  <c r="I80" i="4" s="1"/>
  <c r="D79" i="4"/>
  <c r="H79" i="4" s="1"/>
  <c r="I79" i="4" s="1"/>
  <c r="D78" i="4"/>
  <c r="H78" i="4" s="1"/>
  <c r="I78" i="4" s="1"/>
  <c r="D77" i="4"/>
  <c r="H77" i="4" s="1"/>
  <c r="I77" i="4" s="1"/>
  <c r="D76" i="4"/>
  <c r="H76" i="4" s="1"/>
  <c r="I76" i="4" s="1"/>
  <c r="D75" i="4"/>
  <c r="H75" i="4" s="1"/>
  <c r="I75" i="4" s="1"/>
  <c r="D74" i="4"/>
  <c r="H74" i="4" s="1"/>
  <c r="I74" i="4" s="1"/>
  <c r="D73" i="4"/>
  <c r="H73" i="4" s="1"/>
  <c r="I73" i="4" s="1"/>
  <c r="D72" i="4"/>
  <c r="H72" i="4" s="1"/>
  <c r="I72" i="4" s="1"/>
  <c r="D71" i="4"/>
  <c r="H71" i="4" s="1"/>
  <c r="I71" i="4" s="1"/>
  <c r="D70" i="4"/>
  <c r="H70" i="4" s="1"/>
  <c r="I70" i="4" s="1"/>
  <c r="D69" i="4"/>
  <c r="H69" i="4" s="1"/>
  <c r="I69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H2" i="4"/>
  <c r="I2" i="4" s="1"/>
  <c r="Q94" i="9" l="1"/>
  <c r="T94" i="9" s="1"/>
  <c r="X94" i="9" l="1"/>
  <c r="U94" i="9"/>
  <c r="Y94" i="9" s="1"/>
  <c r="E96" i="2" l="1"/>
  <c r="J96" i="2" s="1"/>
  <c r="E97" i="2"/>
  <c r="J97" i="2" s="1"/>
  <c r="E98" i="2"/>
  <c r="J98" i="2" s="1"/>
  <c r="E99" i="2"/>
  <c r="J99" i="2" s="1"/>
  <c r="E100" i="2"/>
  <c r="J100" i="2" s="1"/>
  <c r="E101" i="2"/>
  <c r="J101" i="2" s="1"/>
  <c r="E102" i="2"/>
  <c r="J102" i="2" s="1"/>
  <c r="E103" i="2"/>
  <c r="J103" i="2" s="1"/>
  <c r="E104" i="2"/>
  <c r="J104" i="2" s="1"/>
  <c r="E105" i="2"/>
  <c r="J105" i="2" s="1"/>
  <c r="E106" i="2"/>
  <c r="J106" i="2" s="1"/>
  <c r="E107" i="2"/>
  <c r="J107" i="2" s="1"/>
  <c r="E108" i="2"/>
  <c r="J108" i="2" s="1"/>
  <c r="E109" i="2"/>
  <c r="J109" i="2" s="1"/>
  <c r="E110" i="2"/>
  <c r="J110" i="2" s="1"/>
  <c r="E111" i="2"/>
  <c r="J111" i="2" s="1"/>
  <c r="E112" i="2"/>
  <c r="J112" i="2" s="1"/>
  <c r="E113" i="2"/>
  <c r="J113" i="2" s="1"/>
  <c r="E114" i="2"/>
  <c r="J114" i="2" s="1"/>
  <c r="E115" i="2"/>
  <c r="J115" i="2" s="1"/>
  <c r="E116" i="2"/>
  <c r="J116" i="2" s="1"/>
  <c r="E117" i="2"/>
  <c r="J117" i="2" s="1"/>
  <c r="E118" i="2"/>
  <c r="J118" i="2" s="1"/>
  <c r="E119" i="2"/>
  <c r="J119" i="2" s="1"/>
  <c r="E120" i="2"/>
  <c r="J120" i="2" s="1"/>
  <c r="E121" i="2"/>
  <c r="J121" i="2" s="1"/>
  <c r="E122" i="2"/>
  <c r="J122" i="2" s="1"/>
  <c r="E123" i="2"/>
  <c r="J123" i="2" s="1"/>
  <c r="E124" i="2"/>
  <c r="J124" i="2" s="1"/>
  <c r="E125" i="2"/>
  <c r="J125" i="2" s="1"/>
  <c r="E126" i="2"/>
  <c r="J126" i="2" s="1"/>
  <c r="E127" i="2"/>
  <c r="J127" i="2" s="1"/>
  <c r="E128" i="2"/>
  <c r="J128" i="2" s="1"/>
  <c r="E129" i="2"/>
  <c r="J129" i="2" s="1"/>
  <c r="E130" i="2"/>
  <c r="J130" i="2" s="1"/>
  <c r="E131" i="2"/>
  <c r="J131" i="2" s="1"/>
  <c r="E132" i="2"/>
  <c r="J132" i="2" s="1"/>
  <c r="E133" i="2"/>
  <c r="J133" i="2" s="1"/>
  <c r="E134" i="2"/>
  <c r="J134" i="2" s="1"/>
  <c r="E135" i="2"/>
  <c r="J135" i="2" s="1"/>
  <c r="E136" i="2"/>
  <c r="J136" i="2" s="1"/>
  <c r="E137" i="2"/>
  <c r="J137" i="2" s="1"/>
  <c r="E138" i="2"/>
  <c r="J138" i="2" s="1"/>
  <c r="E139" i="2"/>
  <c r="J139" i="2" s="1"/>
  <c r="E140" i="2"/>
  <c r="J140" i="2" s="1"/>
  <c r="E141" i="2"/>
  <c r="J141" i="2" s="1"/>
  <c r="E142" i="2"/>
  <c r="J142" i="2" s="1"/>
  <c r="E143" i="2"/>
  <c r="J143" i="2" s="1"/>
  <c r="E144" i="2"/>
  <c r="J144" i="2" s="1"/>
  <c r="E145" i="2"/>
  <c r="J145" i="2" s="1"/>
  <c r="E146" i="2"/>
  <c r="J146" i="2" s="1"/>
  <c r="E147" i="2"/>
  <c r="J147" i="2" s="1"/>
  <c r="E148" i="2"/>
  <c r="J148" i="2" s="1"/>
  <c r="E149" i="2"/>
  <c r="J149" i="2" s="1"/>
  <c r="E150" i="2"/>
  <c r="J150" i="2" s="1"/>
  <c r="E151" i="2"/>
  <c r="J151" i="2" s="1"/>
  <c r="E152" i="2"/>
  <c r="J152" i="2" s="1"/>
  <c r="E153" i="2"/>
  <c r="J153" i="2" s="1"/>
  <c r="E154" i="2"/>
  <c r="J154" i="2" s="1"/>
  <c r="E155" i="2"/>
  <c r="J155" i="2" s="1"/>
  <c r="E156" i="2"/>
  <c r="J156" i="2" s="1"/>
  <c r="E157" i="2"/>
  <c r="J157" i="2" s="1"/>
  <c r="E158" i="2"/>
  <c r="J158" i="2" s="1"/>
  <c r="E159" i="2"/>
  <c r="J159" i="2" s="1"/>
  <c r="E160" i="2"/>
  <c r="J160" i="2" s="1"/>
  <c r="E161" i="2"/>
  <c r="J161" i="2" s="1"/>
  <c r="E162" i="2"/>
  <c r="J162" i="2" s="1"/>
  <c r="E163" i="2"/>
  <c r="J163" i="2" s="1"/>
  <c r="E164" i="2"/>
  <c r="J164" i="2" s="1"/>
  <c r="E165" i="2"/>
  <c r="J165" i="2" s="1"/>
  <c r="E166" i="2"/>
  <c r="J166" i="2" s="1"/>
  <c r="E167" i="2"/>
  <c r="J167" i="2" s="1"/>
  <c r="E95" i="2"/>
  <c r="J95" i="2" s="1"/>
  <c r="E29" i="2"/>
  <c r="J29" i="2" s="1"/>
  <c r="K29" i="9" s="1"/>
  <c r="L29" i="9" s="1"/>
  <c r="E30" i="2"/>
  <c r="J30" i="2" s="1"/>
  <c r="K30" i="9" s="1"/>
  <c r="L30" i="9" s="1"/>
  <c r="E31" i="2"/>
  <c r="J31" i="2" s="1"/>
  <c r="K31" i="9" s="1"/>
  <c r="L31" i="9" s="1"/>
  <c r="E32" i="2"/>
  <c r="J32" i="2" s="1"/>
  <c r="K32" i="9" s="1"/>
  <c r="L32" i="9" s="1"/>
  <c r="E33" i="2"/>
  <c r="J33" i="2" s="1"/>
  <c r="K33" i="9" s="1"/>
  <c r="L33" i="9" s="1"/>
  <c r="E34" i="2"/>
  <c r="J34" i="2" s="1"/>
  <c r="K34" i="9" s="1"/>
  <c r="L34" i="9" s="1"/>
  <c r="E35" i="2"/>
  <c r="J35" i="2" s="1"/>
  <c r="K35" i="9" s="1"/>
  <c r="L35" i="9" s="1"/>
  <c r="E36" i="2"/>
  <c r="J36" i="2" s="1"/>
  <c r="K36" i="9" s="1"/>
  <c r="L36" i="9" s="1"/>
  <c r="E37" i="2"/>
  <c r="J37" i="2" s="1"/>
  <c r="K37" i="9" s="1"/>
  <c r="L37" i="9" s="1"/>
  <c r="E38" i="2"/>
  <c r="J38" i="2" s="1"/>
  <c r="K38" i="9" s="1"/>
  <c r="L38" i="9" s="1"/>
  <c r="E39" i="2"/>
  <c r="J39" i="2" s="1"/>
  <c r="K39" i="9" s="1"/>
  <c r="L39" i="9" s="1"/>
  <c r="E40" i="2"/>
  <c r="J40" i="2" s="1"/>
  <c r="K40" i="9" s="1"/>
  <c r="L40" i="9" s="1"/>
  <c r="E41" i="2"/>
  <c r="J41" i="2" s="1"/>
  <c r="K41" i="9" s="1"/>
  <c r="L41" i="9" s="1"/>
  <c r="E42" i="2"/>
  <c r="J42" i="2" s="1"/>
  <c r="K42" i="9" s="1"/>
  <c r="L42" i="9" s="1"/>
  <c r="E43" i="2"/>
  <c r="J43" i="2" s="1"/>
  <c r="K43" i="9" s="1"/>
  <c r="L43" i="9" s="1"/>
  <c r="E44" i="2"/>
  <c r="J44" i="2" s="1"/>
  <c r="K44" i="9" s="1"/>
  <c r="L44" i="9" s="1"/>
  <c r="E45" i="2"/>
  <c r="J45" i="2" s="1"/>
  <c r="K45" i="9" s="1"/>
  <c r="L45" i="9" s="1"/>
  <c r="E46" i="2"/>
  <c r="J46" i="2" s="1"/>
  <c r="K46" i="9" s="1"/>
  <c r="L46" i="9" s="1"/>
  <c r="E47" i="2"/>
  <c r="J47" i="2" s="1"/>
  <c r="K47" i="9" s="1"/>
  <c r="L47" i="9" s="1"/>
  <c r="E48" i="2"/>
  <c r="J48" i="2" s="1"/>
  <c r="K48" i="9" s="1"/>
  <c r="L48" i="9" s="1"/>
  <c r="E49" i="2"/>
  <c r="J49" i="2" s="1"/>
  <c r="K49" i="9" s="1"/>
  <c r="L49" i="9" s="1"/>
  <c r="E50" i="2"/>
  <c r="J50" i="2" s="1"/>
  <c r="K50" i="9" s="1"/>
  <c r="L50" i="9" s="1"/>
  <c r="E51" i="2"/>
  <c r="J51" i="2" s="1"/>
  <c r="K51" i="9" s="1"/>
  <c r="L51" i="9" s="1"/>
  <c r="E52" i="2"/>
  <c r="J52" i="2" s="1"/>
  <c r="K52" i="9" s="1"/>
  <c r="L52" i="9" s="1"/>
  <c r="E53" i="2"/>
  <c r="J53" i="2" s="1"/>
  <c r="K53" i="9" s="1"/>
  <c r="L53" i="9" s="1"/>
  <c r="E54" i="2"/>
  <c r="J54" i="2" s="1"/>
  <c r="K54" i="9" s="1"/>
  <c r="L54" i="9" s="1"/>
  <c r="E55" i="2"/>
  <c r="J55" i="2" s="1"/>
  <c r="K55" i="9" s="1"/>
  <c r="L55" i="9" s="1"/>
  <c r="E56" i="2"/>
  <c r="J56" i="2" s="1"/>
  <c r="K56" i="9" s="1"/>
  <c r="L56" i="9" s="1"/>
  <c r="E57" i="2"/>
  <c r="J57" i="2" s="1"/>
  <c r="K57" i="9" s="1"/>
  <c r="L57" i="9" s="1"/>
  <c r="E58" i="2"/>
  <c r="J58" i="2" s="1"/>
  <c r="K58" i="9" s="1"/>
  <c r="L58" i="9" s="1"/>
  <c r="E59" i="2"/>
  <c r="J59" i="2" s="1"/>
  <c r="K59" i="9" s="1"/>
  <c r="L59" i="9" s="1"/>
  <c r="E60" i="2"/>
  <c r="J60" i="2" s="1"/>
  <c r="K60" i="9" s="1"/>
  <c r="L60" i="9" s="1"/>
  <c r="E61" i="2"/>
  <c r="J61" i="2" s="1"/>
  <c r="K61" i="9" s="1"/>
  <c r="L61" i="9" s="1"/>
  <c r="E62" i="2"/>
  <c r="J62" i="2" s="1"/>
  <c r="E63" i="2"/>
  <c r="J63" i="2" s="1"/>
  <c r="E64" i="2"/>
  <c r="J64" i="2" s="1"/>
  <c r="E65" i="2"/>
  <c r="J65" i="2" s="1"/>
  <c r="E66" i="2"/>
  <c r="J66" i="2" s="1"/>
  <c r="E67" i="2"/>
  <c r="J67" i="2" s="1"/>
  <c r="E68" i="2"/>
  <c r="J68" i="2" s="1"/>
  <c r="E69" i="2"/>
  <c r="J69" i="2" s="1"/>
  <c r="K69" i="9" s="1"/>
  <c r="L69" i="9" s="1"/>
  <c r="E70" i="2"/>
  <c r="J70" i="2" s="1"/>
  <c r="K70" i="9" s="1"/>
  <c r="L70" i="9" s="1"/>
  <c r="E71" i="2"/>
  <c r="J71" i="2" s="1"/>
  <c r="K71" i="9" s="1"/>
  <c r="L71" i="9" s="1"/>
  <c r="E72" i="2"/>
  <c r="J72" i="2" s="1"/>
  <c r="K72" i="9" s="1"/>
  <c r="L72" i="9" s="1"/>
  <c r="E73" i="2"/>
  <c r="J73" i="2" s="1"/>
  <c r="K73" i="9" s="1"/>
  <c r="L73" i="9" s="1"/>
  <c r="E74" i="2"/>
  <c r="J74" i="2" s="1"/>
  <c r="K74" i="9" s="1"/>
  <c r="L74" i="9" s="1"/>
  <c r="E75" i="2"/>
  <c r="J75" i="2" s="1"/>
  <c r="K75" i="9" s="1"/>
  <c r="L75" i="9" s="1"/>
  <c r="E76" i="2"/>
  <c r="J76" i="2" s="1"/>
  <c r="K76" i="9" s="1"/>
  <c r="L76" i="9" s="1"/>
  <c r="E77" i="2"/>
  <c r="J77" i="2" s="1"/>
  <c r="K77" i="9" s="1"/>
  <c r="L77" i="9" s="1"/>
  <c r="E78" i="2"/>
  <c r="J78" i="2" s="1"/>
  <c r="K78" i="9" s="1"/>
  <c r="L78" i="9" s="1"/>
  <c r="E79" i="2"/>
  <c r="J79" i="2" s="1"/>
  <c r="K79" i="9" s="1"/>
  <c r="L79" i="9" s="1"/>
  <c r="E80" i="2"/>
  <c r="J80" i="2" s="1"/>
  <c r="K80" i="9" s="1"/>
  <c r="L80" i="9" s="1"/>
  <c r="E81" i="2"/>
  <c r="J81" i="2" s="1"/>
  <c r="K81" i="9" s="1"/>
  <c r="L81" i="9" s="1"/>
  <c r="E82" i="2"/>
  <c r="J82" i="2" s="1"/>
  <c r="K82" i="9" s="1"/>
  <c r="L82" i="9" s="1"/>
  <c r="E83" i="2"/>
  <c r="J83" i="2" s="1"/>
  <c r="K83" i="9" s="1"/>
  <c r="L83" i="9" s="1"/>
  <c r="E84" i="2"/>
  <c r="J84" i="2" s="1"/>
  <c r="K84" i="9" s="1"/>
  <c r="L84" i="9" s="1"/>
  <c r="E85" i="2"/>
  <c r="J85" i="2" s="1"/>
  <c r="K85" i="9" s="1"/>
  <c r="L85" i="9" s="1"/>
  <c r="E86" i="2"/>
  <c r="J86" i="2" s="1"/>
  <c r="K86" i="9" s="1"/>
  <c r="L86" i="9" s="1"/>
  <c r="E28" i="2"/>
  <c r="J28" i="2" s="1"/>
  <c r="K28" i="9" s="1"/>
  <c r="L28" i="9" s="1"/>
  <c r="F3" i="2"/>
  <c r="F4" i="2"/>
  <c r="F5" i="2"/>
  <c r="F10" i="2"/>
  <c r="F15" i="2"/>
  <c r="F20" i="2"/>
  <c r="F23" i="2"/>
  <c r="F24" i="2"/>
  <c r="F25" i="2"/>
  <c r="F26" i="2"/>
  <c r="F27" i="2"/>
  <c r="F28" i="2"/>
  <c r="H28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78" i="2"/>
  <c r="H78" i="2" s="1"/>
  <c r="F79" i="2"/>
  <c r="H79" i="2" s="1"/>
  <c r="F80" i="2"/>
  <c r="H80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5" i="2"/>
  <c r="H95" i="2" s="1"/>
  <c r="F96" i="2"/>
  <c r="H96" i="2" s="1"/>
  <c r="F104" i="2"/>
  <c r="H104" i="2" s="1"/>
  <c r="F110" i="2"/>
  <c r="H110" i="2" s="1"/>
  <c r="F113" i="2"/>
  <c r="H113" i="2" s="1"/>
  <c r="F117" i="2"/>
  <c r="H117" i="2" s="1"/>
  <c r="F118" i="2"/>
  <c r="H118" i="2" s="1"/>
  <c r="F119" i="2"/>
  <c r="H119" i="2" s="1"/>
  <c r="F122" i="2"/>
  <c r="H122" i="2" s="1"/>
  <c r="F123" i="2"/>
  <c r="H123" i="2" s="1"/>
  <c r="F125" i="2"/>
  <c r="H125" i="2" s="1"/>
  <c r="F126" i="2"/>
  <c r="H126" i="2" s="1"/>
  <c r="F127" i="2"/>
  <c r="H127" i="2" s="1"/>
  <c r="F128" i="2"/>
  <c r="H128" i="2" s="1"/>
  <c r="F129" i="2"/>
  <c r="H129" i="2" s="1"/>
  <c r="F130" i="2"/>
  <c r="H130" i="2" s="1"/>
  <c r="F131" i="2"/>
  <c r="H131" i="2" s="1"/>
  <c r="F132" i="2"/>
  <c r="H132" i="2" s="1"/>
  <c r="F2" i="2"/>
  <c r="E126" i="3"/>
  <c r="F126" i="3" s="1"/>
  <c r="E127" i="3"/>
  <c r="F127" i="3" s="1"/>
  <c r="E128" i="3"/>
  <c r="F128" i="3"/>
  <c r="E129" i="3"/>
  <c r="F129" i="3"/>
  <c r="E130" i="3"/>
  <c r="F130" i="3" s="1"/>
  <c r="E131" i="3"/>
  <c r="F131" i="3" s="1"/>
  <c r="E132" i="3"/>
  <c r="F132" i="3"/>
  <c r="F125" i="3"/>
  <c r="E125" i="3"/>
  <c r="E123" i="3"/>
  <c r="F123" i="3"/>
  <c r="E122" i="3"/>
  <c r="F122" i="3" s="1"/>
  <c r="E118" i="3"/>
  <c r="F118" i="3"/>
  <c r="E119" i="3"/>
  <c r="F119" i="3"/>
  <c r="E117" i="3"/>
  <c r="F117" i="3" s="1"/>
  <c r="E113" i="3"/>
  <c r="F113" i="3" s="1"/>
  <c r="F110" i="3"/>
  <c r="E110" i="3"/>
  <c r="F104" i="3"/>
  <c r="E104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 s="1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F30" i="3"/>
  <c r="E30" i="3"/>
  <c r="E24" i="3"/>
  <c r="F24" i="3"/>
  <c r="E25" i="3"/>
  <c r="F25" i="3"/>
  <c r="E26" i="3"/>
  <c r="F26" i="3"/>
  <c r="E27" i="3"/>
  <c r="F27" i="3"/>
  <c r="E28" i="3"/>
  <c r="F28" i="3"/>
  <c r="E23" i="3"/>
  <c r="F23" i="3" s="1"/>
  <c r="F20" i="3"/>
  <c r="E20" i="3"/>
  <c r="E15" i="3"/>
  <c r="F15" i="3" s="1"/>
  <c r="F10" i="3"/>
  <c r="E10" i="3"/>
  <c r="E3" i="3"/>
  <c r="F3" i="3"/>
  <c r="E4" i="3"/>
  <c r="F4" i="3" s="1"/>
  <c r="E5" i="3"/>
  <c r="F5" i="3"/>
  <c r="F2" i="3"/>
  <c r="E2" i="3"/>
  <c r="D122" i="3"/>
  <c r="D3" i="3"/>
  <c r="D4" i="3"/>
  <c r="D5" i="3"/>
  <c r="D10" i="3"/>
  <c r="D15" i="3"/>
  <c r="D20" i="3"/>
  <c r="D23" i="3"/>
  <c r="D24" i="3"/>
  <c r="D25" i="3"/>
  <c r="D26" i="3"/>
  <c r="D27" i="3"/>
  <c r="D28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104" i="3"/>
  <c r="D110" i="3"/>
  <c r="D113" i="3"/>
  <c r="D117" i="3"/>
  <c r="D118" i="3"/>
  <c r="D119" i="3"/>
  <c r="D123" i="3"/>
  <c r="D125" i="3"/>
  <c r="D126" i="3"/>
  <c r="D127" i="3"/>
  <c r="D128" i="3"/>
  <c r="D129" i="3"/>
  <c r="D130" i="3"/>
  <c r="D131" i="3"/>
  <c r="D132" i="3"/>
  <c r="D2" i="3"/>
  <c r="J26" i="2" l="1"/>
  <c r="K26" i="9" s="1"/>
  <c r="L26" i="9" s="1"/>
  <c r="H26" i="2"/>
  <c r="J4" i="2"/>
  <c r="K4" i="9" s="1"/>
  <c r="L4" i="9" s="1"/>
  <c r="H4" i="2"/>
  <c r="J2" i="2"/>
  <c r="K2" i="9" s="1"/>
  <c r="L2" i="9" s="1"/>
  <c r="P2" i="9" s="1"/>
  <c r="H2" i="2"/>
  <c r="J25" i="2"/>
  <c r="K25" i="9" s="1"/>
  <c r="L25" i="9" s="1"/>
  <c r="H25" i="2"/>
  <c r="J3" i="2"/>
  <c r="K3" i="9" s="1"/>
  <c r="L3" i="9" s="1"/>
  <c r="H3" i="2"/>
  <c r="J27" i="2"/>
  <c r="K27" i="9" s="1"/>
  <c r="L27" i="9" s="1"/>
  <c r="H27" i="2"/>
  <c r="J24" i="2"/>
  <c r="K24" i="9" s="1"/>
  <c r="L24" i="9" s="1"/>
  <c r="S24" i="9" s="1"/>
  <c r="H24" i="2"/>
  <c r="J23" i="2"/>
  <c r="K23" i="9" s="1"/>
  <c r="L23" i="9" s="1"/>
  <c r="H23" i="2"/>
  <c r="J5" i="2"/>
  <c r="K5" i="9" s="1"/>
  <c r="L5" i="9" s="1"/>
  <c r="H5" i="2"/>
  <c r="J20" i="2"/>
  <c r="K20" i="9" s="1"/>
  <c r="L20" i="9" s="1"/>
  <c r="H20" i="2"/>
  <c r="J10" i="2"/>
  <c r="K10" i="9" s="1"/>
  <c r="L10" i="9" s="1"/>
  <c r="H10" i="2"/>
  <c r="J15" i="2"/>
  <c r="K15" i="9" s="1"/>
  <c r="L15" i="9" s="1"/>
  <c r="H15" i="2"/>
  <c r="S57" i="9"/>
  <c r="M57" i="9"/>
  <c r="P57" i="9"/>
  <c r="K101" i="2"/>
  <c r="H101" i="6" s="1"/>
  <c r="K101" i="9"/>
  <c r="L101" i="9" s="1"/>
  <c r="M81" i="9"/>
  <c r="N81" i="9" s="1"/>
  <c r="S81" i="9"/>
  <c r="P81" i="9"/>
  <c r="K100" i="2"/>
  <c r="H100" i="6" s="1"/>
  <c r="K100" i="9"/>
  <c r="L100" i="9" s="1"/>
  <c r="P3" i="9"/>
  <c r="M3" i="9"/>
  <c r="N3" i="9" s="1"/>
  <c r="S40" i="9"/>
  <c r="P40" i="9"/>
  <c r="M40" i="9"/>
  <c r="N40" i="9" s="1"/>
  <c r="K164" i="2"/>
  <c r="H164" i="6" s="1"/>
  <c r="K164" i="9"/>
  <c r="L164" i="9" s="1"/>
  <c r="K148" i="2"/>
  <c r="H148" i="6" s="1"/>
  <c r="K148" i="9"/>
  <c r="L148" i="9" s="1"/>
  <c r="K132" i="2"/>
  <c r="H132" i="6" s="1"/>
  <c r="K132" i="9"/>
  <c r="L132" i="9" s="1"/>
  <c r="K116" i="2"/>
  <c r="H116" i="6" s="1"/>
  <c r="K116" i="9"/>
  <c r="L116" i="9" s="1"/>
  <c r="M24" i="9"/>
  <c r="S28" i="9"/>
  <c r="M28" i="9"/>
  <c r="P28" i="9"/>
  <c r="M79" i="9"/>
  <c r="N79" i="9" s="1"/>
  <c r="S79" i="9"/>
  <c r="P79" i="9"/>
  <c r="M71" i="9"/>
  <c r="N71" i="9" s="1"/>
  <c r="S71" i="9"/>
  <c r="P71" i="9"/>
  <c r="K63" i="2"/>
  <c r="H63" i="6" s="1"/>
  <c r="K63" i="9"/>
  <c r="L63" i="9" s="1"/>
  <c r="M63" i="9" s="1"/>
  <c r="S55" i="9"/>
  <c r="P55" i="9"/>
  <c r="M55" i="9"/>
  <c r="S47" i="9"/>
  <c r="P47" i="9"/>
  <c r="M47" i="9"/>
  <c r="S39" i="9"/>
  <c r="M39" i="9"/>
  <c r="P39" i="9"/>
  <c r="S31" i="9"/>
  <c r="M31" i="9"/>
  <c r="P31" i="9"/>
  <c r="K163" i="2"/>
  <c r="H163" i="6" s="1"/>
  <c r="K163" i="9"/>
  <c r="L163" i="9" s="1"/>
  <c r="K155" i="2"/>
  <c r="H155" i="6" s="1"/>
  <c r="K155" i="9"/>
  <c r="L155" i="9" s="1"/>
  <c r="K147" i="2"/>
  <c r="H147" i="6" s="1"/>
  <c r="K147" i="9"/>
  <c r="L147" i="9" s="1"/>
  <c r="K139" i="2"/>
  <c r="H139" i="6" s="1"/>
  <c r="K139" i="9"/>
  <c r="L139" i="9" s="1"/>
  <c r="K131" i="2"/>
  <c r="H131" i="6" s="1"/>
  <c r="K131" i="9"/>
  <c r="L131" i="9" s="1"/>
  <c r="K123" i="2"/>
  <c r="H123" i="6" s="1"/>
  <c r="K123" i="9"/>
  <c r="L123" i="9" s="1"/>
  <c r="K115" i="2"/>
  <c r="H115" i="6" s="1"/>
  <c r="K115" i="9"/>
  <c r="L115" i="9" s="1"/>
  <c r="K107" i="2"/>
  <c r="H107" i="6" s="1"/>
  <c r="K107" i="9"/>
  <c r="L107" i="9" s="1"/>
  <c r="K99" i="2"/>
  <c r="H99" i="6" s="1"/>
  <c r="K99" i="9"/>
  <c r="L99" i="9" s="1"/>
  <c r="S80" i="9"/>
  <c r="M80" i="9"/>
  <c r="P80" i="9"/>
  <c r="S32" i="9"/>
  <c r="M32" i="9"/>
  <c r="N32" i="9" s="1"/>
  <c r="P32" i="9"/>
  <c r="K156" i="2"/>
  <c r="H156" i="6" s="1"/>
  <c r="K156" i="9"/>
  <c r="L156" i="9" s="1"/>
  <c r="K140" i="2"/>
  <c r="H140" i="6" s="1"/>
  <c r="K140" i="9"/>
  <c r="L140" i="9" s="1"/>
  <c r="K124" i="2"/>
  <c r="H124" i="6" s="1"/>
  <c r="K124" i="9"/>
  <c r="L124" i="9" s="1"/>
  <c r="K108" i="2"/>
  <c r="H108" i="6" s="1"/>
  <c r="K108" i="9"/>
  <c r="L108" i="9" s="1"/>
  <c r="S23" i="9"/>
  <c r="M23" i="9"/>
  <c r="P23" i="9"/>
  <c r="S86" i="9"/>
  <c r="M86" i="9"/>
  <c r="N86" i="9" s="1"/>
  <c r="P86" i="9"/>
  <c r="S78" i="9"/>
  <c r="P78" i="9"/>
  <c r="M78" i="9"/>
  <c r="S70" i="9"/>
  <c r="P70" i="9"/>
  <c r="M70" i="9"/>
  <c r="K62" i="2"/>
  <c r="H62" i="6" s="1"/>
  <c r="K62" i="9"/>
  <c r="L62" i="9" s="1"/>
  <c r="S54" i="9"/>
  <c r="M54" i="9"/>
  <c r="P54" i="9"/>
  <c r="S46" i="9"/>
  <c r="M46" i="9"/>
  <c r="N46" i="9" s="1"/>
  <c r="P46" i="9"/>
  <c r="S38" i="9"/>
  <c r="P38" i="9"/>
  <c r="M38" i="9"/>
  <c r="S30" i="9"/>
  <c r="M30" i="9"/>
  <c r="N30" i="9" s="1"/>
  <c r="P30" i="9"/>
  <c r="K162" i="2"/>
  <c r="H162" i="6" s="1"/>
  <c r="K162" i="9"/>
  <c r="L162" i="9" s="1"/>
  <c r="K154" i="2"/>
  <c r="H154" i="6" s="1"/>
  <c r="K154" i="9"/>
  <c r="L154" i="9" s="1"/>
  <c r="K146" i="2"/>
  <c r="H146" i="6" s="1"/>
  <c r="K146" i="9"/>
  <c r="L146" i="9" s="1"/>
  <c r="K138" i="2"/>
  <c r="H138" i="6" s="1"/>
  <c r="K138" i="9"/>
  <c r="L138" i="9" s="1"/>
  <c r="K130" i="2"/>
  <c r="H130" i="6" s="1"/>
  <c r="K130" i="9"/>
  <c r="L130" i="9" s="1"/>
  <c r="K122" i="2"/>
  <c r="H122" i="6" s="1"/>
  <c r="K122" i="9"/>
  <c r="L122" i="9" s="1"/>
  <c r="K114" i="2"/>
  <c r="H114" i="6" s="1"/>
  <c r="K114" i="9"/>
  <c r="L114" i="9" s="1"/>
  <c r="K106" i="2"/>
  <c r="H106" i="6" s="1"/>
  <c r="K106" i="9"/>
  <c r="L106" i="9" s="1"/>
  <c r="K98" i="2"/>
  <c r="H98" i="6" s="1"/>
  <c r="K98" i="9"/>
  <c r="L98" i="9" s="1"/>
  <c r="S61" i="9"/>
  <c r="M61" i="9"/>
  <c r="P61" i="9"/>
  <c r="S53" i="9"/>
  <c r="P53" i="9"/>
  <c r="M53" i="9"/>
  <c r="S45" i="9"/>
  <c r="P45" i="9"/>
  <c r="M45" i="9"/>
  <c r="S37" i="9"/>
  <c r="M37" i="9"/>
  <c r="P37" i="9"/>
  <c r="S29" i="9"/>
  <c r="M29" i="9"/>
  <c r="P29" i="9"/>
  <c r="K161" i="2"/>
  <c r="H161" i="6" s="1"/>
  <c r="K161" i="9"/>
  <c r="L161" i="9" s="1"/>
  <c r="K153" i="2"/>
  <c r="H153" i="6" s="1"/>
  <c r="K153" i="9"/>
  <c r="L153" i="9" s="1"/>
  <c r="K145" i="2"/>
  <c r="H145" i="6" s="1"/>
  <c r="K145" i="9"/>
  <c r="L145" i="9" s="1"/>
  <c r="K137" i="2"/>
  <c r="H137" i="6" s="1"/>
  <c r="K137" i="9"/>
  <c r="L137" i="9" s="1"/>
  <c r="K129" i="2"/>
  <c r="H129" i="6" s="1"/>
  <c r="K129" i="9"/>
  <c r="L129" i="9" s="1"/>
  <c r="K121" i="2"/>
  <c r="H121" i="6" s="1"/>
  <c r="K121" i="9"/>
  <c r="L121" i="9" s="1"/>
  <c r="K113" i="2"/>
  <c r="H113" i="6" s="1"/>
  <c r="K113" i="9"/>
  <c r="L113" i="9" s="1"/>
  <c r="K105" i="2"/>
  <c r="H105" i="6" s="1"/>
  <c r="K105" i="9"/>
  <c r="L105" i="9" s="1"/>
  <c r="K97" i="2"/>
  <c r="H97" i="6" s="1"/>
  <c r="K97" i="9"/>
  <c r="L97" i="9" s="1"/>
  <c r="S56" i="9"/>
  <c r="M56" i="9"/>
  <c r="P56" i="9"/>
  <c r="M69" i="9"/>
  <c r="N69" i="9" s="1"/>
  <c r="P69" i="9"/>
  <c r="S15" i="9"/>
  <c r="M15" i="9"/>
  <c r="P15" i="9"/>
  <c r="S84" i="9"/>
  <c r="M84" i="9"/>
  <c r="P84" i="9"/>
  <c r="S76" i="9"/>
  <c r="M76" i="9"/>
  <c r="P76" i="9"/>
  <c r="K68" i="2"/>
  <c r="H68" i="6" s="1"/>
  <c r="K68" i="9"/>
  <c r="L68" i="9" s="1"/>
  <c r="S69" i="9" s="1"/>
  <c r="S60" i="9"/>
  <c r="P60" i="9"/>
  <c r="M60" i="9"/>
  <c r="S52" i="9"/>
  <c r="M52" i="9"/>
  <c r="P52" i="9"/>
  <c r="S44" i="9"/>
  <c r="M44" i="9"/>
  <c r="N44" i="9" s="1"/>
  <c r="P44" i="9"/>
  <c r="S36" i="9"/>
  <c r="P36" i="9"/>
  <c r="M36" i="9"/>
  <c r="N36" i="9" s="1"/>
  <c r="K95" i="2"/>
  <c r="H95" i="6" s="1"/>
  <c r="K95" i="9"/>
  <c r="L95" i="9" s="1"/>
  <c r="K160" i="2"/>
  <c r="H160" i="6" s="1"/>
  <c r="K160" i="9"/>
  <c r="L160" i="9" s="1"/>
  <c r="K152" i="2"/>
  <c r="H152" i="6" s="1"/>
  <c r="K152" i="9"/>
  <c r="L152" i="9" s="1"/>
  <c r="K144" i="2"/>
  <c r="H144" i="6" s="1"/>
  <c r="K144" i="9"/>
  <c r="L144" i="9" s="1"/>
  <c r="K136" i="2"/>
  <c r="H136" i="6" s="1"/>
  <c r="K136" i="9"/>
  <c r="L136" i="9" s="1"/>
  <c r="K128" i="2"/>
  <c r="H128" i="6" s="1"/>
  <c r="K128" i="9"/>
  <c r="L128" i="9" s="1"/>
  <c r="K120" i="2"/>
  <c r="H120" i="6" s="1"/>
  <c r="K120" i="9"/>
  <c r="L120" i="9" s="1"/>
  <c r="K112" i="2"/>
  <c r="H112" i="6" s="1"/>
  <c r="K112" i="9"/>
  <c r="L112" i="9" s="1"/>
  <c r="K104" i="2"/>
  <c r="H104" i="6" s="1"/>
  <c r="K104" i="9"/>
  <c r="L104" i="9" s="1"/>
  <c r="K96" i="2"/>
  <c r="H96" i="6" s="1"/>
  <c r="K96" i="9"/>
  <c r="L96" i="9" s="1"/>
  <c r="S25" i="9"/>
  <c r="P25" i="9"/>
  <c r="M25" i="9"/>
  <c r="R25" i="9" s="1"/>
  <c r="K64" i="2"/>
  <c r="H64" i="6" s="1"/>
  <c r="K64" i="9"/>
  <c r="L64" i="9" s="1"/>
  <c r="M77" i="9"/>
  <c r="N77" i="9" s="1"/>
  <c r="S77" i="9"/>
  <c r="P77" i="9"/>
  <c r="S10" i="9"/>
  <c r="P10" i="9"/>
  <c r="M10" i="9"/>
  <c r="N10" i="9" s="1"/>
  <c r="M83" i="9"/>
  <c r="N83" i="9" s="1"/>
  <c r="S83" i="9"/>
  <c r="P83" i="9"/>
  <c r="Q83" i="9" s="1"/>
  <c r="M75" i="9"/>
  <c r="S75" i="9"/>
  <c r="P75" i="9"/>
  <c r="K67" i="2"/>
  <c r="H67" i="6" s="1"/>
  <c r="K67" i="9"/>
  <c r="L67" i="9" s="1"/>
  <c r="S59" i="9"/>
  <c r="P59" i="9"/>
  <c r="M59" i="9"/>
  <c r="N59" i="9" s="1"/>
  <c r="S51" i="9"/>
  <c r="P51" i="9"/>
  <c r="M51" i="9"/>
  <c r="S43" i="9"/>
  <c r="M43" i="9"/>
  <c r="N43" i="9" s="1"/>
  <c r="P43" i="9"/>
  <c r="Q43" i="9" s="1"/>
  <c r="S35" i="9"/>
  <c r="M35" i="9"/>
  <c r="N35" i="9" s="1"/>
  <c r="P35" i="9"/>
  <c r="K167" i="2"/>
  <c r="H167" i="6" s="1"/>
  <c r="K167" i="9"/>
  <c r="L167" i="9" s="1"/>
  <c r="K159" i="2"/>
  <c r="H159" i="6" s="1"/>
  <c r="K159" i="9"/>
  <c r="L159" i="9" s="1"/>
  <c r="K151" i="2"/>
  <c r="H151" i="6" s="1"/>
  <c r="K151" i="9"/>
  <c r="L151" i="9" s="1"/>
  <c r="K143" i="2"/>
  <c r="H143" i="6" s="1"/>
  <c r="K143" i="9"/>
  <c r="L143" i="9" s="1"/>
  <c r="K135" i="2"/>
  <c r="H135" i="6" s="1"/>
  <c r="K135" i="9"/>
  <c r="L135" i="9" s="1"/>
  <c r="K127" i="2"/>
  <c r="H127" i="6" s="1"/>
  <c r="K127" i="9"/>
  <c r="L127" i="9" s="1"/>
  <c r="K119" i="2"/>
  <c r="H119" i="6" s="1"/>
  <c r="K119" i="9"/>
  <c r="L119" i="9" s="1"/>
  <c r="K111" i="2"/>
  <c r="H111" i="6" s="1"/>
  <c r="K111" i="9"/>
  <c r="L111" i="9" s="1"/>
  <c r="K103" i="2"/>
  <c r="H103" i="6" s="1"/>
  <c r="K103" i="9"/>
  <c r="L103" i="9" s="1"/>
  <c r="S48" i="9"/>
  <c r="P48" i="9"/>
  <c r="M48" i="9"/>
  <c r="R48" i="9" s="1"/>
  <c r="S20" i="9"/>
  <c r="M20" i="9"/>
  <c r="P20" i="9"/>
  <c r="S27" i="9"/>
  <c r="M27" i="9"/>
  <c r="P27" i="9"/>
  <c r="M5" i="9"/>
  <c r="S5" i="9"/>
  <c r="P5" i="9"/>
  <c r="S82" i="9"/>
  <c r="M82" i="9"/>
  <c r="N82" i="9" s="1"/>
  <c r="P82" i="9"/>
  <c r="S74" i="9"/>
  <c r="M74" i="9"/>
  <c r="P74" i="9"/>
  <c r="K66" i="2"/>
  <c r="H66" i="6" s="1"/>
  <c r="K66" i="9"/>
  <c r="L66" i="9" s="1"/>
  <c r="S58" i="9"/>
  <c r="P58" i="9"/>
  <c r="M58" i="9"/>
  <c r="R58" i="9" s="1"/>
  <c r="S50" i="9"/>
  <c r="M50" i="9"/>
  <c r="P50" i="9"/>
  <c r="S42" i="9"/>
  <c r="P42" i="9"/>
  <c r="M42" i="9"/>
  <c r="N42" i="9" s="1"/>
  <c r="S34" i="9"/>
  <c r="P34" i="9"/>
  <c r="M34" i="9"/>
  <c r="K166" i="2"/>
  <c r="H166" i="6" s="1"/>
  <c r="K166" i="9"/>
  <c r="L166" i="9" s="1"/>
  <c r="K158" i="2"/>
  <c r="H158" i="6" s="1"/>
  <c r="K158" i="9"/>
  <c r="L158" i="9" s="1"/>
  <c r="K150" i="2"/>
  <c r="H150" i="6" s="1"/>
  <c r="K150" i="9"/>
  <c r="L150" i="9" s="1"/>
  <c r="K142" i="2"/>
  <c r="H142" i="6" s="1"/>
  <c r="K142" i="9"/>
  <c r="L142" i="9" s="1"/>
  <c r="K134" i="2"/>
  <c r="H134" i="6" s="1"/>
  <c r="K134" i="9"/>
  <c r="L134" i="9" s="1"/>
  <c r="K126" i="2"/>
  <c r="H126" i="6" s="1"/>
  <c r="K126" i="9"/>
  <c r="L126" i="9" s="1"/>
  <c r="K118" i="2"/>
  <c r="H118" i="6" s="1"/>
  <c r="K118" i="9"/>
  <c r="L118" i="9" s="1"/>
  <c r="K110" i="2"/>
  <c r="H110" i="6" s="1"/>
  <c r="K110" i="9"/>
  <c r="L110" i="9" s="1"/>
  <c r="K102" i="2"/>
  <c r="H102" i="6" s="1"/>
  <c r="K102" i="9"/>
  <c r="L102" i="9" s="1"/>
  <c r="S72" i="9"/>
  <c r="M72" i="9"/>
  <c r="P72" i="9"/>
  <c r="M85" i="9"/>
  <c r="S85" i="9"/>
  <c r="P85" i="9"/>
  <c r="S26" i="9"/>
  <c r="P26" i="9"/>
  <c r="M26" i="9"/>
  <c r="N26" i="9" s="1"/>
  <c r="S4" i="9"/>
  <c r="M4" i="9"/>
  <c r="R4" i="9" s="1"/>
  <c r="P4" i="9"/>
  <c r="M73" i="9"/>
  <c r="S73" i="9"/>
  <c r="P73" i="9"/>
  <c r="K65" i="2"/>
  <c r="H65" i="6" s="1"/>
  <c r="K65" i="9"/>
  <c r="L65" i="9" s="1"/>
  <c r="S49" i="9"/>
  <c r="P49" i="9"/>
  <c r="M49" i="9"/>
  <c r="S41" i="9"/>
  <c r="P41" i="9"/>
  <c r="M41" i="9"/>
  <c r="S33" i="9"/>
  <c r="M33" i="9"/>
  <c r="P33" i="9"/>
  <c r="K165" i="2"/>
  <c r="H165" i="6" s="1"/>
  <c r="K165" i="9"/>
  <c r="L165" i="9" s="1"/>
  <c r="K157" i="2"/>
  <c r="H157" i="6" s="1"/>
  <c r="K157" i="9"/>
  <c r="L157" i="9" s="1"/>
  <c r="K149" i="2"/>
  <c r="H149" i="6" s="1"/>
  <c r="K149" i="9"/>
  <c r="L149" i="9" s="1"/>
  <c r="K141" i="2"/>
  <c r="H141" i="6" s="1"/>
  <c r="K141" i="9"/>
  <c r="L141" i="9" s="1"/>
  <c r="K133" i="2"/>
  <c r="H133" i="6" s="1"/>
  <c r="K133" i="9"/>
  <c r="L133" i="9" s="1"/>
  <c r="K125" i="2"/>
  <c r="H125" i="6" s="1"/>
  <c r="K125" i="9"/>
  <c r="L125" i="9" s="1"/>
  <c r="K117" i="2"/>
  <c r="H117" i="6" s="1"/>
  <c r="K117" i="9"/>
  <c r="L117" i="9" s="1"/>
  <c r="K109" i="2"/>
  <c r="H109" i="6" s="1"/>
  <c r="K109" i="9"/>
  <c r="L109" i="9" s="1"/>
  <c r="K49" i="2"/>
  <c r="H49" i="6" s="1"/>
  <c r="J49" i="4"/>
  <c r="K81" i="2"/>
  <c r="H81" i="6" s="1"/>
  <c r="J81" i="4"/>
  <c r="K15" i="2"/>
  <c r="H15" i="6" s="1"/>
  <c r="J15" i="4"/>
  <c r="K60" i="2"/>
  <c r="H60" i="6" s="1"/>
  <c r="J60" i="4"/>
  <c r="K10" i="2"/>
  <c r="H10" i="6" s="1"/>
  <c r="J10" i="4"/>
  <c r="K83" i="2"/>
  <c r="H83" i="6" s="1"/>
  <c r="J83" i="4"/>
  <c r="K51" i="2"/>
  <c r="H51" i="6" s="1"/>
  <c r="J51" i="4"/>
  <c r="K82" i="2"/>
  <c r="H82" i="6" s="1"/>
  <c r="J82" i="4"/>
  <c r="K58" i="2"/>
  <c r="H58" i="6" s="1"/>
  <c r="J58" i="4"/>
  <c r="K57" i="2"/>
  <c r="H57" i="6" s="1"/>
  <c r="J57" i="4"/>
  <c r="K26" i="2"/>
  <c r="H26" i="6" s="1"/>
  <c r="J26" i="4"/>
  <c r="K4" i="2"/>
  <c r="H4" i="6" s="1"/>
  <c r="J4" i="4"/>
  <c r="K73" i="2"/>
  <c r="H73" i="6" s="1"/>
  <c r="J73" i="4"/>
  <c r="K41" i="2"/>
  <c r="H41" i="6" s="1"/>
  <c r="J41" i="4"/>
  <c r="K33" i="2"/>
  <c r="H33" i="6" s="1"/>
  <c r="J33" i="4"/>
  <c r="K35" i="2"/>
  <c r="H35" i="6" s="1"/>
  <c r="J35" i="4"/>
  <c r="K5" i="2"/>
  <c r="H5" i="6" s="1"/>
  <c r="J5" i="4"/>
  <c r="K50" i="2"/>
  <c r="H50" i="6" s="1"/>
  <c r="J50" i="4"/>
  <c r="K34" i="2"/>
  <c r="H34" i="6" s="1"/>
  <c r="J34" i="4"/>
  <c r="K25" i="2"/>
  <c r="H25" i="6" s="1"/>
  <c r="J25" i="4"/>
  <c r="K3" i="2"/>
  <c r="H3" i="6" s="1"/>
  <c r="J3" i="4"/>
  <c r="K80" i="2"/>
  <c r="H80" i="6" s="1"/>
  <c r="J80" i="4"/>
  <c r="K72" i="2"/>
  <c r="H72" i="6" s="1"/>
  <c r="J72" i="4"/>
  <c r="K56" i="2"/>
  <c r="H56" i="6" s="1"/>
  <c r="J56" i="4"/>
  <c r="K48" i="2"/>
  <c r="H48" i="6" s="1"/>
  <c r="J48" i="4"/>
  <c r="K40" i="2"/>
  <c r="H40" i="6" s="1"/>
  <c r="J40" i="4"/>
  <c r="K32" i="2"/>
  <c r="H32" i="6" s="1"/>
  <c r="J32" i="4"/>
  <c r="K84" i="2"/>
  <c r="H84" i="6" s="1"/>
  <c r="J84" i="4"/>
  <c r="K52" i="2"/>
  <c r="H52" i="6" s="1"/>
  <c r="J52" i="4"/>
  <c r="K75" i="2"/>
  <c r="H75" i="6" s="1"/>
  <c r="J75" i="4"/>
  <c r="K43" i="2"/>
  <c r="H43" i="6" s="1"/>
  <c r="J43" i="4"/>
  <c r="K27" i="2"/>
  <c r="H27" i="6" s="1"/>
  <c r="J27" i="4"/>
  <c r="K74" i="2"/>
  <c r="H74" i="6" s="1"/>
  <c r="J74" i="4"/>
  <c r="K42" i="2"/>
  <c r="H42" i="6" s="1"/>
  <c r="J42" i="4"/>
  <c r="K2" i="2"/>
  <c r="H2" i="6" s="1"/>
  <c r="J2" i="4"/>
  <c r="K24" i="2"/>
  <c r="H24" i="6" s="1"/>
  <c r="J24" i="4"/>
  <c r="K28" i="2"/>
  <c r="H28" i="6" s="1"/>
  <c r="J28" i="4"/>
  <c r="K79" i="2"/>
  <c r="H79" i="6" s="1"/>
  <c r="J79" i="4"/>
  <c r="K71" i="2"/>
  <c r="H71" i="6" s="1"/>
  <c r="J71" i="4"/>
  <c r="K55" i="2"/>
  <c r="H55" i="6" s="1"/>
  <c r="J55" i="4"/>
  <c r="K47" i="2"/>
  <c r="H47" i="6" s="1"/>
  <c r="J47" i="4"/>
  <c r="K39" i="2"/>
  <c r="H39" i="6" s="1"/>
  <c r="J39" i="4"/>
  <c r="K31" i="2"/>
  <c r="H31" i="6" s="1"/>
  <c r="J31" i="4"/>
  <c r="K23" i="2"/>
  <c r="H23" i="6" s="1"/>
  <c r="J23" i="4"/>
  <c r="K86" i="2"/>
  <c r="H86" i="6" s="1"/>
  <c r="J86" i="4"/>
  <c r="K78" i="2"/>
  <c r="H78" i="6" s="1"/>
  <c r="J78" i="4"/>
  <c r="K70" i="2"/>
  <c r="H70" i="6" s="1"/>
  <c r="J70" i="4"/>
  <c r="K54" i="2"/>
  <c r="H54" i="6" s="1"/>
  <c r="J54" i="4"/>
  <c r="K46" i="2"/>
  <c r="H46" i="6" s="1"/>
  <c r="J46" i="4"/>
  <c r="K38" i="2"/>
  <c r="H38" i="6" s="1"/>
  <c r="J38" i="4"/>
  <c r="K30" i="2"/>
  <c r="H30" i="6" s="1"/>
  <c r="J30" i="4"/>
  <c r="K76" i="2"/>
  <c r="H76" i="6" s="1"/>
  <c r="J76" i="4"/>
  <c r="K44" i="2"/>
  <c r="H44" i="6" s="1"/>
  <c r="J44" i="4"/>
  <c r="K36" i="2"/>
  <c r="H36" i="6" s="1"/>
  <c r="J36" i="4"/>
  <c r="K59" i="2"/>
  <c r="H59" i="6" s="1"/>
  <c r="J59" i="4"/>
  <c r="K20" i="2"/>
  <c r="H20" i="6" s="1"/>
  <c r="J20" i="4"/>
  <c r="K85" i="2"/>
  <c r="H85" i="6" s="1"/>
  <c r="J85" i="4"/>
  <c r="K77" i="2"/>
  <c r="H77" i="6" s="1"/>
  <c r="J77" i="4"/>
  <c r="K69" i="2"/>
  <c r="H69" i="6" s="1"/>
  <c r="J69" i="4"/>
  <c r="K61" i="2"/>
  <c r="H61" i="6" s="1"/>
  <c r="J61" i="4"/>
  <c r="K53" i="2"/>
  <c r="H53" i="6" s="1"/>
  <c r="J53" i="4"/>
  <c r="K45" i="2"/>
  <c r="H45" i="6" s="1"/>
  <c r="J45" i="4"/>
  <c r="K37" i="2"/>
  <c r="H37" i="6" s="1"/>
  <c r="J37" i="4"/>
  <c r="K29" i="2"/>
  <c r="H29" i="6" s="1"/>
  <c r="J29" i="4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69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13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R118" i="1" s="1"/>
  <c r="L119" i="1"/>
  <c r="R119" i="1" s="1"/>
  <c r="L120" i="1"/>
  <c r="L121" i="1"/>
  <c r="L122" i="1"/>
  <c r="R122" i="1" s="1"/>
  <c r="L123" i="1"/>
  <c r="L124" i="1"/>
  <c r="R124" i="1" s="1"/>
  <c r="L125" i="1"/>
  <c r="R125" i="1" s="1"/>
  <c r="L126" i="1"/>
  <c r="R126" i="1" s="1"/>
  <c r="L127" i="1"/>
  <c r="R127" i="1" s="1"/>
  <c r="L128" i="1"/>
  <c r="L129" i="1"/>
  <c r="L130" i="1"/>
  <c r="R130" i="1" s="1"/>
  <c r="L131" i="1"/>
  <c r="L132" i="1"/>
  <c r="R132" i="1" s="1"/>
  <c r="L133" i="1"/>
  <c r="R133" i="1" s="1"/>
  <c r="L134" i="1"/>
  <c r="R134" i="1" s="1"/>
  <c r="L135" i="1"/>
  <c r="R135" i="1" s="1"/>
  <c r="L136" i="1"/>
  <c r="L137" i="1"/>
  <c r="L138" i="1"/>
  <c r="R138" i="1" s="1"/>
  <c r="L139" i="1"/>
  <c r="L140" i="1"/>
  <c r="R140" i="1" s="1"/>
  <c r="L141" i="1"/>
  <c r="R141" i="1" s="1"/>
  <c r="L6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3" i="1"/>
  <c r="L2" i="1"/>
  <c r="G70" i="1"/>
  <c r="B70" i="1" s="1"/>
  <c r="R70" i="1" s="1"/>
  <c r="G71" i="1"/>
  <c r="B71" i="1" s="1"/>
  <c r="G72" i="1"/>
  <c r="B72" i="1" s="1"/>
  <c r="G73" i="1"/>
  <c r="B73" i="1" s="1"/>
  <c r="G74" i="1"/>
  <c r="B74" i="1" s="1"/>
  <c r="G75" i="1"/>
  <c r="B75" i="1" s="1"/>
  <c r="G76" i="1"/>
  <c r="B76" i="1" s="1"/>
  <c r="R76" i="1" s="1"/>
  <c r="G77" i="1"/>
  <c r="B77" i="1" s="1"/>
  <c r="R77" i="1" s="1"/>
  <c r="G78" i="1"/>
  <c r="B78" i="1" s="1"/>
  <c r="R78" i="1" s="1"/>
  <c r="G79" i="1"/>
  <c r="B79" i="1" s="1"/>
  <c r="G80" i="1"/>
  <c r="B80" i="1" s="1"/>
  <c r="G81" i="1"/>
  <c r="B81" i="1" s="1"/>
  <c r="G82" i="1"/>
  <c r="B82" i="1" s="1"/>
  <c r="G83" i="1"/>
  <c r="B83" i="1" s="1"/>
  <c r="G84" i="1"/>
  <c r="B84" i="1" s="1"/>
  <c r="R84" i="1" s="1"/>
  <c r="G85" i="1"/>
  <c r="B85" i="1" s="1"/>
  <c r="R85" i="1" s="1"/>
  <c r="G86" i="1"/>
  <c r="B86" i="1" s="1"/>
  <c r="R86" i="1" s="1"/>
  <c r="G87" i="1"/>
  <c r="B87" i="1" s="1"/>
  <c r="G88" i="1"/>
  <c r="B88" i="1" s="1"/>
  <c r="G89" i="1"/>
  <c r="B89" i="1" s="1"/>
  <c r="G90" i="1"/>
  <c r="B90" i="1" s="1"/>
  <c r="G91" i="1"/>
  <c r="B91" i="1" s="1"/>
  <c r="G69" i="1"/>
  <c r="B69" i="1" s="1"/>
  <c r="R69" i="1" s="1"/>
  <c r="G3" i="1"/>
  <c r="B3" i="1" s="1"/>
  <c r="G4" i="1"/>
  <c r="B4" i="1" s="1"/>
  <c r="G5" i="1"/>
  <c r="B5" i="1" s="1"/>
  <c r="G6" i="1"/>
  <c r="B6" i="1" s="1"/>
  <c r="R6" i="1" s="1"/>
  <c r="G7" i="1"/>
  <c r="B7" i="1" s="1"/>
  <c r="G8" i="1"/>
  <c r="B8" i="1" s="1"/>
  <c r="G9" i="1"/>
  <c r="B9" i="1" s="1"/>
  <c r="R9" i="1" s="1"/>
  <c r="G10" i="1"/>
  <c r="B10" i="1" s="1"/>
  <c r="R10" i="1" s="1"/>
  <c r="G11" i="1"/>
  <c r="B11" i="1" s="1"/>
  <c r="R11" i="1" s="1"/>
  <c r="G12" i="1"/>
  <c r="B12" i="1" s="1"/>
  <c r="G13" i="1"/>
  <c r="B13" i="1" s="1"/>
  <c r="G14" i="1"/>
  <c r="B14" i="1" s="1"/>
  <c r="R14" i="1" s="1"/>
  <c r="G15" i="1"/>
  <c r="B15" i="1" s="1"/>
  <c r="G16" i="1"/>
  <c r="B16" i="1" s="1"/>
  <c r="G17" i="1"/>
  <c r="B17" i="1" s="1"/>
  <c r="R17" i="1" s="1"/>
  <c r="G18" i="1"/>
  <c r="B18" i="1" s="1"/>
  <c r="G19" i="1"/>
  <c r="B19" i="1" s="1"/>
  <c r="R19" i="1" s="1"/>
  <c r="G20" i="1"/>
  <c r="B20" i="1" s="1"/>
  <c r="G21" i="1"/>
  <c r="B21" i="1" s="1"/>
  <c r="G22" i="1"/>
  <c r="B22" i="1" s="1"/>
  <c r="R22" i="1" s="1"/>
  <c r="G23" i="1"/>
  <c r="B23" i="1" s="1"/>
  <c r="G24" i="1"/>
  <c r="B24" i="1" s="1"/>
  <c r="G25" i="1"/>
  <c r="B25" i="1" s="1"/>
  <c r="R25" i="1" s="1"/>
  <c r="G26" i="1"/>
  <c r="B26" i="1" s="1"/>
  <c r="G27" i="1"/>
  <c r="B27" i="1" s="1"/>
  <c r="R27" i="1" s="1"/>
  <c r="G28" i="1"/>
  <c r="B28" i="1" s="1"/>
  <c r="G29" i="1"/>
  <c r="B29" i="1" s="1"/>
  <c r="G30" i="1"/>
  <c r="B30" i="1" s="1"/>
  <c r="R30" i="1" s="1"/>
  <c r="G31" i="1"/>
  <c r="B31" i="1" s="1"/>
  <c r="G32" i="1"/>
  <c r="B32" i="1" s="1"/>
  <c r="G33" i="1"/>
  <c r="B33" i="1" s="1"/>
  <c r="R33" i="1" s="1"/>
  <c r="G34" i="1"/>
  <c r="B34" i="1" s="1"/>
  <c r="G35" i="1"/>
  <c r="B35" i="1" s="1"/>
  <c r="R35" i="1" s="1"/>
  <c r="G36" i="1"/>
  <c r="B36" i="1" s="1"/>
  <c r="G37" i="1"/>
  <c r="B37" i="1" s="1"/>
  <c r="G38" i="1"/>
  <c r="B38" i="1" s="1"/>
  <c r="R38" i="1" s="1"/>
  <c r="G39" i="1"/>
  <c r="B39" i="1" s="1"/>
  <c r="G40" i="1"/>
  <c r="B40" i="1" s="1"/>
  <c r="G41" i="1"/>
  <c r="B41" i="1" s="1"/>
  <c r="R41" i="1" s="1"/>
  <c r="G42" i="1"/>
  <c r="B42" i="1" s="1"/>
  <c r="G43" i="1"/>
  <c r="B43" i="1" s="1"/>
  <c r="R43" i="1" s="1"/>
  <c r="G44" i="1"/>
  <c r="B44" i="1" s="1"/>
  <c r="G45" i="1"/>
  <c r="B45" i="1" s="1"/>
  <c r="G46" i="1"/>
  <c r="B46" i="1" s="1"/>
  <c r="R46" i="1" s="1"/>
  <c r="G47" i="1"/>
  <c r="B47" i="1" s="1"/>
  <c r="G48" i="1"/>
  <c r="B48" i="1" s="1"/>
  <c r="G49" i="1"/>
  <c r="B49" i="1" s="1"/>
  <c r="R49" i="1" s="1"/>
  <c r="G50" i="1"/>
  <c r="B50" i="1" s="1"/>
  <c r="G51" i="1"/>
  <c r="B51" i="1" s="1"/>
  <c r="R51" i="1" s="1"/>
  <c r="G52" i="1"/>
  <c r="B52" i="1" s="1"/>
  <c r="G53" i="1"/>
  <c r="B53" i="1" s="1"/>
  <c r="G54" i="1"/>
  <c r="B54" i="1" s="1"/>
  <c r="R54" i="1" s="1"/>
  <c r="G55" i="1"/>
  <c r="B55" i="1" s="1"/>
  <c r="G56" i="1"/>
  <c r="B56" i="1" s="1"/>
  <c r="G57" i="1"/>
  <c r="B57" i="1" s="1"/>
  <c r="R57" i="1" s="1"/>
  <c r="G58" i="1"/>
  <c r="B58" i="1" s="1"/>
  <c r="G59" i="1"/>
  <c r="B59" i="1" s="1"/>
  <c r="R59" i="1" s="1"/>
  <c r="G60" i="1"/>
  <c r="B60" i="1" s="1"/>
  <c r="G2" i="1"/>
  <c r="B2" i="1" s="1"/>
  <c r="R2" i="1" s="1"/>
  <c r="P24" i="9" l="1"/>
  <c r="S3" i="9"/>
  <c r="M2" i="9"/>
  <c r="N2" i="9" s="1"/>
  <c r="R41" i="9"/>
  <c r="Q24" i="9"/>
  <c r="Q77" i="9"/>
  <c r="T77" i="9" s="1"/>
  <c r="X77" i="9" s="1"/>
  <c r="R75" i="9"/>
  <c r="Q50" i="9"/>
  <c r="R5" i="9"/>
  <c r="T43" i="9"/>
  <c r="X43" i="9" s="1"/>
  <c r="Q61" i="9"/>
  <c r="Q31" i="9"/>
  <c r="Q27" i="9"/>
  <c r="Q55" i="9"/>
  <c r="R73" i="9"/>
  <c r="R39" i="9"/>
  <c r="Q4" i="9"/>
  <c r="Q10" i="9"/>
  <c r="T10" i="9" s="1"/>
  <c r="Q30" i="9"/>
  <c r="T30" i="9" s="1"/>
  <c r="X30" i="9" s="1"/>
  <c r="Q28" i="9"/>
  <c r="Q72" i="9"/>
  <c r="Q84" i="9"/>
  <c r="Q54" i="9"/>
  <c r="Q71" i="9"/>
  <c r="T71" i="9" s="1"/>
  <c r="X71" i="9" s="1"/>
  <c r="Q73" i="9"/>
  <c r="Q46" i="9"/>
  <c r="T46" i="9" s="1"/>
  <c r="X46" i="9" s="1"/>
  <c r="N73" i="9"/>
  <c r="Q69" i="9"/>
  <c r="Q79" i="9"/>
  <c r="T79" i="9" s="1"/>
  <c r="Q34" i="9"/>
  <c r="N48" i="9"/>
  <c r="Q2" i="9"/>
  <c r="T2" i="9" s="1"/>
  <c r="Q33" i="9"/>
  <c r="R85" i="9"/>
  <c r="Q82" i="9"/>
  <c r="T82" i="9" s="1"/>
  <c r="X82" i="9" s="1"/>
  <c r="R37" i="9"/>
  <c r="Q57" i="9"/>
  <c r="Q48" i="9"/>
  <c r="R82" i="9"/>
  <c r="Q20" i="9"/>
  <c r="Q52" i="9"/>
  <c r="Q86" i="9"/>
  <c r="T86" i="9" s="1"/>
  <c r="X86" i="9" s="1"/>
  <c r="W4" i="9"/>
  <c r="W35" i="9"/>
  <c r="N15" i="9"/>
  <c r="R15" i="9"/>
  <c r="W56" i="9"/>
  <c r="W30" i="9"/>
  <c r="N78" i="9"/>
  <c r="R78" i="9"/>
  <c r="N23" i="9"/>
  <c r="R23" i="9"/>
  <c r="AH157" i="9"/>
  <c r="AB157" i="9"/>
  <c r="M156" i="9"/>
  <c r="N156" i="9" s="1"/>
  <c r="S156" i="9"/>
  <c r="W156" i="9" s="1"/>
  <c r="P156" i="9"/>
  <c r="W80" i="9"/>
  <c r="W40" i="9"/>
  <c r="S150" i="9"/>
  <c r="AB151" i="9"/>
  <c r="AH151" i="9"/>
  <c r="M150" i="9"/>
  <c r="P150" i="9"/>
  <c r="W75" i="9"/>
  <c r="M125" i="9"/>
  <c r="N125" i="9" s="1"/>
  <c r="S125" i="9"/>
  <c r="P125" i="9"/>
  <c r="AH126" i="9"/>
  <c r="AB126" i="9"/>
  <c r="M157" i="9"/>
  <c r="N157" i="9" s="1"/>
  <c r="S157" i="9"/>
  <c r="W157" i="9" s="1"/>
  <c r="AB158" i="9"/>
  <c r="AH158" i="9"/>
  <c r="P157" i="9"/>
  <c r="Q41" i="9"/>
  <c r="Q58" i="9"/>
  <c r="M127" i="9"/>
  <c r="N127" i="9" s="1"/>
  <c r="AB128" i="9"/>
  <c r="AH128" i="9"/>
  <c r="S127" i="9"/>
  <c r="P127" i="9"/>
  <c r="M159" i="9"/>
  <c r="N159" i="9" s="1"/>
  <c r="AB160" i="9"/>
  <c r="AH160" i="9"/>
  <c r="S159" i="9"/>
  <c r="W159" i="9" s="1"/>
  <c r="P159" i="9"/>
  <c r="R59" i="9"/>
  <c r="W10" i="9"/>
  <c r="N25" i="9"/>
  <c r="R36" i="9"/>
  <c r="R52" i="9"/>
  <c r="Q76" i="9"/>
  <c r="W15" i="9"/>
  <c r="M97" i="9"/>
  <c r="S97" i="9"/>
  <c r="P97" i="9"/>
  <c r="AH98" i="9"/>
  <c r="AB98" i="9"/>
  <c r="M129" i="9"/>
  <c r="N129" i="9" s="1"/>
  <c r="S129" i="9"/>
  <c r="P129" i="9"/>
  <c r="AH130" i="9"/>
  <c r="AB130" i="9"/>
  <c r="S161" i="9"/>
  <c r="W161" i="9" s="1"/>
  <c r="AB162" i="9"/>
  <c r="P161" i="9"/>
  <c r="M161" i="9"/>
  <c r="N161" i="9" s="1"/>
  <c r="AH162" i="9"/>
  <c r="W37" i="9"/>
  <c r="N61" i="9"/>
  <c r="R61" i="9"/>
  <c r="AH123" i="9"/>
  <c r="AB123" i="9"/>
  <c r="S122" i="9"/>
  <c r="M122" i="9"/>
  <c r="N122" i="9" s="1"/>
  <c r="P122" i="9"/>
  <c r="M154" i="9"/>
  <c r="AH155" i="9"/>
  <c r="AB155" i="9"/>
  <c r="S154" i="9"/>
  <c r="W154" i="9" s="1"/>
  <c r="P154" i="9"/>
  <c r="N38" i="9"/>
  <c r="R38" i="9"/>
  <c r="N54" i="9"/>
  <c r="R54" i="9"/>
  <c r="Q78" i="9"/>
  <c r="T78" i="9" s="1"/>
  <c r="X78" i="9" s="1"/>
  <c r="W23" i="9"/>
  <c r="M99" i="9"/>
  <c r="S99" i="9"/>
  <c r="P99" i="9"/>
  <c r="AH100" i="9"/>
  <c r="AB100" i="9"/>
  <c r="M131" i="9"/>
  <c r="N131" i="9" s="1"/>
  <c r="S131" i="9"/>
  <c r="AB132" i="9"/>
  <c r="AH132" i="9"/>
  <c r="P131" i="9"/>
  <c r="S163" i="9"/>
  <c r="W163" i="9" s="1"/>
  <c r="AH164" i="9"/>
  <c r="P163" i="9"/>
  <c r="AB164" i="9"/>
  <c r="M163" i="9"/>
  <c r="N39" i="9"/>
  <c r="W55" i="9"/>
  <c r="W24" i="9"/>
  <c r="AH149" i="9"/>
  <c r="AB149" i="9"/>
  <c r="S148" i="9"/>
  <c r="P148" i="9"/>
  <c r="M148" i="9"/>
  <c r="R3" i="9"/>
  <c r="W81" i="9"/>
  <c r="AB145" i="9"/>
  <c r="S144" i="9"/>
  <c r="M144" i="9"/>
  <c r="AH145" i="9"/>
  <c r="P144" i="9"/>
  <c r="N41" i="9"/>
  <c r="R26" i="9"/>
  <c r="N72" i="9"/>
  <c r="T72" i="9" s="1"/>
  <c r="R72" i="9"/>
  <c r="AH127" i="9"/>
  <c r="AB127" i="9"/>
  <c r="S126" i="9"/>
  <c r="M126" i="9"/>
  <c r="N126" i="9" s="1"/>
  <c r="P126" i="9"/>
  <c r="AB159" i="9"/>
  <c r="AH159" i="9"/>
  <c r="S158" i="9"/>
  <c r="W158" i="9" s="1"/>
  <c r="M158" i="9"/>
  <c r="N158" i="9" s="1"/>
  <c r="P158" i="9"/>
  <c r="Q42" i="9"/>
  <c r="T42" i="9" s="1"/>
  <c r="X42" i="9" s="1"/>
  <c r="R42" i="9"/>
  <c r="N58" i="9"/>
  <c r="N27" i="9"/>
  <c r="T27" i="9" s="1"/>
  <c r="X27" i="9" s="1"/>
  <c r="R27" i="9"/>
  <c r="W48" i="9"/>
  <c r="Q59" i="9"/>
  <c r="T59" i="9" s="1"/>
  <c r="X59" i="9" s="1"/>
  <c r="Q25" i="9"/>
  <c r="M120" i="9"/>
  <c r="N120" i="9" s="1"/>
  <c r="AB121" i="9"/>
  <c r="S120" i="9"/>
  <c r="AH121" i="9"/>
  <c r="P120" i="9"/>
  <c r="AB153" i="9"/>
  <c r="S152" i="9"/>
  <c r="W152" i="9" s="1"/>
  <c r="P152" i="9"/>
  <c r="AH153" i="9"/>
  <c r="M152" i="9"/>
  <c r="Q36" i="9"/>
  <c r="T36" i="9" s="1"/>
  <c r="X36" i="9" s="1"/>
  <c r="N52" i="9"/>
  <c r="N76" i="9"/>
  <c r="R76" i="9"/>
  <c r="N45" i="9"/>
  <c r="R45" i="9"/>
  <c r="W61" i="9"/>
  <c r="Q38" i="9"/>
  <c r="W54" i="9"/>
  <c r="W78" i="9"/>
  <c r="U78" i="9"/>
  <c r="Y78" i="9" s="1"/>
  <c r="S108" i="9"/>
  <c r="AH109" i="9"/>
  <c r="AB109" i="9"/>
  <c r="M108" i="9"/>
  <c r="P108" i="9"/>
  <c r="W39" i="9"/>
  <c r="W79" i="9"/>
  <c r="R81" i="9"/>
  <c r="M133" i="9"/>
  <c r="N133" i="9" s="1"/>
  <c r="S133" i="9"/>
  <c r="P133" i="9"/>
  <c r="AB134" i="9"/>
  <c r="AH134" i="9"/>
  <c r="M165" i="9"/>
  <c r="N165" i="9" s="1"/>
  <c r="S165" i="9"/>
  <c r="W165" i="9" s="1"/>
  <c r="AH166" i="9"/>
  <c r="AB166" i="9"/>
  <c r="P165" i="9"/>
  <c r="W41" i="9"/>
  <c r="W73" i="9"/>
  <c r="Q26" i="9"/>
  <c r="T26" i="9" s="1"/>
  <c r="X26" i="9" s="1"/>
  <c r="W72" i="9"/>
  <c r="W58" i="9"/>
  <c r="W27" i="9"/>
  <c r="M103" i="9"/>
  <c r="AH104" i="9"/>
  <c r="AB104" i="9"/>
  <c r="P103" i="9"/>
  <c r="S103" i="9"/>
  <c r="M135" i="9"/>
  <c r="N135" i="9" s="1"/>
  <c r="AH136" i="9"/>
  <c r="AB136" i="9"/>
  <c r="S135" i="9"/>
  <c r="P135" i="9"/>
  <c r="M167" i="9"/>
  <c r="S167" i="9"/>
  <c r="W167" i="9" s="1"/>
  <c r="P167" i="9"/>
  <c r="R43" i="9"/>
  <c r="W59" i="9"/>
  <c r="T83" i="9"/>
  <c r="X83" i="9" s="1"/>
  <c r="W25" i="9"/>
  <c r="W36" i="9"/>
  <c r="W52" i="9"/>
  <c r="W76" i="9"/>
  <c r="T69" i="9"/>
  <c r="X69" i="9" s="1"/>
  <c r="M105" i="9"/>
  <c r="S105" i="9"/>
  <c r="P105" i="9"/>
  <c r="AH106" i="9"/>
  <c r="AB106" i="9"/>
  <c r="M137" i="9"/>
  <c r="N137" i="9" s="1"/>
  <c r="S137" i="9"/>
  <c r="AH138" i="9"/>
  <c r="P137" i="9"/>
  <c r="AB138" i="9"/>
  <c r="Q29" i="9"/>
  <c r="Q45" i="9"/>
  <c r="AH99" i="9"/>
  <c r="S98" i="9"/>
  <c r="P98" i="9"/>
  <c r="M98" i="9"/>
  <c r="AB99" i="9"/>
  <c r="AB131" i="9"/>
  <c r="AH131" i="9"/>
  <c r="S130" i="9"/>
  <c r="M130" i="9"/>
  <c r="P130" i="9"/>
  <c r="M162" i="9"/>
  <c r="AH163" i="9"/>
  <c r="AB163" i="9"/>
  <c r="S162" i="9"/>
  <c r="P162" i="9"/>
  <c r="W38" i="9"/>
  <c r="S63" i="9"/>
  <c r="S62" i="9"/>
  <c r="M62" i="9"/>
  <c r="R62" i="9" s="1"/>
  <c r="M107" i="9"/>
  <c r="S107" i="9"/>
  <c r="P107" i="9"/>
  <c r="AH108" i="9"/>
  <c r="AB108" i="9"/>
  <c r="M139" i="9"/>
  <c r="N139" i="9" s="1"/>
  <c r="S139" i="9"/>
  <c r="AB140" i="9"/>
  <c r="AH140" i="9"/>
  <c r="P139" i="9"/>
  <c r="R47" i="9"/>
  <c r="R79" i="9"/>
  <c r="AH165" i="9"/>
  <c r="AB165" i="9"/>
  <c r="S164" i="9"/>
  <c r="W164" i="9" s="1"/>
  <c r="M164" i="9"/>
  <c r="N164" i="9" s="1"/>
  <c r="P164" i="9"/>
  <c r="Q3" i="9"/>
  <c r="T3" i="9" s="1"/>
  <c r="X3" i="9" s="1"/>
  <c r="M101" i="9"/>
  <c r="S101" i="9"/>
  <c r="P101" i="9"/>
  <c r="AB102" i="9"/>
  <c r="AH102" i="9"/>
  <c r="N49" i="9"/>
  <c r="R49" i="9"/>
  <c r="W26" i="9"/>
  <c r="S102" i="9"/>
  <c r="AB103" i="9"/>
  <c r="AH103" i="9"/>
  <c r="M102" i="9"/>
  <c r="P102" i="9"/>
  <c r="AB135" i="9"/>
  <c r="S134" i="9"/>
  <c r="AH135" i="9"/>
  <c r="M134" i="9"/>
  <c r="P134" i="9"/>
  <c r="AB167" i="9"/>
  <c r="S166" i="9"/>
  <c r="W166" i="9" s="1"/>
  <c r="AH167" i="9"/>
  <c r="M166" i="9"/>
  <c r="P166" i="9"/>
  <c r="W42" i="9"/>
  <c r="M66" i="9"/>
  <c r="S66" i="9"/>
  <c r="W82" i="9"/>
  <c r="W43" i="9"/>
  <c r="U43" i="9"/>
  <c r="Y43" i="9" s="1"/>
  <c r="S67" i="9"/>
  <c r="M67" i="9"/>
  <c r="W83" i="9"/>
  <c r="W77" i="9"/>
  <c r="M96" i="9"/>
  <c r="N96" i="9" s="1"/>
  <c r="S96" i="9"/>
  <c r="AB97" i="9"/>
  <c r="AH97" i="9"/>
  <c r="P96" i="9"/>
  <c r="M128" i="9"/>
  <c r="N128" i="9" s="1"/>
  <c r="AB129" i="9"/>
  <c r="S128" i="9"/>
  <c r="AH129" i="9"/>
  <c r="P128" i="9"/>
  <c r="AB161" i="9"/>
  <c r="S160" i="9"/>
  <c r="W160" i="9" s="1"/>
  <c r="AH161" i="9"/>
  <c r="P160" i="9"/>
  <c r="M160" i="9"/>
  <c r="N160" i="9" s="1"/>
  <c r="N60" i="9"/>
  <c r="R60" i="9"/>
  <c r="W69" i="9"/>
  <c r="N29" i="9"/>
  <c r="R29" i="9"/>
  <c r="W45" i="9"/>
  <c r="M124" i="9"/>
  <c r="S124" i="9"/>
  <c r="AB125" i="9"/>
  <c r="AH125" i="9"/>
  <c r="P124" i="9"/>
  <c r="Q32" i="9"/>
  <c r="T32" i="9" s="1"/>
  <c r="X32" i="9" s="1"/>
  <c r="R32" i="9"/>
  <c r="R31" i="9"/>
  <c r="N47" i="9"/>
  <c r="W3" i="9"/>
  <c r="AB119" i="9"/>
  <c r="S118" i="9"/>
  <c r="AH119" i="9"/>
  <c r="M118" i="9"/>
  <c r="P118" i="9"/>
  <c r="M109" i="9"/>
  <c r="S109" i="9"/>
  <c r="N109" i="9"/>
  <c r="P109" i="9"/>
  <c r="AH110" i="9"/>
  <c r="AB110" i="9"/>
  <c r="M141" i="9"/>
  <c r="N141" i="9" s="1"/>
  <c r="S141" i="9"/>
  <c r="P141" i="9"/>
  <c r="AH142" i="9"/>
  <c r="AB142" i="9"/>
  <c r="Q49" i="9"/>
  <c r="N85" i="9"/>
  <c r="Q5" i="9"/>
  <c r="N20" i="9"/>
  <c r="R20" i="9"/>
  <c r="M111" i="9"/>
  <c r="N111" i="9" s="1"/>
  <c r="AB112" i="9"/>
  <c r="AH112" i="9"/>
  <c r="S111" i="9"/>
  <c r="P111" i="9"/>
  <c r="AH144" i="9"/>
  <c r="S143" i="9"/>
  <c r="AB144" i="9"/>
  <c r="M143" i="9"/>
  <c r="N143" i="9" s="1"/>
  <c r="P143" i="9"/>
  <c r="N51" i="9"/>
  <c r="R51" i="9"/>
  <c r="R83" i="9"/>
  <c r="R77" i="9"/>
  <c r="Q60" i="9"/>
  <c r="T60" i="9" s="1"/>
  <c r="X60" i="9" s="1"/>
  <c r="N84" i="9"/>
  <c r="T84" i="9" s="1"/>
  <c r="R84" i="9"/>
  <c r="M113" i="9"/>
  <c r="N113" i="9" s="1"/>
  <c r="S113" i="9"/>
  <c r="P113" i="9"/>
  <c r="AB114" i="9"/>
  <c r="AH114" i="9"/>
  <c r="S145" i="9"/>
  <c r="M145" i="9"/>
  <c r="N145" i="9" s="1"/>
  <c r="P145" i="9"/>
  <c r="AB146" i="9"/>
  <c r="AH146" i="9"/>
  <c r="W29" i="9"/>
  <c r="N53" i="9"/>
  <c r="R53" i="9"/>
  <c r="AH107" i="9"/>
  <c r="S106" i="9"/>
  <c r="AB107" i="9"/>
  <c r="M106" i="9"/>
  <c r="N106" i="9" s="1"/>
  <c r="P106" i="9"/>
  <c r="AH139" i="9"/>
  <c r="AB139" i="9"/>
  <c r="S138" i="9"/>
  <c r="M138" i="9"/>
  <c r="N138" i="9" s="1"/>
  <c r="P138" i="9"/>
  <c r="N70" i="9"/>
  <c r="R70" i="9"/>
  <c r="R86" i="9"/>
  <c r="W32" i="9"/>
  <c r="M115" i="9"/>
  <c r="N115" i="9" s="1"/>
  <c r="S115" i="9"/>
  <c r="P115" i="9"/>
  <c r="AH116" i="9"/>
  <c r="AB116" i="9"/>
  <c r="S147" i="9"/>
  <c r="AB148" i="9"/>
  <c r="AH148" i="9"/>
  <c r="P147" i="9"/>
  <c r="M147" i="9"/>
  <c r="N147" i="9" s="1"/>
  <c r="N31" i="9"/>
  <c r="T31" i="9" s="1"/>
  <c r="Q47" i="9"/>
  <c r="N28" i="9"/>
  <c r="T28" i="9" s="1"/>
  <c r="R28" i="9"/>
  <c r="M116" i="9"/>
  <c r="AH117" i="9"/>
  <c r="S116" i="9"/>
  <c r="AB117" i="9"/>
  <c r="P116" i="9"/>
  <c r="AH101" i="9"/>
  <c r="S100" i="9"/>
  <c r="AB101" i="9"/>
  <c r="M100" i="9"/>
  <c r="N100" i="9" s="1"/>
  <c r="P100" i="9"/>
  <c r="W74" i="9"/>
  <c r="M112" i="9"/>
  <c r="N112" i="9" s="1"/>
  <c r="S112" i="9"/>
  <c r="P112" i="9"/>
  <c r="AB113" i="9"/>
  <c r="AH113" i="9"/>
  <c r="N33" i="9"/>
  <c r="R33" i="9"/>
  <c r="W49" i="9"/>
  <c r="N4" i="9"/>
  <c r="Q85" i="9"/>
  <c r="T85" i="9" s="1"/>
  <c r="X85" i="9" s="1"/>
  <c r="M110" i="9"/>
  <c r="N110" i="9" s="1"/>
  <c r="AB111" i="9"/>
  <c r="AH111" i="9"/>
  <c r="S110" i="9"/>
  <c r="P110" i="9"/>
  <c r="AH143" i="9"/>
  <c r="AB143" i="9"/>
  <c r="S142" i="9"/>
  <c r="M142" i="9"/>
  <c r="P142" i="9"/>
  <c r="N34" i="9"/>
  <c r="R34" i="9"/>
  <c r="N50" i="9"/>
  <c r="R50" i="9"/>
  <c r="Q74" i="9"/>
  <c r="N5" i="9"/>
  <c r="W20" i="9"/>
  <c r="Q35" i="9"/>
  <c r="T35" i="9" s="1"/>
  <c r="X35" i="9" s="1"/>
  <c r="Q51" i="9"/>
  <c r="Q75" i="9"/>
  <c r="M64" i="9"/>
  <c r="R64" i="9" s="1"/>
  <c r="S64" i="9"/>
  <c r="S104" i="9"/>
  <c r="AH105" i="9"/>
  <c r="AB105" i="9"/>
  <c r="M104" i="9"/>
  <c r="P104" i="9"/>
  <c r="M136" i="9"/>
  <c r="N136" i="9" s="1"/>
  <c r="AB137" i="9"/>
  <c r="S136" i="9"/>
  <c r="P136" i="9"/>
  <c r="AH137" i="9"/>
  <c r="AB96" i="9"/>
  <c r="S95" i="9"/>
  <c r="AH96" i="9"/>
  <c r="M95" i="9"/>
  <c r="N95" i="9" s="1"/>
  <c r="P95" i="9"/>
  <c r="Q44" i="9"/>
  <c r="T44" i="9" s="1"/>
  <c r="X44" i="9" s="1"/>
  <c r="R44" i="9"/>
  <c r="W60" i="9"/>
  <c r="U60" i="9"/>
  <c r="Y60" i="9" s="1"/>
  <c r="W84" i="9"/>
  <c r="Q56" i="9"/>
  <c r="N37" i="9"/>
  <c r="Q53" i="9"/>
  <c r="T53" i="9" s="1"/>
  <c r="X53" i="9" s="1"/>
  <c r="R46" i="9"/>
  <c r="Q70" i="9"/>
  <c r="W86" i="9"/>
  <c r="U86" i="9"/>
  <c r="Y86" i="9" s="1"/>
  <c r="M140" i="9"/>
  <c r="N140" i="9" s="1"/>
  <c r="AB141" i="9"/>
  <c r="AH141" i="9"/>
  <c r="S140" i="9"/>
  <c r="P140" i="9"/>
  <c r="Q80" i="9"/>
  <c r="W31" i="9"/>
  <c r="W47" i="9"/>
  <c r="W71" i="9"/>
  <c r="W28" i="9"/>
  <c r="Q40" i="9"/>
  <c r="T40" i="9" s="1"/>
  <c r="R40" i="9"/>
  <c r="N57" i="9"/>
  <c r="T57" i="9" s="1"/>
  <c r="R57" i="9"/>
  <c r="W34" i="9"/>
  <c r="M117" i="9"/>
  <c r="S117" i="9"/>
  <c r="P117" i="9"/>
  <c r="AB118" i="9"/>
  <c r="AH118" i="9"/>
  <c r="S149" i="9"/>
  <c r="M149" i="9"/>
  <c r="N149" i="9" s="1"/>
  <c r="AH150" i="9"/>
  <c r="P149" i="9"/>
  <c r="AB150" i="9"/>
  <c r="W33" i="9"/>
  <c r="M65" i="9"/>
  <c r="S65" i="9"/>
  <c r="W85" i="9"/>
  <c r="U85" i="9"/>
  <c r="Y85" i="9" s="1"/>
  <c r="W50" i="9"/>
  <c r="N74" i="9"/>
  <c r="R74" i="9"/>
  <c r="W5" i="9"/>
  <c r="M119" i="9"/>
  <c r="AH120" i="9"/>
  <c r="AB120" i="9"/>
  <c r="S119" i="9"/>
  <c r="P119" i="9"/>
  <c r="AH152" i="9"/>
  <c r="AB152" i="9"/>
  <c r="S151" i="9"/>
  <c r="W151" i="9" s="1"/>
  <c r="P151" i="9"/>
  <c r="M151" i="9"/>
  <c r="N151" i="9" s="1"/>
  <c r="R35" i="9"/>
  <c r="W51" i="9"/>
  <c r="N75" i="9"/>
  <c r="R10" i="9"/>
  <c r="W44" i="9"/>
  <c r="S68" i="9"/>
  <c r="M68" i="9"/>
  <c r="Q15" i="9"/>
  <c r="T15" i="9" s="1"/>
  <c r="X15" i="9" s="1"/>
  <c r="N56" i="9"/>
  <c r="R56" i="9"/>
  <c r="M121" i="9"/>
  <c r="S121" i="9"/>
  <c r="AH122" i="9"/>
  <c r="AB122" i="9"/>
  <c r="P121" i="9"/>
  <c r="S153" i="9"/>
  <c r="W153" i="9" s="1"/>
  <c r="AH154" i="9"/>
  <c r="M153" i="9"/>
  <c r="AB154" i="9"/>
  <c r="P153" i="9"/>
  <c r="Q37" i="9"/>
  <c r="W53" i="9"/>
  <c r="U53" i="9"/>
  <c r="Y53" i="9" s="1"/>
  <c r="AH115" i="9"/>
  <c r="S114" i="9"/>
  <c r="AB115" i="9"/>
  <c r="M114" i="9"/>
  <c r="P114" i="9"/>
  <c r="AH147" i="9"/>
  <c r="S146" i="9"/>
  <c r="AB147" i="9"/>
  <c r="P146" i="9"/>
  <c r="M146" i="9"/>
  <c r="R30" i="9"/>
  <c r="W46" i="9"/>
  <c r="U46" i="9"/>
  <c r="Y46" i="9" s="1"/>
  <c r="W70" i="9"/>
  <c r="Q23" i="9"/>
  <c r="T23" i="9" s="1"/>
  <c r="X23" i="9" s="1"/>
  <c r="N80" i="9"/>
  <c r="R80" i="9"/>
  <c r="M123" i="9"/>
  <c r="N123" i="9" s="1"/>
  <c r="S123" i="9"/>
  <c r="P123" i="9"/>
  <c r="AH124" i="9"/>
  <c r="AB124" i="9"/>
  <c r="S155" i="9"/>
  <c r="W155" i="9" s="1"/>
  <c r="AH156" i="9"/>
  <c r="AB156" i="9"/>
  <c r="M155" i="9"/>
  <c r="P155" i="9"/>
  <c r="Q39" i="9"/>
  <c r="T39" i="9" s="1"/>
  <c r="X39" i="9" s="1"/>
  <c r="N55" i="9"/>
  <c r="R55" i="9"/>
  <c r="R71" i="9"/>
  <c r="N24" i="9"/>
  <c r="T24" i="9" s="1"/>
  <c r="R24" i="9"/>
  <c r="M132" i="9"/>
  <c r="AH133" i="9"/>
  <c r="AB133" i="9"/>
  <c r="S132" i="9"/>
  <c r="P132" i="9"/>
  <c r="Q81" i="9"/>
  <c r="T81" i="9" s="1"/>
  <c r="X81" i="9" s="1"/>
  <c r="W57" i="9"/>
  <c r="R136" i="1"/>
  <c r="S136" i="1" s="1"/>
  <c r="R128" i="1"/>
  <c r="T128" i="1" s="1"/>
  <c r="X128" i="1" s="1"/>
  <c r="R120" i="1"/>
  <c r="R26" i="1"/>
  <c r="T26" i="1" s="1"/>
  <c r="X26" i="1" s="1"/>
  <c r="R58" i="1"/>
  <c r="S58" i="1" s="1"/>
  <c r="R34" i="1"/>
  <c r="R42" i="1"/>
  <c r="R90" i="1"/>
  <c r="T90" i="1" s="1"/>
  <c r="X90" i="1" s="1"/>
  <c r="R82" i="1"/>
  <c r="T82" i="1" s="1"/>
  <c r="X82" i="1" s="1"/>
  <c r="R74" i="1"/>
  <c r="R50" i="1"/>
  <c r="R18" i="1"/>
  <c r="T18" i="1" s="1"/>
  <c r="X18" i="1" s="1"/>
  <c r="R7" i="1"/>
  <c r="S7" i="1" s="1"/>
  <c r="R117" i="1"/>
  <c r="S117" i="1" s="1"/>
  <c r="R139" i="1"/>
  <c r="R131" i="1"/>
  <c r="R123" i="1"/>
  <c r="S123" i="1" s="1"/>
  <c r="R115" i="1"/>
  <c r="S115" i="1" s="1"/>
  <c r="R107" i="1"/>
  <c r="T107" i="1" s="1"/>
  <c r="X107" i="1" s="1"/>
  <c r="R99" i="1"/>
  <c r="S99" i="1" s="1"/>
  <c r="R95" i="1"/>
  <c r="T95" i="1" s="1"/>
  <c r="X95" i="1" s="1"/>
  <c r="R110" i="1"/>
  <c r="T110" i="1" s="1"/>
  <c r="X110" i="1" s="1"/>
  <c r="R102" i="1"/>
  <c r="R94" i="1"/>
  <c r="T94" i="1" s="1"/>
  <c r="X94" i="1" s="1"/>
  <c r="R104" i="1"/>
  <c r="S104" i="1" s="1"/>
  <c r="R103" i="1"/>
  <c r="S103" i="1" s="1"/>
  <c r="R55" i="1"/>
  <c r="S55" i="1" s="1"/>
  <c r="R47" i="1"/>
  <c r="S47" i="1" s="1"/>
  <c r="R39" i="1"/>
  <c r="T39" i="1" s="1"/>
  <c r="X39" i="1" s="1"/>
  <c r="R31" i="1"/>
  <c r="T31" i="1" s="1"/>
  <c r="X31" i="1" s="1"/>
  <c r="R23" i="1"/>
  <c r="R15" i="1"/>
  <c r="R89" i="1"/>
  <c r="T89" i="1" s="1"/>
  <c r="X89" i="1" s="1"/>
  <c r="R81" i="1"/>
  <c r="R73" i="1"/>
  <c r="R109" i="1"/>
  <c r="S109" i="1" s="1"/>
  <c r="R101" i="1"/>
  <c r="T101" i="1" s="1"/>
  <c r="X101" i="1" s="1"/>
  <c r="R93" i="1"/>
  <c r="T93" i="1" s="1"/>
  <c r="X93" i="1" s="1"/>
  <c r="R96" i="1"/>
  <c r="R111" i="1"/>
  <c r="S111" i="1" s="1"/>
  <c r="R88" i="1"/>
  <c r="S88" i="1" s="1"/>
  <c r="R80" i="1"/>
  <c r="T80" i="1" s="1"/>
  <c r="X80" i="1" s="1"/>
  <c r="R72" i="1"/>
  <c r="S72" i="1" s="1"/>
  <c r="R116" i="1"/>
  <c r="S116" i="1" s="1"/>
  <c r="R108" i="1"/>
  <c r="S108" i="1" s="1"/>
  <c r="R100" i="1"/>
  <c r="S100" i="1" s="1"/>
  <c r="R92" i="1"/>
  <c r="R53" i="1"/>
  <c r="R45" i="1"/>
  <c r="R37" i="1"/>
  <c r="T37" i="1" s="1"/>
  <c r="X37" i="1" s="1"/>
  <c r="R29" i="1"/>
  <c r="T29" i="1" s="1"/>
  <c r="X29" i="1" s="1"/>
  <c r="R21" i="1"/>
  <c r="S21" i="1" s="1"/>
  <c r="R13" i="1"/>
  <c r="T13" i="1" s="1"/>
  <c r="X13" i="1" s="1"/>
  <c r="R5" i="1"/>
  <c r="T5" i="1" s="1"/>
  <c r="X5" i="1" s="1"/>
  <c r="R87" i="1"/>
  <c r="R79" i="1"/>
  <c r="T79" i="1" s="1"/>
  <c r="X79" i="1" s="1"/>
  <c r="R71" i="1"/>
  <c r="T71" i="1" s="1"/>
  <c r="X71" i="1" s="1"/>
  <c r="R112" i="1"/>
  <c r="T112" i="1" s="1"/>
  <c r="X112" i="1" s="1"/>
  <c r="R52" i="1"/>
  <c r="S52" i="1" s="1"/>
  <c r="R36" i="1"/>
  <c r="T36" i="1" s="1"/>
  <c r="X36" i="1" s="1"/>
  <c r="R28" i="1"/>
  <c r="T28" i="1" s="1"/>
  <c r="X28" i="1" s="1"/>
  <c r="R20" i="1"/>
  <c r="T20" i="1" s="1"/>
  <c r="X20" i="1" s="1"/>
  <c r="R12" i="1"/>
  <c r="R4" i="1"/>
  <c r="R114" i="1"/>
  <c r="S114" i="1" s="1"/>
  <c r="R106" i="1"/>
  <c r="S106" i="1" s="1"/>
  <c r="R98" i="1"/>
  <c r="T98" i="1" s="1"/>
  <c r="X98" i="1" s="1"/>
  <c r="R60" i="1"/>
  <c r="T60" i="1" s="1"/>
  <c r="X60" i="1" s="1"/>
  <c r="R44" i="1"/>
  <c r="T44" i="1" s="1"/>
  <c r="X44" i="1" s="1"/>
  <c r="R3" i="1"/>
  <c r="T3" i="1" s="1"/>
  <c r="X3" i="1" s="1"/>
  <c r="R137" i="1"/>
  <c r="R129" i="1"/>
  <c r="R121" i="1"/>
  <c r="T121" i="1" s="1"/>
  <c r="X121" i="1" s="1"/>
  <c r="R113" i="1"/>
  <c r="T113" i="1" s="1"/>
  <c r="X113" i="1" s="1"/>
  <c r="R105" i="1"/>
  <c r="R97" i="1"/>
  <c r="T97" i="1" s="1"/>
  <c r="X97" i="1" s="1"/>
  <c r="T45" i="1"/>
  <c r="X45" i="1" s="1"/>
  <c r="S45" i="1"/>
  <c r="S139" i="1"/>
  <c r="T139" i="1"/>
  <c r="X139" i="1" s="1"/>
  <c r="S131" i="1"/>
  <c r="T131" i="1"/>
  <c r="X131" i="1" s="1"/>
  <c r="T115" i="1"/>
  <c r="X115" i="1" s="1"/>
  <c r="S107" i="1"/>
  <c r="T99" i="1"/>
  <c r="X99" i="1" s="1"/>
  <c r="T2" i="1"/>
  <c r="X2" i="1" s="1"/>
  <c r="S2" i="1"/>
  <c r="T52" i="1"/>
  <c r="X52" i="1" s="1"/>
  <c r="S36" i="1"/>
  <c r="T12" i="1"/>
  <c r="X12" i="1" s="1"/>
  <c r="S12" i="1"/>
  <c r="T4" i="1"/>
  <c r="X4" i="1" s="1"/>
  <c r="S4" i="1"/>
  <c r="T86" i="1"/>
  <c r="X86" i="1" s="1"/>
  <c r="S86" i="1"/>
  <c r="T78" i="1"/>
  <c r="X78" i="1" s="1"/>
  <c r="S78" i="1"/>
  <c r="T70" i="1"/>
  <c r="X70" i="1" s="1"/>
  <c r="S70" i="1"/>
  <c r="S138" i="1"/>
  <c r="T138" i="1"/>
  <c r="X138" i="1" s="1"/>
  <c r="S130" i="1"/>
  <c r="T130" i="1"/>
  <c r="X130" i="1" s="1"/>
  <c r="S122" i="1"/>
  <c r="T122" i="1"/>
  <c r="X122" i="1" s="1"/>
  <c r="T106" i="1"/>
  <c r="X106" i="1" s="1"/>
  <c r="S98" i="1"/>
  <c r="T59" i="1"/>
  <c r="X59" i="1" s="1"/>
  <c r="S59" i="1"/>
  <c r="T51" i="1"/>
  <c r="X51" i="1" s="1"/>
  <c r="S51" i="1"/>
  <c r="T43" i="1"/>
  <c r="X43" i="1" s="1"/>
  <c r="S43" i="1"/>
  <c r="T35" i="1"/>
  <c r="X35" i="1" s="1"/>
  <c r="S35" i="1"/>
  <c r="T27" i="1"/>
  <c r="X27" i="1" s="1"/>
  <c r="S27" i="1"/>
  <c r="T19" i="1"/>
  <c r="X19" i="1" s="1"/>
  <c r="S19" i="1"/>
  <c r="T11" i="1"/>
  <c r="X11" i="1" s="1"/>
  <c r="S11" i="1"/>
  <c r="S85" i="1"/>
  <c r="T85" i="1"/>
  <c r="X85" i="1" s="1"/>
  <c r="S77" i="1"/>
  <c r="T77" i="1"/>
  <c r="X77" i="1" s="1"/>
  <c r="T137" i="1"/>
  <c r="X137" i="1" s="1"/>
  <c r="S137" i="1"/>
  <c r="T129" i="1"/>
  <c r="X129" i="1" s="1"/>
  <c r="S129" i="1"/>
  <c r="S121" i="1"/>
  <c r="T105" i="1"/>
  <c r="X105" i="1" s="1"/>
  <c r="S105" i="1"/>
  <c r="T58" i="1"/>
  <c r="X58" i="1" s="1"/>
  <c r="T42" i="1"/>
  <c r="X42" i="1" s="1"/>
  <c r="S42" i="1"/>
  <c r="T34" i="1"/>
  <c r="X34" i="1" s="1"/>
  <c r="S34" i="1"/>
  <c r="T10" i="1"/>
  <c r="X10" i="1" s="1"/>
  <c r="S10" i="1"/>
  <c r="T69" i="1"/>
  <c r="X69" i="1" s="1"/>
  <c r="S69" i="1"/>
  <c r="S84" i="1"/>
  <c r="T84" i="1"/>
  <c r="X84" i="1" s="1"/>
  <c r="S76" i="1"/>
  <c r="T76" i="1"/>
  <c r="X76" i="1" s="1"/>
  <c r="T136" i="1"/>
  <c r="X136" i="1" s="1"/>
  <c r="S128" i="1"/>
  <c r="T120" i="1"/>
  <c r="X120" i="1" s="1"/>
  <c r="S120" i="1"/>
  <c r="T104" i="1"/>
  <c r="X104" i="1" s="1"/>
  <c r="T96" i="1"/>
  <c r="X96" i="1" s="1"/>
  <c r="S96" i="1"/>
  <c r="S49" i="1"/>
  <c r="T49" i="1"/>
  <c r="X49" i="1" s="1"/>
  <c r="S41" i="1"/>
  <c r="T41" i="1"/>
  <c r="X41" i="1" s="1"/>
  <c r="S33" i="1"/>
  <c r="T33" i="1"/>
  <c r="X33" i="1" s="1"/>
  <c r="S25" i="1"/>
  <c r="T25" i="1"/>
  <c r="X25" i="1" s="1"/>
  <c r="S17" i="1"/>
  <c r="T17" i="1"/>
  <c r="X17" i="1" s="1"/>
  <c r="S9" i="1"/>
  <c r="T9" i="1"/>
  <c r="X9" i="1" s="1"/>
  <c r="R91" i="1"/>
  <c r="R83" i="1"/>
  <c r="R75" i="1"/>
  <c r="T135" i="1"/>
  <c r="X135" i="1" s="1"/>
  <c r="S135" i="1"/>
  <c r="T127" i="1"/>
  <c r="X127" i="1" s="1"/>
  <c r="S127" i="1"/>
  <c r="T119" i="1"/>
  <c r="X119" i="1" s="1"/>
  <c r="S119" i="1"/>
  <c r="T111" i="1"/>
  <c r="X111" i="1" s="1"/>
  <c r="T53" i="1"/>
  <c r="X53" i="1" s="1"/>
  <c r="S53" i="1"/>
  <c r="T87" i="1"/>
  <c r="X87" i="1" s="1"/>
  <c r="S87" i="1"/>
  <c r="S57" i="1"/>
  <c r="T57" i="1"/>
  <c r="X57" i="1" s="1"/>
  <c r="R56" i="1"/>
  <c r="R48" i="1"/>
  <c r="R40" i="1"/>
  <c r="R32" i="1"/>
  <c r="R24" i="1"/>
  <c r="R16" i="1"/>
  <c r="R8" i="1"/>
  <c r="S90" i="1"/>
  <c r="S74" i="1"/>
  <c r="T74" i="1"/>
  <c r="X74" i="1" s="1"/>
  <c r="T134" i="1"/>
  <c r="X134" i="1" s="1"/>
  <c r="S134" i="1"/>
  <c r="T126" i="1"/>
  <c r="X126" i="1" s="1"/>
  <c r="S126" i="1"/>
  <c r="T118" i="1"/>
  <c r="X118" i="1" s="1"/>
  <c r="S118" i="1"/>
  <c r="T102" i="1"/>
  <c r="X102" i="1" s="1"/>
  <c r="S102" i="1"/>
  <c r="S94" i="1"/>
  <c r="T50" i="1"/>
  <c r="X50" i="1" s="1"/>
  <c r="S50" i="1"/>
  <c r="T23" i="1"/>
  <c r="X23" i="1" s="1"/>
  <c r="S23" i="1"/>
  <c r="S15" i="1"/>
  <c r="T15" i="1"/>
  <c r="X15" i="1" s="1"/>
  <c r="T7" i="1"/>
  <c r="X7" i="1" s="1"/>
  <c r="T81" i="1"/>
  <c r="X81" i="1" s="1"/>
  <c r="S81" i="1"/>
  <c r="T73" i="1"/>
  <c r="X73" i="1" s="1"/>
  <c r="S73" i="1"/>
  <c r="S141" i="1"/>
  <c r="T141" i="1"/>
  <c r="X141" i="1" s="1"/>
  <c r="S133" i="1"/>
  <c r="T133" i="1"/>
  <c r="X133" i="1" s="1"/>
  <c r="S125" i="1"/>
  <c r="T125" i="1"/>
  <c r="X125" i="1" s="1"/>
  <c r="T109" i="1"/>
  <c r="X109" i="1" s="1"/>
  <c r="S93" i="1"/>
  <c r="S54" i="1"/>
  <c r="T54" i="1"/>
  <c r="X54" i="1" s="1"/>
  <c r="S46" i="1"/>
  <c r="T46" i="1"/>
  <c r="X46" i="1" s="1"/>
  <c r="S38" i="1"/>
  <c r="T38" i="1"/>
  <c r="X38" i="1" s="1"/>
  <c r="S30" i="1"/>
  <c r="T30" i="1"/>
  <c r="X30" i="1" s="1"/>
  <c r="S22" i="1"/>
  <c r="T22" i="1"/>
  <c r="X22" i="1" s="1"/>
  <c r="S14" i="1"/>
  <c r="T14" i="1"/>
  <c r="X14" i="1" s="1"/>
  <c r="S6" i="1"/>
  <c r="T6" i="1"/>
  <c r="X6" i="1" s="1"/>
  <c r="T88" i="1"/>
  <c r="X88" i="1" s="1"/>
  <c r="S80" i="1"/>
  <c r="T72" i="1"/>
  <c r="X72" i="1" s="1"/>
  <c r="S140" i="1"/>
  <c r="T140" i="1"/>
  <c r="X140" i="1" s="1"/>
  <c r="S132" i="1"/>
  <c r="T132" i="1"/>
  <c r="X132" i="1" s="1"/>
  <c r="S124" i="1"/>
  <c r="T124" i="1"/>
  <c r="X124" i="1" s="1"/>
  <c r="T108" i="1"/>
  <c r="X108" i="1" s="1"/>
  <c r="S92" i="1"/>
  <c r="T92" i="1"/>
  <c r="X92" i="1" s="1"/>
  <c r="T20" i="9" l="1"/>
  <c r="Q126" i="9"/>
  <c r="T50" i="9"/>
  <c r="U3" i="9"/>
  <c r="Y3" i="9" s="1"/>
  <c r="U71" i="9"/>
  <c r="Y71" i="9" s="1"/>
  <c r="T34" i="9"/>
  <c r="X34" i="9" s="1"/>
  <c r="B19" i="12"/>
  <c r="T55" i="9"/>
  <c r="U55" i="9" s="1"/>
  <c r="Y55" i="9" s="1"/>
  <c r="U26" i="9"/>
  <c r="Y26" i="9" s="1"/>
  <c r="T51" i="9"/>
  <c r="X51" i="9" s="1"/>
  <c r="T61" i="9"/>
  <c r="X61" i="9" s="1"/>
  <c r="T70" i="9"/>
  <c r="X70" i="9" s="1"/>
  <c r="Q103" i="9"/>
  <c r="T25" i="9"/>
  <c r="X25" i="9" s="1"/>
  <c r="X10" i="9"/>
  <c r="U10" i="9"/>
  <c r="Y10" i="9" s="1"/>
  <c r="T4" i="9"/>
  <c r="T52" i="9"/>
  <c r="Q144" i="9"/>
  <c r="U44" i="9"/>
  <c r="Y44" i="9" s="1"/>
  <c r="T33" i="9"/>
  <c r="X33" i="9" s="1"/>
  <c r="U82" i="9"/>
  <c r="Y82" i="9" s="1"/>
  <c r="R68" i="9"/>
  <c r="T47" i="9"/>
  <c r="X47" i="9" s="1"/>
  <c r="Q132" i="9"/>
  <c r="Q128" i="9"/>
  <c r="Q149" i="9"/>
  <c r="Q165" i="9"/>
  <c r="Q145" i="9"/>
  <c r="T145" i="9" s="1"/>
  <c r="X145" i="9" s="1"/>
  <c r="Q117" i="9"/>
  <c r="AM117" i="9" s="1"/>
  <c r="Q107" i="9"/>
  <c r="AM107" i="9" s="1"/>
  <c r="Q166" i="9"/>
  <c r="T166" i="9" s="1"/>
  <c r="Q131" i="9"/>
  <c r="AM131" i="9" s="1"/>
  <c r="Q109" i="9"/>
  <c r="Q108" i="9"/>
  <c r="Q135" i="9"/>
  <c r="AM135" i="9" s="1"/>
  <c r="Q160" i="9"/>
  <c r="T160" i="9" s="1"/>
  <c r="R67" i="9"/>
  <c r="U42" i="9"/>
  <c r="Y42" i="9" s="1"/>
  <c r="Q152" i="9"/>
  <c r="AM152" i="9" s="1"/>
  <c r="Q158" i="9"/>
  <c r="T54" i="9"/>
  <c r="X54" i="9" s="1"/>
  <c r="Q129" i="9"/>
  <c r="T129" i="9" s="1"/>
  <c r="U15" i="9"/>
  <c r="Y15" i="9" s="1"/>
  <c r="Q150" i="9"/>
  <c r="AM150" i="9" s="1"/>
  <c r="X72" i="9"/>
  <c r="U72" i="9"/>
  <c r="Y72" i="9" s="1"/>
  <c r="X28" i="9"/>
  <c r="U28" i="9"/>
  <c r="Y28" i="9" s="1"/>
  <c r="X79" i="9"/>
  <c r="U79" i="9"/>
  <c r="Y79" i="9" s="1"/>
  <c r="X57" i="9"/>
  <c r="U57" i="9"/>
  <c r="Y57" i="9" s="1"/>
  <c r="X31" i="9"/>
  <c r="U31" i="9"/>
  <c r="Y31" i="9" s="1"/>
  <c r="X55" i="9"/>
  <c r="Q141" i="9"/>
  <c r="AM141" i="9" s="1"/>
  <c r="Q133" i="9"/>
  <c r="Q99" i="9"/>
  <c r="T48" i="9"/>
  <c r="Q118" i="9"/>
  <c r="Q98" i="9"/>
  <c r="AM98" i="9" s="1"/>
  <c r="Q161" i="9"/>
  <c r="T161" i="9" s="1"/>
  <c r="T80" i="9"/>
  <c r="X80" i="9" s="1"/>
  <c r="R66" i="9"/>
  <c r="Q140" i="9"/>
  <c r="T140" i="9" s="1"/>
  <c r="X140" i="9" s="1"/>
  <c r="Q113" i="9"/>
  <c r="T49" i="9"/>
  <c r="U36" i="9"/>
  <c r="Y36" i="9" s="1"/>
  <c r="Q148" i="9"/>
  <c r="R167" i="9"/>
  <c r="T58" i="9"/>
  <c r="X58" i="9" s="1"/>
  <c r="Q110" i="9"/>
  <c r="Q115" i="9"/>
  <c r="AM115" i="9" s="1"/>
  <c r="Q138" i="9"/>
  <c r="T138" i="9" s="1"/>
  <c r="X138" i="9" s="1"/>
  <c r="T73" i="9"/>
  <c r="Q104" i="9"/>
  <c r="Q124" i="9"/>
  <c r="Q164" i="9"/>
  <c r="T164" i="9" s="1"/>
  <c r="R63" i="9"/>
  <c r="X40" i="9"/>
  <c r="U40" i="9"/>
  <c r="Y40" i="9" s="1"/>
  <c r="X4" i="9"/>
  <c r="U4" i="9"/>
  <c r="Y4" i="9" s="1"/>
  <c r="X50" i="9"/>
  <c r="U50" i="9"/>
  <c r="Y50" i="9" s="1"/>
  <c r="X24" i="9"/>
  <c r="U24" i="9"/>
  <c r="Y24" i="9" s="1"/>
  <c r="X52" i="9"/>
  <c r="U52" i="9"/>
  <c r="Y52" i="9" s="1"/>
  <c r="X84" i="9"/>
  <c r="U84" i="9"/>
  <c r="Y84" i="9" s="1"/>
  <c r="X20" i="9"/>
  <c r="U20" i="9"/>
  <c r="Y20" i="9" s="1"/>
  <c r="AI120" i="9"/>
  <c r="R119" i="9"/>
  <c r="AC120" i="9"/>
  <c r="AM132" i="9"/>
  <c r="W114" i="9"/>
  <c r="R116" i="9"/>
  <c r="AI117" i="9"/>
  <c r="AC117" i="9"/>
  <c r="U51" i="9"/>
  <c r="Y51" i="9" s="1"/>
  <c r="R149" i="9"/>
  <c r="AI150" i="9"/>
  <c r="AC150" i="9"/>
  <c r="W110" i="9"/>
  <c r="U32" i="9"/>
  <c r="Y32" i="9" s="1"/>
  <c r="AI139" i="9"/>
  <c r="AC139" i="9"/>
  <c r="R138" i="9"/>
  <c r="W106" i="9"/>
  <c r="W113" i="9"/>
  <c r="T5" i="9"/>
  <c r="W109" i="9"/>
  <c r="U77" i="9"/>
  <c r="Y77" i="9" s="1"/>
  <c r="N166" i="9"/>
  <c r="AI167" i="9"/>
  <c r="AC167" i="9"/>
  <c r="R166" i="9"/>
  <c r="W130" i="9"/>
  <c r="U59" i="9"/>
  <c r="Y59" i="9" s="1"/>
  <c r="R133" i="9"/>
  <c r="AI134" i="9"/>
  <c r="AC134" i="9"/>
  <c r="AM108" i="9"/>
  <c r="Q120" i="9"/>
  <c r="AC159" i="9"/>
  <c r="AI159" i="9"/>
  <c r="R158" i="9"/>
  <c r="N144" i="9"/>
  <c r="R144" i="9"/>
  <c r="AC145" i="9"/>
  <c r="AI145" i="9"/>
  <c r="W148" i="9"/>
  <c r="B17" i="12" s="1"/>
  <c r="R163" i="9"/>
  <c r="AI164" i="9"/>
  <c r="AC164" i="9"/>
  <c r="T131" i="9"/>
  <c r="X131" i="9" s="1"/>
  <c r="N99" i="9"/>
  <c r="R99" i="9"/>
  <c r="AI100" i="9"/>
  <c r="AC100" i="9"/>
  <c r="W122" i="9"/>
  <c r="Q127" i="9"/>
  <c r="AM127" i="9" s="1"/>
  <c r="N150" i="9"/>
  <c r="AI151" i="9"/>
  <c r="AC151" i="9"/>
  <c r="R150" i="9"/>
  <c r="W132" i="9"/>
  <c r="U70" i="9"/>
  <c r="Y70" i="9" s="1"/>
  <c r="W146" i="9"/>
  <c r="Q121" i="9"/>
  <c r="N119" i="9"/>
  <c r="R65" i="9"/>
  <c r="W149" i="9"/>
  <c r="W140" i="9"/>
  <c r="Q142" i="9"/>
  <c r="W147" i="9"/>
  <c r="W138" i="9"/>
  <c r="AC114" i="9"/>
  <c r="AI114" i="9"/>
  <c r="R113" i="9"/>
  <c r="T141" i="9"/>
  <c r="X141" i="9" s="1"/>
  <c r="R109" i="9"/>
  <c r="AI110" i="9"/>
  <c r="AC110" i="9"/>
  <c r="U2" i="9"/>
  <c r="Y2" i="9" s="1"/>
  <c r="X2" i="9"/>
  <c r="U69" i="9"/>
  <c r="Y69" i="9" s="1"/>
  <c r="R128" i="9"/>
  <c r="AI129" i="9"/>
  <c r="AC129" i="9"/>
  <c r="Q102" i="9"/>
  <c r="R164" i="9"/>
  <c r="AI165" i="9"/>
  <c r="AC165" i="9"/>
  <c r="Q139" i="9"/>
  <c r="Q162" i="9"/>
  <c r="T29" i="9"/>
  <c r="W135" i="9"/>
  <c r="N103" i="9"/>
  <c r="T103" i="9" s="1"/>
  <c r="X103" i="9" s="1"/>
  <c r="AI104" i="9"/>
  <c r="AC104" i="9"/>
  <c r="R103" i="9"/>
  <c r="N108" i="9"/>
  <c r="R108" i="9"/>
  <c r="AC109" i="9"/>
  <c r="AI109" i="9"/>
  <c r="T38" i="9"/>
  <c r="W144" i="9"/>
  <c r="U23" i="9"/>
  <c r="Y23" i="9" s="1"/>
  <c r="AI162" i="9"/>
  <c r="AC162" i="9"/>
  <c r="R161" i="9"/>
  <c r="W129" i="9"/>
  <c r="W127" i="9"/>
  <c r="R121" i="9"/>
  <c r="AC122" i="9"/>
  <c r="AI122" i="9"/>
  <c r="AM104" i="9"/>
  <c r="T75" i="9"/>
  <c r="R117" i="9"/>
  <c r="AI118" i="9"/>
  <c r="AC118" i="9"/>
  <c r="W100" i="9"/>
  <c r="Q95" i="9"/>
  <c r="T95" i="9" s="1"/>
  <c r="X95" i="9" s="1"/>
  <c r="AI143" i="9"/>
  <c r="AC143" i="9"/>
  <c r="R142" i="9"/>
  <c r="Q143" i="9"/>
  <c r="AM118" i="9"/>
  <c r="N146" i="9"/>
  <c r="AI147" i="9"/>
  <c r="R146" i="9"/>
  <c r="AC147" i="9"/>
  <c r="N104" i="9"/>
  <c r="T104" i="9" s="1"/>
  <c r="R104" i="9"/>
  <c r="AC105" i="9"/>
  <c r="AI105" i="9"/>
  <c r="Q119" i="9"/>
  <c r="Q136" i="9"/>
  <c r="W104" i="9"/>
  <c r="Q116" i="9"/>
  <c r="AI146" i="9"/>
  <c r="R145" i="9"/>
  <c r="AC146" i="9"/>
  <c r="R69" i="9"/>
  <c r="W111" i="9"/>
  <c r="W141" i="9"/>
  <c r="U83" i="9"/>
  <c r="Y83" i="9" s="1"/>
  <c r="N102" i="9"/>
  <c r="R102" i="9"/>
  <c r="AC103" i="9"/>
  <c r="AI103" i="9"/>
  <c r="W107" i="9"/>
  <c r="W162" i="9"/>
  <c r="Q105" i="9"/>
  <c r="U27" i="9"/>
  <c r="Y27" i="9" s="1"/>
  <c r="AI166" i="9"/>
  <c r="R165" i="9"/>
  <c r="AC166" i="9"/>
  <c r="U61" i="9"/>
  <c r="Y61" i="9" s="1"/>
  <c r="N152" i="9"/>
  <c r="T152" i="9" s="1"/>
  <c r="R152" i="9"/>
  <c r="AC153" i="9"/>
  <c r="AI153" i="9"/>
  <c r="W120" i="9"/>
  <c r="N163" i="9"/>
  <c r="W131" i="9"/>
  <c r="AM161" i="9"/>
  <c r="AI130" i="9"/>
  <c r="R129" i="9"/>
  <c r="AC130" i="9"/>
  <c r="T76" i="9"/>
  <c r="Q159" i="9"/>
  <c r="Q157" i="9"/>
  <c r="AM157" i="9" s="1"/>
  <c r="Q125" i="9"/>
  <c r="Q156" i="9"/>
  <c r="Q155" i="9"/>
  <c r="Q123" i="9"/>
  <c r="AM123" i="9" s="1"/>
  <c r="Q114" i="9"/>
  <c r="T37" i="9"/>
  <c r="Q151" i="9"/>
  <c r="AI152" i="9"/>
  <c r="AC152" i="9"/>
  <c r="R151" i="9"/>
  <c r="W119" i="9"/>
  <c r="T56" i="9"/>
  <c r="W136" i="9"/>
  <c r="T74" i="9"/>
  <c r="W142" i="9"/>
  <c r="AC111" i="9"/>
  <c r="AI111" i="9"/>
  <c r="R110" i="9"/>
  <c r="Q100" i="9"/>
  <c r="N116" i="9"/>
  <c r="W145" i="9"/>
  <c r="R141" i="9"/>
  <c r="AI142" i="9"/>
  <c r="AC142" i="9"/>
  <c r="N118" i="9"/>
  <c r="T118" i="9" s="1"/>
  <c r="AI119" i="9"/>
  <c r="AC119" i="9"/>
  <c r="R118" i="9"/>
  <c r="W124" i="9"/>
  <c r="Q96" i="9"/>
  <c r="N107" i="9"/>
  <c r="R107" i="9"/>
  <c r="AI108" i="9"/>
  <c r="AC108" i="9"/>
  <c r="Q137" i="9"/>
  <c r="W105" i="9"/>
  <c r="Q167" i="9"/>
  <c r="U81" i="9"/>
  <c r="Y81" i="9" s="1"/>
  <c r="Q163" i="9"/>
  <c r="R131" i="9"/>
  <c r="AI132" i="9"/>
  <c r="AC132" i="9"/>
  <c r="W125" i="9"/>
  <c r="W150" i="9"/>
  <c r="AC115" i="9"/>
  <c r="R114" i="9"/>
  <c r="AI115" i="9"/>
  <c r="R132" i="9"/>
  <c r="AI133" i="9"/>
  <c r="AC133" i="9"/>
  <c r="N155" i="9"/>
  <c r="R155" i="9"/>
  <c r="AI156" i="9"/>
  <c r="AC156" i="9"/>
  <c r="W123" i="9"/>
  <c r="N114" i="9"/>
  <c r="Q153" i="9"/>
  <c r="N121" i="9"/>
  <c r="N117" i="9"/>
  <c r="R140" i="9"/>
  <c r="AC141" i="9"/>
  <c r="AI141" i="9"/>
  <c r="AI96" i="9"/>
  <c r="AC96" i="9"/>
  <c r="R95" i="9"/>
  <c r="Q112" i="9"/>
  <c r="Q106" i="9"/>
  <c r="AC144" i="9"/>
  <c r="R143" i="9"/>
  <c r="AI144" i="9"/>
  <c r="R124" i="9"/>
  <c r="AI125" i="9"/>
  <c r="AC125" i="9"/>
  <c r="Q134" i="9"/>
  <c r="Q101" i="9"/>
  <c r="N98" i="9"/>
  <c r="R98" i="9"/>
  <c r="AI99" i="9"/>
  <c r="AC99" i="9"/>
  <c r="N105" i="9"/>
  <c r="R105" i="9"/>
  <c r="AI106" i="9"/>
  <c r="AC106" i="9"/>
  <c r="U25" i="9"/>
  <c r="Y25" i="9" s="1"/>
  <c r="N167" i="9"/>
  <c r="AI136" i="9"/>
  <c r="AC136" i="9"/>
  <c r="R135" i="9"/>
  <c r="U58" i="9"/>
  <c r="Y58" i="9" s="1"/>
  <c r="W108" i="9"/>
  <c r="B9" i="12" s="1"/>
  <c r="R120" i="9"/>
  <c r="AI121" i="9"/>
  <c r="AC121" i="9"/>
  <c r="N154" i="9"/>
  <c r="AI155" i="9"/>
  <c r="AC155" i="9"/>
  <c r="R154" i="9"/>
  <c r="AC128" i="9"/>
  <c r="R127" i="9"/>
  <c r="AI128" i="9"/>
  <c r="R125" i="9"/>
  <c r="AI126" i="9"/>
  <c r="AC126" i="9"/>
  <c r="R156" i="9"/>
  <c r="AI157" i="9"/>
  <c r="AC157" i="9"/>
  <c r="W121" i="9"/>
  <c r="T149" i="9"/>
  <c r="X149" i="9" s="1"/>
  <c r="AM149" i="9"/>
  <c r="R136" i="9"/>
  <c r="AC137" i="9"/>
  <c r="AI137" i="9"/>
  <c r="R100" i="9"/>
  <c r="AC101" i="9"/>
  <c r="AI101" i="9"/>
  <c r="W116" i="9"/>
  <c r="Q147" i="9"/>
  <c r="R147" i="9"/>
  <c r="AC148" i="9"/>
  <c r="AI148" i="9"/>
  <c r="AC112" i="9"/>
  <c r="R111" i="9"/>
  <c r="AI112" i="9"/>
  <c r="W118" i="9"/>
  <c r="AM128" i="9"/>
  <c r="T128" i="9"/>
  <c r="X128" i="9" s="1"/>
  <c r="N134" i="9"/>
  <c r="AI135" i="9"/>
  <c r="AC135" i="9"/>
  <c r="R134" i="9"/>
  <c r="W102" i="9"/>
  <c r="W101" i="9"/>
  <c r="W139" i="9"/>
  <c r="N162" i="9"/>
  <c r="AI163" i="9"/>
  <c r="AC163" i="9"/>
  <c r="R162" i="9"/>
  <c r="W103" i="9"/>
  <c r="AM165" i="9"/>
  <c r="T165" i="9"/>
  <c r="T126" i="9"/>
  <c r="X126" i="9" s="1"/>
  <c r="AM126" i="9"/>
  <c r="Q122" i="9"/>
  <c r="Q97" i="9"/>
  <c r="U30" i="9"/>
  <c r="Y30" i="9" s="1"/>
  <c r="U35" i="9"/>
  <c r="Y35" i="9" s="1"/>
  <c r="N153" i="9"/>
  <c r="AI154" i="9"/>
  <c r="R153" i="9"/>
  <c r="AC154" i="9"/>
  <c r="W117" i="9"/>
  <c r="W112" i="9"/>
  <c r="W115" i="9"/>
  <c r="AI107" i="9"/>
  <c r="AC107" i="9"/>
  <c r="R106" i="9"/>
  <c r="W143" i="9"/>
  <c r="T109" i="9"/>
  <c r="X109" i="9" s="1"/>
  <c r="AM109" i="9"/>
  <c r="R160" i="9"/>
  <c r="AC161" i="9"/>
  <c r="AI161" i="9"/>
  <c r="W96" i="9"/>
  <c r="N101" i="9"/>
  <c r="R101" i="9"/>
  <c r="AI102" i="9"/>
  <c r="AC102" i="9"/>
  <c r="R139" i="9"/>
  <c r="AC140" i="9"/>
  <c r="AI140" i="9"/>
  <c r="Q130" i="9"/>
  <c r="W98" i="9"/>
  <c r="W137" i="9"/>
  <c r="AM103" i="9"/>
  <c r="T133" i="9"/>
  <c r="X133" i="9" s="1"/>
  <c r="AM133" i="9"/>
  <c r="U39" i="9"/>
  <c r="Y39" i="9" s="1"/>
  <c r="T158" i="9"/>
  <c r="AM158" i="9"/>
  <c r="AI127" i="9"/>
  <c r="R126" i="9"/>
  <c r="AC127" i="9"/>
  <c r="T144" i="9"/>
  <c r="X144" i="9" s="1"/>
  <c r="AM144" i="9"/>
  <c r="N148" i="9"/>
  <c r="R148" i="9"/>
  <c r="AI149" i="9"/>
  <c r="AC149" i="9"/>
  <c r="W97" i="9"/>
  <c r="AC160" i="9"/>
  <c r="R159" i="9"/>
  <c r="AI160" i="9"/>
  <c r="R157" i="9"/>
  <c r="AI158" i="9"/>
  <c r="AC158" i="9"/>
  <c r="R123" i="9"/>
  <c r="AI124" i="9"/>
  <c r="AC124" i="9"/>
  <c r="W95" i="9"/>
  <c r="Q146" i="9"/>
  <c r="T110" i="9"/>
  <c r="X110" i="9" s="1"/>
  <c r="AM110" i="9"/>
  <c r="R115" i="9"/>
  <c r="AI116" i="9"/>
  <c r="AC116" i="9"/>
  <c r="T113" i="9"/>
  <c r="X113" i="9" s="1"/>
  <c r="AM113" i="9"/>
  <c r="AM124" i="9"/>
  <c r="W128" i="9"/>
  <c r="R96" i="9"/>
  <c r="AC97" i="9"/>
  <c r="AI97" i="9"/>
  <c r="N130" i="9"/>
  <c r="AC131" i="9"/>
  <c r="AI131" i="9"/>
  <c r="R130" i="9"/>
  <c r="AC138" i="9"/>
  <c r="R137" i="9"/>
  <c r="AI138" i="9"/>
  <c r="W133" i="9"/>
  <c r="W126" i="9"/>
  <c r="AM148" i="9"/>
  <c r="T148" i="9"/>
  <c r="X148" i="9" s="1"/>
  <c r="W99" i="9"/>
  <c r="AI123" i="9"/>
  <c r="R122" i="9"/>
  <c r="AC123" i="9"/>
  <c r="N97" i="9"/>
  <c r="AI98" i="9"/>
  <c r="R97" i="9"/>
  <c r="AC98" i="9"/>
  <c r="T127" i="9"/>
  <c r="X127" i="9" s="1"/>
  <c r="R112" i="9"/>
  <c r="AI113" i="9"/>
  <c r="AC113" i="9"/>
  <c r="W134" i="9"/>
  <c r="N132" i="9"/>
  <c r="T132" i="9" s="1"/>
  <c r="U34" i="9"/>
  <c r="Y34" i="9" s="1"/>
  <c r="N142" i="9"/>
  <c r="AM145" i="9"/>
  <c r="Q111" i="9"/>
  <c r="N124" i="9"/>
  <c r="T45" i="9"/>
  <c r="Q154" i="9"/>
  <c r="T41" i="9"/>
  <c r="T114" i="1"/>
  <c r="X114" i="1" s="1"/>
  <c r="S82" i="1"/>
  <c r="T103" i="1"/>
  <c r="X103" i="1" s="1"/>
  <c r="S79" i="1"/>
  <c r="T123" i="1"/>
  <c r="X123" i="1" s="1"/>
  <c r="T117" i="1"/>
  <c r="X117" i="1" s="1"/>
  <c r="S13" i="1"/>
  <c r="S60" i="1"/>
  <c r="S18" i="1"/>
  <c r="S89" i="1"/>
  <c r="T55" i="1"/>
  <c r="X55" i="1" s="1"/>
  <c r="S110" i="1"/>
  <c r="S26" i="1"/>
  <c r="S29" i="1"/>
  <c r="S71" i="1"/>
  <c r="T116" i="1"/>
  <c r="X116" i="1" s="1"/>
  <c r="S97" i="1"/>
  <c r="S44" i="1"/>
  <c r="S101" i="1"/>
  <c r="S31" i="1"/>
  <c r="S3" i="1"/>
  <c r="S5" i="1"/>
  <c r="S20" i="1"/>
  <c r="S39" i="1"/>
  <c r="S95" i="1"/>
  <c r="T21" i="1"/>
  <c r="X21" i="1" s="1"/>
  <c r="T100" i="1"/>
  <c r="X100" i="1" s="1"/>
  <c r="S37" i="1"/>
  <c r="T47" i="1"/>
  <c r="X47" i="1" s="1"/>
  <c r="S112" i="1"/>
  <c r="S113" i="1"/>
  <c r="S28" i="1"/>
  <c r="S32" i="1"/>
  <c r="T32" i="1"/>
  <c r="X32" i="1" s="1"/>
  <c r="S91" i="1"/>
  <c r="T91" i="1"/>
  <c r="X91" i="1" s="1"/>
  <c r="S40" i="1"/>
  <c r="T40" i="1"/>
  <c r="X40" i="1" s="1"/>
  <c r="S83" i="1"/>
  <c r="T83" i="1"/>
  <c r="X83" i="1" s="1"/>
  <c r="S48" i="1"/>
  <c r="T48" i="1"/>
  <c r="X48" i="1" s="1"/>
  <c r="S24" i="1"/>
  <c r="T24" i="1"/>
  <c r="X24" i="1" s="1"/>
  <c r="S56" i="1"/>
  <c r="T56" i="1"/>
  <c r="X56" i="1" s="1"/>
  <c r="S8" i="1"/>
  <c r="T8" i="1"/>
  <c r="X8" i="1" s="1"/>
  <c r="S16" i="1"/>
  <c r="T16" i="1"/>
  <c r="X16" i="1" s="1"/>
  <c r="S75" i="1"/>
  <c r="T75" i="1"/>
  <c r="X75" i="1" s="1"/>
  <c r="T107" i="9" l="1"/>
  <c r="T124" i="9"/>
  <c r="B11" i="12"/>
  <c r="B7" i="12"/>
  <c r="B4" i="12"/>
  <c r="U128" i="9"/>
  <c r="Y128" i="9" s="1"/>
  <c r="T98" i="9"/>
  <c r="X98" i="9" s="1"/>
  <c r="AM166" i="9"/>
  <c r="B13" i="12"/>
  <c r="B15" i="12"/>
  <c r="U126" i="9"/>
  <c r="Y126" i="9" s="1"/>
  <c r="AM164" i="9"/>
  <c r="T117" i="9"/>
  <c r="X117" i="9" s="1"/>
  <c r="U33" i="9"/>
  <c r="Y33" i="9" s="1"/>
  <c r="T150" i="9"/>
  <c r="U47" i="9"/>
  <c r="Y47" i="9" s="1"/>
  <c r="AM160" i="9"/>
  <c r="AM138" i="9"/>
  <c r="T99" i="9"/>
  <c r="X99" i="9"/>
  <c r="U99" i="9"/>
  <c r="Y99" i="9" s="1"/>
  <c r="X129" i="9"/>
  <c r="U129" i="9"/>
  <c r="Y129" i="9" s="1"/>
  <c r="AM99" i="9"/>
  <c r="AM140" i="9"/>
  <c r="U98" i="9"/>
  <c r="Y98" i="9" s="1"/>
  <c r="AM129" i="9"/>
  <c r="T135" i="9"/>
  <c r="U133" i="9"/>
  <c r="Y133" i="9" s="1"/>
  <c r="U141" i="9"/>
  <c r="Y141" i="9" s="1"/>
  <c r="T108" i="9"/>
  <c r="U80" i="9"/>
  <c r="Y80" i="9" s="1"/>
  <c r="U54" i="9"/>
  <c r="Y54" i="9" s="1"/>
  <c r="X48" i="9"/>
  <c r="U48" i="9"/>
  <c r="Y48" i="9" s="1"/>
  <c r="T115" i="9"/>
  <c r="U140" i="9"/>
  <c r="Y140" i="9" s="1"/>
  <c r="X73" i="9"/>
  <c r="U73" i="9"/>
  <c r="Y73" i="9" s="1"/>
  <c r="X49" i="9"/>
  <c r="U49" i="9"/>
  <c r="Y49" i="9" s="1"/>
  <c r="X107" i="9"/>
  <c r="U107" i="9"/>
  <c r="Y107" i="9" s="1"/>
  <c r="X150" i="9"/>
  <c r="U150" i="9"/>
  <c r="Y150" i="9" s="1"/>
  <c r="X104" i="9"/>
  <c r="U104" i="9"/>
  <c r="Y104" i="9" s="1"/>
  <c r="X108" i="9"/>
  <c r="U108" i="9"/>
  <c r="Y108" i="9" s="1"/>
  <c r="X132" i="9"/>
  <c r="U132" i="9"/>
  <c r="Y132" i="9" s="1"/>
  <c r="X124" i="9"/>
  <c r="U124" i="9"/>
  <c r="Y124" i="9" s="1"/>
  <c r="X118" i="9"/>
  <c r="U118" i="9"/>
  <c r="Y118" i="9" s="1"/>
  <c r="AO163" i="9"/>
  <c r="AJ163" i="9"/>
  <c r="AK163" i="9" s="1"/>
  <c r="AO155" i="9"/>
  <c r="AJ155" i="9"/>
  <c r="AK155" i="9" s="1"/>
  <c r="AD131" i="9"/>
  <c r="AE131" i="9" s="1"/>
  <c r="AN131" i="9"/>
  <c r="AD101" i="9"/>
  <c r="AE101" i="9" s="1"/>
  <c r="AN101" i="9"/>
  <c r="X41" i="9"/>
  <c r="U41" i="9"/>
  <c r="Y41" i="9" s="1"/>
  <c r="AO123" i="9"/>
  <c r="AJ123" i="9"/>
  <c r="AK123" i="9" s="1"/>
  <c r="AJ97" i="9"/>
  <c r="AK97" i="9" s="1"/>
  <c r="AO97" i="9"/>
  <c r="AD158" i="9"/>
  <c r="AN158" i="9"/>
  <c r="AN127" i="9"/>
  <c r="AD127" i="9"/>
  <c r="AE127" i="9" s="1"/>
  <c r="AD140" i="9"/>
  <c r="AE140" i="9" s="1"/>
  <c r="AN140" i="9"/>
  <c r="AJ161" i="9"/>
  <c r="AK161" i="9" s="1"/>
  <c r="AO161" i="9"/>
  <c r="AD107" i="9"/>
  <c r="AE107" i="9" s="1"/>
  <c r="AN107" i="9"/>
  <c r="U117" i="9"/>
  <c r="Y117" i="9" s="1"/>
  <c r="T97" i="9"/>
  <c r="AM97" i="9"/>
  <c r="AD148" i="9"/>
  <c r="AN148" i="9"/>
  <c r="AJ137" i="9"/>
  <c r="AK137" i="9" s="1"/>
  <c r="AO137" i="9"/>
  <c r="AJ136" i="9"/>
  <c r="AK136" i="9" s="1"/>
  <c r="AO136" i="9"/>
  <c r="AO99" i="9"/>
  <c r="AJ99" i="9"/>
  <c r="AK99" i="9" s="1"/>
  <c r="AJ144" i="9"/>
  <c r="AK144" i="9" s="1"/>
  <c r="AO144" i="9"/>
  <c r="AJ141" i="9"/>
  <c r="AK141" i="9" s="1"/>
  <c r="AO141" i="9"/>
  <c r="AO115" i="9"/>
  <c r="AJ115" i="9"/>
  <c r="AK115" i="9" s="1"/>
  <c r="AJ132" i="9"/>
  <c r="AK132" i="9" s="1"/>
  <c r="AO132" i="9"/>
  <c r="AD108" i="9"/>
  <c r="AN108" i="9"/>
  <c r="AN119" i="9"/>
  <c r="AD119" i="9"/>
  <c r="AE119" i="9" s="1"/>
  <c r="T151" i="9"/>
  <c r="AM151" i="9"/>
  <c r="AM159" i="9"/>
  <c r="T159" i="9"/>
  <c r="AM116" i="9"/>
  <c r="T116" i="9"/>
  <c r="T143" i="9"/>
  <c r="AM143" i="9"/>
  <c r="AD122" i="9"/>
  <c r="AE122" i="9" s="1"/>
  <c r="AN122" i="9"/>
  <c r="AJ162" i="9"/>
  <c r="AK162" i="9" s="1"/>
  <c r="AO162" i="9"/>
  <c r="X29" i="9"/>
  <c r="U29" i="9"/>
  <c r="Y29" i="9" s="1"/>
  <c r="AM102" i="9"/>
  <c r="T102" i="9"/>
  <c r="AJ110" i="9"/>
  <c r="AO110" i="9"/>
  <c r="AJ164" i="9"/>
  <c r="AK164" i="9" s="1"/>
  <c r="AO164" i="9"/>
  <c r="AJ167" i="9"/>
  <c r="AK167" i="9" s="1"/>
  <c r="AO167" i="9"/>
  <c r="AD150" i="9"/>
  <c r="AE150" i="9" s="1"/>
  <c r="AN150" i="9"/>
  <c r="U165" i="9"/>
  <c r="Y165" i="9" s="1"/>
  <c r="X165" i="9"/>
  <c r="AD126" i="9"/>
  <c r="AE126" i="9" s="1"/>
  <c r="AN126" i="9"/>
  <c r="T112" i="9"/>
  <c r="AM112" i="9"/>
  <c r="AD111" i="9"/>
  <c r="AE111" i="9" s="1"/>
  <c r="AN111" i="9"/>
  <c r="T154" i="9"/>
  <c r="AM154" i="9"/>
  <c r="AJ138" i="9"/>
  <c r="AO138" i="9"/>
  <c r="AJ158" i="9"/>
  <c r="AO158" i="9"/>
  <c r="AD161" i="9"/>
  <c r="AE161" i="9" s="1"/>
  <c r="AN161" i="9"/>
  <c r="T122" i="9"/>
  <c r="AM122" i="9"/>
  <c r="AD137" i="9"/>
  <c r="AE137" i="9" s="1"/>
  <c r="AN137" i="9"/>
  <c r="AD157" i="9"/>
  <c r="AE157" i="9" s="1"/>
  <c r="AN157" i="9"/>
  <c r="AD128" i="9"/>
  <c r="AN128" i="9"/>
  <c r="AD141" i="9"/>
  <c r="AE141" i="9" s="1"/>
  <c r="AN141" i="9"/>
  <c r="AD156" i="9"/>
  <c r="AE156" i="9" s="1"/>
  <c r="AN156" i="9"/>
  <c r="AJ108" i="9"/>
  <c r="AO108" i="9"/>
  <c r="AJ119" i="9"/>
  <c r="AK119" i="9" s="1"/>
  <c r="AO119" i="9"/>
  <c r="T100" i="9"/>
  <c r="AM100" i="9"/>
  <c r="X37" i="9"/>
  <c r="U37" i="9"/>
  <c r="Y37" i="9" s="1"/>
  <c r="X76" i="9"/>
  <c r="U76" i="9"/>
  <c r="Y76" i="9" s="1"/>
  <c r="AD166" i="9"/>
  <c r="AE166" i="9" s="1"/>
  <c r="AN166" i="9"/>
  <c r="AD118" i="9"/>
  <c r="AN118" i="9"/>
  <c r="T162" i="9"/>
  <c r="AM162" i="9"/>
  <c r="AD129" i="9"/>
  <c r="AE129" i="9" s="1"/>
  <c r="AN129" i="9"/>
  <c r="AJ159" i="9"/>
  <c r="AK159" i="9" s="1"/>
  <c r="AO159" i="9"/>
  <c r="AO150" i="9"/>
  <c r="AJ150" i="9"/>
  <c r="AK150" i="9" s="1"/>
  <c r="AO107" i="9"/>
  <c r="AJ107" i="9"/>
  <c r="AK107" i="9" s="1"/>
  <c r="X45" i="9"/>
  <c r="U45" i="9"/>
  <c r="Y45" i="9" s="1"/>
  <c r="AD98" i="9"/>
  <c r="AE98" i="9" s="1"/>
  <c r="AN98" i="9"/>
  <c r="AM146" i="9"/>
  <c r="T146" i="9"/>
  <c r="AD149" i="9"/>
  <c r="AE149" i="9" s="1"/>
  <c r="AN149" i="9"/>
  <c r="AJ127" i="9"/>
  <c r="AK127" i="9" s="1"/>
  <c r="AO127" i="9"/>
  <c r="AD102" i="9"/>
  <c r="AE102" i="9" s="1"/>
  <c r="AN102" i="9"/>
  <c r="AD154" i="9"/>
  <c r="AE154" i="9" s="1"/>
  <c r="AN154" i="9"/>
  <c r="AM147" i="9"/>
  <c r="T147" i="9"/>
  <c r="AJ157" i="9"/>
  <c r="AK157" i="9" s="1"/>
  <c r="AO157" i="9"/>
  <c r="U152" i="9"/>
  <c r="Y152" i="9" s="1"/>
  <c r="X152" i="9"/>
  <c r="AD144" i="9"/>
  <c r="AE144" i="9" s="1"/>
  <c r="AN144" i="9"/>
  <c r="AJ156" i="9"/>
  <c r="AK156" i="9" s="1"/>
  <c r="AO156" i="9"/>
  <c r="AD115" i="9"/>
  <c r="AE115" i="9" s="1"/>
  <c r="AN115" i="9"/>
  <c r="T163" i="9"/>
  <c r="AM163" i="9"/>
  <c r="X56" i="9"/>
  <c r="U56" i="9"/>
  <c r="Y56" i="9" s="1"/>
  <c r="T114" i="9"/>
  <c r="AM114" i="9"/>
  <c r="AD130" i="9"/>
  <c r="AE130" i="9" s="1"/>
  <c r="AN130" i="9"/>
  <c r="AJ103" i="9"/>
  <c r="AK103" i="9" s="1"/>
  <c r="AO103" i="9"/>
  <c r="AD147" i="9"/>
  <c r="AE147" i="9" s="1"/>
  <c r="AN147" i="9"/>
  <c r="AN143" i="9"/>
  <c r="AD143" i="9"/>
  <c r="AE143" i="9" s="1"/>
  <c r="AO118" i="9"/>
  <c r="AJ118" i="9"/>
  <c r="AK118" i="9" s="1"/>
  <c r="U127" i="9"/>
  <c r="Y127" i="9" s="1"/>
  <c r="U144" i="9"/>
  <c r="Y144" i="9" s="1"/>
  <c r="AJ129" i="9"/>
  <c r="AK129" i="9" s="1"/>
  <c r="AO129" i="9"/>
  <c r="T121" i="9"/>
  <c r="AM121" i="9"/>
  <c r="AD151" i="9"/>
  <c r="AE151" i="9" s="1"/>
  <c r="AN151" i="9"/>
  <c r="AD100" i="9"/>
  <c r="AE100" i="9" s="1"/>
  <c r="AN100" i="9"/>
  <c r="U148" i="9"/>
  <c r="Y148" i="9" s="1"/>
  <c r="AN159" i="9"/>
  <c r="AD159" i="9"/>
  <c r="AE159" i="9" s="1"/>
  <c r="T157" i="9"/>
  <c r="U158" i="9"/>
  <c r="Y158" i="9" s="1"/>
  <c r="X158" i="9"/>
  <c r="AJ154" i="9"/>
  <c r="AK154" i="9" s="1"/>
  <c r="AO154" i="9"/>
  <c r="AJ145" i="9"/>
  <c r="AK145" i="9" s="1"/>
  <c r="AO145" i="9"/>
  <c r="AD117" i="9"/>
  <c r="AE117" i="9" s="1"/>
  <c r="AN117" i="9"/>
  <c r="AD97" i="9"/>
  <c r="AE97" i="9" s="1"/>
  <c r="AN97" i="9"/>
  <c r="AD138" i="9"/>
  <c r="AN138" i="9"/>
  <c r="AD116" i="9"/>
  <c r="AE116" i="9" s="1"/>
  <c r="AN116" i="9"/>
  <c r="U95" i="9"/>
  <c r="Y95" i="9" s="1"/>
  <c r="AJ160" i="9"/>
  <c r="AK160" i="9" s="1"/>
  <c r="AO160" i="9"/>
  <c r="AJ149" i="9"/>
  <c r="AK149" i="9" s="1"/>
  <c r="AO149" i="9"/>
  <c r="AO102" i="9"/>
  <c r="AJ102" i="9"/>
  <c r="AK102" i="9" s="1"/>
  <c r="AD163" i="9"/>
  <c r="AE163" i="9" s="1"/>
  <c r="AN163" i="9"/>
  <c r="AD155" i="9"/>
  <c r="AE155" i="9" s="1"/>
  <c r="AN155" i="9"/>
  <c r="AD106" i="9"/>
  <c r="AE106" i="9" s="1"/>
  <c r="AN106" i="9"/>
  <c r="T101" i="9"/>
  <c r="AM101" i="9"/>
  <c r="T106" i="9"/>
  <c r="AM106" i="9"/>
  <c r="AD142" i="9"/>
  <c r="AE142" i="9" s="1"/>
  <c r="AN142" i="9"/>
  <c r="AJ111" i="9"/>
  <c r="AK111" i="9" s="1"/>
  <c r="AO111" i="9"/>
  <c r="AO166" i="9"/>
  <c r="AJ166" i="9"/>
  <c r="AK166" i="9" s="1"/>
  <c r="AD103" i="9"/>
  <c r="AE103" i="9" s="1"/>
  <c r="AN103" i="9"/>
  <c r="AM136" i="9"/>
  <c r="T136" i="9"/>
  <c r="AJ143" i="9"/>
  <c r="AK143" i="9" s="1"/>
  <c r="AO143" i="9"/>
  <c r="AD104" i="9"/>
  <c r="AE104" i="9" s="1"/>
  <c r="AN104" i="9"/>
  <c r="T142" i="9"/>
  <c r="AM142" i="9"/>
  <c r="AJ151" i="9"/>
  <c r="AK151" i="9" s="1"/>
  <c r="AO151" i="9"/>
  <c r="AJ100" i="9"/>
  <c r="AK100" i="9" s="1"/>
  <c r="AO100" i="9"/>
  <c r="AM120" i="9"/>
  <c r="T120" i="9"/>
  <c r="U109" i="9"/>
  <c r="Y109" i="9" s="1"/>
  <c r="AD139" i="9"/>
  <c r="AE139" i="9" s="1"/>
  <c r="AN139" i="9"/>
  <c r="AD120" i="9"/>
  <c r="AE120" i="9" s="1"/>
  <c r="AN120" i="9"/>
  <c r="AJ98" i="9"/>
  <c r="AK98" i="9" s="1"/>
  <c r="AO98" i="9"/>
  <c r="T96" i="9"/>
  <c r="AM96" i="9"/>
  <c r="AJ153" i="9"/>
  <c r="AK153" i="9" s="1"/>
  <c r="AO153" i="9"/>
  <c r="AO147" i="9"/>
  <c r="AJ147" i="9"/>
  <c r="AK147" i="9" s="1"/>
  <c r="AM139" i="9"/>
  <c r="T139" i="9"/>
  <c r="U164" i="9"/>
  <c r="Y164" i="9" s="1"/>
  <c r="X164" i="9"/>
  <c r="AD113" i="9"/>
  <c r="AE113" i="9" s="1"/>
  <c r="AN113" i="9"/>
  <c r="AJ113" i="9"/>
  <c r="AK113" i="9" s="1"/>
  <c r="AO113" i="9"/>
  <c r="AO131" i="9"/>
  <c r="AJ131" i="9"/>
  <c r="AK131" i="9" s="1"/>
  <c r="AD124" i="9"/>
  <c r="AE124" i="9" s="1"/>
  <c r="AN124" i="9"/>
  <c r="AD160" i="9"/>
  <c r="AE160" i="9" s="1"/>
  <c r="AN160" i="9"/>
  <c r="AD135" i="9"/>
  <c r="AE135" i="9" s="1"/>
  <c r="AN135" i="9"/>
  <c r="AJ101" i="9"/>
  <c r="AK101" i="9" s="1"/>
  <c r="AO101" i="9"/>
  <c r="AJ126" i="9"/>
  <c r="AK126" i="9" s="1"/>
  <c r="AO126" i="9"/>
  <c r="AD125" i="9"/>
  <c r="AE125" i="9" s="1"/>
  <c r="AN125" i="9"/>
  <c r="AM153" i="9"/>
  <c r="T153" i="9"/>
  <c r="AD133" i="9"/>
  <c r="AE133" i="9" s="1"/>
  <c r="AN133" i="9"/>
  <c r="AM156" i="9"/>
  <c r="T156" i="9"/>
  <c r="AD153" i="9"/>
  <c r="AE153" i="9" s="1"/>
  <c r="AN153" i="9"/>
  <c r="T105" i="9"/>
  <c r="AM105" i="9"/>
  <c r="AD146" i="9"/>
  <c r="AE146" i="9" s="1"/>
  <c r="AN146" i="9"/>
  <c r="AM119" i="9"/>
  <c r="T119" i="9"/>
  <c r="X38" i="9"/>
  <c r="U38" i="9"/>
  <c r="Y38" i="9" s="1"/>
  <c r="AD165" i="9"/>
  <c r="AE165" i="9" s="1"/>
  <c r="AN165" i="9"/>
  <c r="AJ114" i="9"/>
  <c r="AK114" i="9" s="1"/>
  <c r="AO114" i="9"/>
  <c r="AD145" i="9"/>
  <c r="AE145" i="9" s="1"/>
  <c r="AN145" i="9"/>
  <c r="X5" i="9"/>
  <c r="U5" i="9"/>
  <c r="Y5" i="9" s="1"/>
  <c r="AJ117" i="9"/>
  <c r="AK117" i="9" s="1"/>
  <c r="AO117" i="9"/>
  <c r="AJ120" i="9"/>
  <c r="AK120" i="9" s="1"/>
  <c r="AO120" i="9"/>
  <c r="T123" i="9"/>
  <c r="T111" i="9"/>
  <c r="AM111" i="9"/>
  <c r="AJ116" i="9"/>
  <c r="AK116" i="9" s="1"/>
  <c r="AO116" i="9"/>
  <c r="T134" i="9"/>
  <c r="AM134" i="9"/>
  <c r="AJ142" i="9"/>
  <c r="AO142" i="9"/>
  <c r="AJ130" i="9"/>
  <c r="AK130" i="9" s="1"/>
  <c r="AO130" i="9"/>
  <c r="X75" i="9"/>
  <c r="U75" i="9"/>
  <c r="Y75" i="9" s="1"/>
  <c r="AO139" i="9"/>
  <c r="AJ139" i="9"/>
  <c r="AK139" i="9" s="1"/>
  <c r="AN123" i="9"/>
  <c r="AD123" i="9"/>
  <c r="AE123" i="9" s="1"/>
  <c r="U160" i="9"/>
  <c r="Y160" i="9" s="1"/>
  <c r="X160" i="9"/>
  <c r="U103" i="9"/>
  <c r="Y103" i="9" s="1"/>
  <c r="AD112" i="9"/>
  <c r="AE112" i="9" s="1"/>
  <c r="AN112" i="9"/>
  <c r="AD121" i="9"/>
  <c r="AE121" i="9" s="1"/>
  <c r="AN121" i="9"/>
  <c r="AJ125" i="9"/>
  <c r="AK125" i="9" s="1"/>
  <c r="AO125" i="9"/>
  <c r="AD96" i="9"/>
  <c r="AN96" i="9"/>
  <c r="AJ133" i="9"/>
  <c r="AK133" i="9" s="1"/>
  <c r="AO133" i="9"/>
  <c r="U145" i="9"/>
  <c r="Y145" i="9" s="1"/>
  <c r="AK142" i="9"/>
  <c r="AD152" i="9"/>
  <c r="AE152" i="9" s="1"/>
  <c r="AN152" i="9"/>
  <c r="T125" i="9"/>
  <c r="AM125" i="9"/>
  <c r="U161" i="9"/>
  <c r="Y161" i="9" s="1"/>
  <c r="X161" i="9"/>
  <c r="AJ105" i="9"/>
  <c r="AK105" i="9" s="1"/>
  <c r="AO105" i="9"/>
  <c r="U166" i="9"/>
  <c r="Y166" i="9" s="1"/>
  <c r="X166" i="9"/>
  <c r="AJ109" i="9"/>
  <c r="AK109" i="9" s="1"/>
  <c r="AO109" i="9"/>
  <c r="AJ165" i="9"/>
  <c r="AK165" i="9" s="1"/>
  <c r="AO165" i="9"/>
  <c r="AD114" i="9"/>
  <c r="AE114" i="9" s="1"/>
  <c r="AN114" i="9"/>
  <c r="U149" i="9"/>
  <c r="Y149" i="9" s="1"/>
  <c r="AD134" i="9"/>
  <c r="AE134" i="9" s="1"/>
  <c r="AN134" i="9"/>
  <c r="U113" i="9"/>
  <c r="Y113" i="9" s="1"/>
  <c r="U110" i="9"/>
  <c r="Y110" i="9" s="1"/>
  <c r="AJ112" i="9"/>
  <c r="AK112" i="9" s="1"/>
  <c r="AO112" i="9"/>
  <c r="AJ106" i="9"/>
  <c r="AK106" i="9" s="1"/>
  <c r="AO106" i="9"/>
  <c r="AM167" i="9"/>
  <c r="T167" i="9"/>
  <c r="T155" i="9"/>
  <c r="AM155" i="9"/>
  <c r="AJ104" i="9"/>
  <c r="AK104" i="9" s="1"/>
  <c r="AO104" i="9"/>
  <c r="AJ124" i="9"/>
  <c r="AK124" i="9" s="1"/>
  <c r="AO124" i="9"/>
  <c r="AM130" i="9"/>
  <c r="T130" i="9"/>
  <c r="AJ135" i="9"/>
  <c r="AK135" i="9" s="1"/>
  <c r="AO135" i="9"/>
  <c r="AJ140" i="9"/>
  <c r="AK140" i="9" s="1"/>
  <c r="AO140" i="9"/>
  <c r="AJ148" i="9"/>
  <c r="AO148" i="9"/>
  <c r="AJ128" i="9"/>
  <c r="AO128" i="9"/>
  <c r="AJ121" i="9"/>
  <c r="AK121" i="9" s="1"/>
  <c r="AO121" i="9"/>
  <c r="AD136" i="9"/>
  <c r="AE136" i="9" s="1"/>
  <c r="AN136" i="9"/>
  <c r="AD99" i="9"/>
  <c r="AE99" i="9" s="1"/>
  <c r="AN99" i="9"/>
  <c r="AJ96" i="9"/>
  <c r="AO96" i="9"/>
  <c r="AD132" i="9"/>
  <c r="AE132" i="9" s="1"/>
  <c r="AN132" i="9"/>
  <c r="T137" i="9"/>
  <c r="AM137" i="9"/>
  <c r="X74" i="9"/>
  <c r="U74" i="9"/>
  <c r="Y74" i="9" s="1"/>
  <c r="AJ152" i="9"/>
  <c r="AK152" i="9" s="1"/>
  <c r="AO152" i="9"/>
  <c r="U131" i="9"/>
  <c r="Y131" i="9" s="1"/>
  <c r="AJ146" i="9"/>
  <c r="AK146" i="9" s="1"/>
  <c r="AO146" i="9"/>
  <c r="AD105" i="9"/>
  <c r="AE105" i="9" s="1"/>
  <c r="AN105" i="9"/>
  <c r="AJ122" i="9"/>
  <c r="AK122" i="9" s="1"/>
  <c r="AO122" i="9"/>
  <c r="AD162" i="9"/>
  <c r="AE162" i="9" s="1"/>
  <c r="AN162" i="9"/>
  <c r="AD109" i="9"/>
  <c r="AE109" i="9" s="1"/>
  <c r="AN109" i="9"/>
  <c r="AD110" i="9"/>
  <c r="AE110" i="9" s="1"/>
  <c r="AN110" i="9"/>
  <c r="U138" i="9"/>
  <c r="Y138" i="9" s="1"/>
  <c r="AD164" i="9"/>
  <c r="AE164" i="9" s="1"/>
  <c r="AN164" i="9"/>
  <c r="AO134" i="9"/>
  <c r="AJ134" i="9"/>
  <c r="AK134" i="9" s="1"/>
  <c r="AN167" i="9"/>
  <c r="AD167" i="9"/>
  <c r="AE167" i="9" s="1"/>
  <c r="AK110" i="9"/>
  <c r="AE138" i="9" l="1"/>
  <c r="D15" i="12" s="1"/>
  <c r="C15" i="12"/>
  <c r="AE158" i="9"/>
  <c r="D19" i="12" s="1"/>
  <c r="C19" i="12"/>
  <c r="AE128" i="9"/>
  <c r="D13" i="12" s="1"/>
  <c r="C13" i="12"/>
  <c r="E11" i="12"/>
  <c r="AE96" i="9"/>
  <c r="C7" i="12"/>
  <c r="C4" i="12"/>
  <c r="F11" i="12"/>
  <c r="AK108" i="9"/>
  <c r="F9" i="12" s="1"/>
  <c r="E9" i="12"/>
  <c r="AK158" i="9"/>
  <c r="F19" i="12" s="1"/>
  <c r="E19" i="12"/>
  <c r="AE108" i="9"/>
  <c r="D9" i="12" s="1"/>
  <c r="C9" i="12"/>
  <c r="AE148" i="9"/>
  <c r="D17" i="12" s="1"/>
  <c r="C17" i="12"/>
  <c r="AK96" i="9"/>
  <c r="E4" i="12"/>
  <c r="E7" i="12"/>
  <c r="AK128" i="9"/>
  <c r="F13" i="12" s="1"/>
  <c r="E13" i="12"/>
  <c r="AK138" i="9"/>
  <c r="F15" i="12" s="1"/>
  <c r="E15" i="12"/>
  <c r="AK148" i="9"/>
  <c r="F17" i="12" s="1"/>
  <c r="E17" i="12"/>
  <c r="AE118" i="9"/>
  <c r="D11" i="12" s="1"/>
  <c r="C11" i="12"/>
  <c r="X135" i="9"/>
  <c r="U135" i="9"/>
  <c r="Y135" i="9" s="1"/>
  <c r="X115" i="9"/>
  <c r="U115" i="9"/>
  <c r="Y115" i="9" s="1"/>
  <c r="X121" i="9"/>
  <c r="U121" i="9"/>
  <c r="Y121" i="9" s="1"/>
  <c r="X114" i="9"/>
  <c r="U114" i="9"/>
  <c r="Y114" i="9" s="1"/>
  <c r="X162" i="9"/>
  <c r="U162" i="9"/>
  <c r="Y162" i="9" s="1"/>
  <c r="X97" i="9"/>
  <c r="U97" i="9"/>
  <c r="Y97" i="9" s="1"/>
  <c r="X134" i="9"/>
  <c r="U134" i="9"/>
  <c r="Y134" i="9" s="1"/>
  <c r="U153" i="9"/>
  <c r="Y153" i="9" s="1"/>
  <c r="X153" i="9"/>
  <c r="X146" i="9"/>
  <c r="U146" i="9"/>
  <c r="Y146" i="9" s="1"/>
  <c r="X123" i="9"/>
  <c r="U123" i="9"/>
  <c r="Y123" i="9" s="1"/>
  <c r="X105" i="9"/>
  <c r="U105" i="9"/>
  <c r="Y105" i="9" s="1"/>
  <c r="X136" i="9"/>
  <c r="U136" i="9"/>
  <c r="Y136" i="9" s="1"/>
  <c r="X100" i="9"/>
  <c r="U100" i="9"/>
  <c r="Y100" i="9" s="1"/>
  <c r="X122" i="9"/>
  <c r="U122" i="9"/>
  <c r="Y122" i="9" s="1"/>
  <c r="U154" i="9"/>
  <c r="Y154" i="9" s="1"/>
  <c r="X154" i="9"/>
  <c r="U151" i="9"/>
  <c r="Y151" i="9" s="1"/>
  <c r="X151" i="9"/>
  <c r="X96" i="9"/>
  <c r="U96" i="9"/>
  <c r="Y96" i="9" s="1"/>
  <c r="X102" i="9"/>
  <c r="U102" i="9"/>
  <c r="Y102" i="9" s="1"/>
  <c r="U167" i="9"/>
  <c r="Y167" i="9" s="1"/>
  <c r="X167" i="9"/>
  <c r="X125" i="9"/>
  <c r="U125" i="9"/>
  <c r="Y125" i="9" s="1"/>
  <c r="U163" i="9"/>
  <c r="Y163" i="9" s="1"/>
  <c r="X163" i="9"/>
  <c r="X143" i="9"/>
  <c r="U143" i="9"/>
  <c r="Y143" i="9" s="1"/>
  <c r="X137" i="9"/>
  <c r="U137" i="9"/>
  <c r="Y137" i="9" s="1"/>
  <c r="X130" i="9"/>
  <c r="U130" i="9"/>
  <c r="Y130" i="9" s="1"/>
  <c r="U155" i="9"/>
  <c r="Y155" i="9" s="1"/>
  <c r="X155" i="9"/>
  <c r="X111" i="9"/>
  <c r="G9" i="12" s="1"/>
  <c r="U111" i="9"/>
  <c r="Y111" i="9" s="1"/>
  <c r="X119" i="9"/>
  <c r="U119" i="9"/>
  <c r="Y119" i="9" s="1"/>
  <c r="U156" i="9"/>
  <c r="Y156" i="9" s="1"/>
  <c r="X156" i="9"/>
  <c r="X142" i="9"/>
  <c r="U142" i="9"/>
  <c r="Y142" i="9" s="1"/>
  <c r="X106" i="9"/>
  <c r="U106" i="9"/>
  <c r="Y106" i="9" s="1"/>
  <c r="X116" i="9"/>
  <c r="U116" i="9"/>
  <c r="Y116" i="9" s="1"/>
  <c r="X120" i="9"/>
  <c r="U120" i="9"/>
  <c r="Y120" i="9" s="1"/>
  <c r="X112" i="9"/>
  <c r="U112" i="9"/>
  <c r="Y112" i="9" s="1"/>
  <c r="X139" i="9"/>
  <c r="G15" i="12" s="1"/>
  <c r="U139" i="9"/>
  <c r="Y139" i="9" s="1"/>
  <c r="X101" i="9"/>
  <c r="U101" i="9"/>
  <c r="Y101" i="9" s="1"/>
  <c r="U157" i="9"/>
  <c r="Y157" i="9" s="1"/>
  <c r="X157" i="9"/>
  <c r="X147" i="9"/>
  <c r="U147" i="9"/>
  <c r="Y147" i="9" s="1"/>
  <c r="U159" i="9"/>
  <c r="Y159" i="9" s="1"/>
  <c r="H19" i="12" s="1"/>
  <c r="X159" i="9"/>
  <c r="G13" i="12" l="1"/>
  <c r="H13" i="12"/>
  <c r="G17" i="12"/>
  <c r="H17" i="12"/>
  <c r="H11" i="12"/>
  <c r="G11" i="12"/>
  <c r="G19" i="12"/>
  <c r="H15" i="12"/>
  <c r="H9" i="12"/>
  <c r="G4" i="12"/>
  <c r="G7" i="12"/>
  <c r="F4" i="12"/>
  <c r="F7" i="12"/>
  <c r="D7" i="12"/>
  <c r="D4" i="12"/>
  <c r="H7" i="12"/>
  <c r="H4" i="12"/>
</calcChain>
</file>

<file path=xl/sharedStrings.xml><?xml version="1.0" encoding="utf-8"?>
<sst xmlns="http://schemas.openxmlformats.org/spreadsheetml/2006/main" count="1402" uniqueCount="172">
  <si>
    <t>Year</t>
  </si>
  <si>
    <t>Securities</t>
  </si>
  <si>
    <t>Domestic Government Bonds</t>
  </si>
  <si>
    <t>Domestic Equity</t>
  </si>
  <si>
    <t>Colonial Wealth</t>
  </si>
  <si>
    <t>Non-Colonial Foreign Securities</t>
  </si>
  <si>
    <t>Foreign Securities (Net)</t>
  </si>
  <si>
    <t>Agricultural Land</t>
  </si>
  <si>
    <t>Housing</t>
  </si>
  <si>
    <t>Fixed Capital Stock</t>
  </si>
  <si>
    <t>Nonfinancial</t>
  </si>
  <si>
    <t>Deposits</t>
  </si>
  <si>
    <t>Liabilities</t>
  </si>
  <si>
    <t>Pension</t>
  </si>
  <si>
    <t>Life Insurance</t>
  </si>
  <si>
    <t>Semiprivate Wealth</t>
  </si>
  <si>
    <t>Nonlisted Firms</t>
  </si>
  <si>
    <t>Net wealth (total)</t>
  </si>
  <si>
    <t>Gross Wealth</t>
  </si>
  <si>
    <t>Net wealth (thousands)</t>
  </si>
  <si>
    <t>NNI</t>
  </si>
  <si>
    <t>Capital Share</t>
  </si>
  <si>
    <t>Return to Wealth</t>
  </si>
  <si>
    <t>W/I</t>
  </si>
  <si>
    <t>Everything</t>
  </si>
  <si>
    <t>Everything over NNI</t>
  </si>
  <si>
    <t>DeathDuties with Pensions</t>
  </si>
  <si>
    <t>Total Wealth in Death Duties</t>
  </si>
  <si>
    <t>Multiplier</t>
  </si>
  <si>
    <t>Household Wealth (Time-Varying Multiplier)</t>
  </si>
  <si>
    <t>Household Wealth (1921 Multiplier)</t>
  </si>
  <si>
    <t>Household Wealth (Average)</t>
  </si>
  <si>
    <t>Death Duties</t>
  </si>
  <si>
    <t>Lognormal Extrapolation with Pensions</t>
  </si>
  <si>
    <t>Historical National Accounts</t>
  </si>
  <si>
    <t>year</t>
  </si>
  <si>
    <t>net national income</t>
  </si>
  <si>
    <t>wages</t>
  </si>
  <si>
    <t>capital income</t>
  </si>
  <si>
    <t>profits/mixed income</t>
  </si>
  <si>
    <t>indirect taxes</t>
  </si>
  <si>
    <t>labor share</t>
  </si>
  <si>
    <t>capital share</t>
  </si>
  <si>
    <t>Operating Surplus attr. To Labor (Den Bakker)</t>
  </si>
  <si>
    <t>return to wealth</t>
  </si>
  <si>
    <t>USA</t>
  </si>
  <si>
    <t>UK</t>
  </si>
  <si>
    <t>France</t>
  </si>
  <si>
    <t>UK (Piketty-Zucman)</t>
  </si>
  <si>
    <t>UK (Madsen)</t>
  </si>
  <si>
    <t>Germany (Piketty-Zucman)</t>
  </si>
  <si>
    <t>Germany (Albers-Bartels-Schularick)</t>
  </si>
  <si>
    <t>Netherlands</t>
  </si>
  <si>
    <t>Sweden</t>
  </si>
  <si>
    <t>Spain</t>
  </si>
  <si>
    <t>National Income</t>
  </si>
  <si>
    <t>CPI (2015=100)</t>
  </si>
  <si>
    <t>gross fixed capital formation</t>
  </si>
  <si>
    <t>government investment/savings</t>
  </si>
  <si>
    <t>household savings</t>
  </si>
  <si>
    <t>financial institution savings</t>
  </si>
  <si>
    <t>corporation savings</t>
  </si>
  <si>
    <t>private savings</t>
  </si>
  <si>
    <t>total savings</t>
  </si>
  <si>
    <t>adjusted euros --&gt; guilders, only for private savings</t>
  </si>
  <si>
    <t>exports minus imports</t>
  </si>
  <si>
    <t>savings_rate</t>
  </si>
  <si>
    <t>nominal wealth</t>
  </si>
  <si>
    <t>real wealth (eur)</t>
  </si>
  <si>
    <t>growth factors</t>
  </si>
  <si>
    <t>savings factors</t>
  </si>
  <si>
    <t>capital gains factors</t>
  </si>
  <si>
    <t>nominal household saving</t>
  </si>
  <si>
    <t>real household saving</t>
  </si>
  <si>
    <t>household saving rate</t>
  </si>
  <si>
    <t>savings growth</t>
  </si>
  <si>
    <t>capital gains</t>
  </si>
  <si>
    <t>nominal household + financial saving</t>
  </si>
  <si>
    <t>real household + financial saving</t>
  </si>
  <si>
    <t>household + financial saving rate</t>
  </si>
  <si>
    <t>savings rates household</t>
  </si>
  <si>
    <t>savings rates hh + financial</t>
  </si>
  <si>
    <t>savings rates private</t>
  </si>
  <si>
    <t>real income (eur)</t>
  </si>
  <si>
    <t>wealth/income</t>
  </si>
  <si>
    <t>nominal private savings</t>
  </si>
  <si>
    <t>real private savings (eur)</t>
  </si>
  <si>
    <t>real income growth</t>
  </si>
  <si>
    <t>real wealth growth</t>
  </si>
  <si>
    <t>savings induced growth rate</t>
  </si>
  <si>
    <t>Lognormal Extrapolation</t>
  </si>
  <si>
    <t>private foreign income</t>
  </si>
  <si>
    <t>Top 5%</t>
  </si>
  <si>
    <t>Top 1%</t>
  </si>
  <si>
    <t>Top 0.1%</t>
  </si>
  <si>
    <t>csn_se</t>
  </si>
  <si>
    <t>csn_es</t>
  </si>
  <si>
    <t>csn_us</t>
  </si>
  <si>
    <t>csn_uk</t>
  </si>
  <si>
    <t>csn_de</t>
  </si>
  <si>
    <t>csn_fr</t>
  </si>
  <si>
    <t>Period</t>
  </si>
  <si>
    <t>1947--2019</t>
  </si>
  <si>
    <t>1947--1959</t>
  </si>
  <si>
    <t>1960--1969</t>
  </si>
  <si>
    <t>1970--1979</t>
  </si>
  <si>
    <t>1980--1989</t>
  </si>
  <si>
    <t>1990--1999</t>
  </si>
  <si>
    <t>2000--2009</t>
  </si>
  <si>
    <t>2010--2019</t>
  </si>
  <si>
    <t>Household Savings</t>
  </si>
  <si>
    <t>Household + Financial Savings</t>
  </si>
  <si>
    <t>Household + Financial + Corporate Savings</t>
  </si>
  <si>
    <t>average savings rates, 1995-2019</t>
  </si>
  <si>
    <t>Real Wealth Growth</t>
  </si>
  <si>
    <t>% Savings</t>
  </si>
  <si>
    <t>% Capital Gains</t>
  </si>
  <si>
    <t>household</t>
  </si>
  <si>
    <t>hh + financial</t>
  </si>
  <si>
    <t>private</t>
  </si>
  <si>
    <t># Deceased</t>
  </si>
  <si>
    <t># Death Duties</t>
  </si>
  <si>
    <t>Share</t>
  </si>
  <si>
    <t>Financial Assets (net of Financial Liabilities)</t>
  </si>
  <si>
    <t>Housing (net of Mortgage)</t>
  </si>
  <si>
    <t>Other Nonfinancial Assets</t>
  </si>
  <si>
    <t>stock_beginning</t>
  </si>
  <si>
    <t>savings</t>
  </si>
  <si>
    <t>capital_gains</t>
  </si>
  <si>
    <t>stock_end</t>
  </si>
  <si>
    <t>nominal_wealth_begin</t>
  </si>
  <si>
    <t>nominal_wealth_end</t>
  </si>
  <si>
    <t>nominal_savings</t>
  </si>
  <si>
    <t>nominal_capgains</t>
  </si>
  <si>
    <t>CPI</t>
  </si>
  <si>
    <t>nom_gr</t>
  </si>
  <si>
    <t>real_growth</t>
  </si>
  <si>
    <t>financial</t>
  </si>
  <si>
    <t>semiprivate</t>
  </si>
  <si>
    <t>housing</t>
  </si>
  <si>
    <t>nonfinancial</t>
  </si>
  <si>
    <t>% due to saving</t>
  </si>
  <si>
    <t>% due to capital gains</t>
  </si>
  <si>
    <t>AVERAGE</t>
  </si>
  <si>
    <t>1995-1999</t>
  </si>
  <si>
    <t>2000-2004</t>
  </si>
  <si>
    <t>2005-2009</t>
  </si>
  <si>
    <t>2010-2014</t>
  </si>
  <si>
    <t>2015-2019</t>
  </si>
  <si>
    <t>private foreign income, colonial</t>
  </si>
  <si>
    <t>private foreign income (net), non-colonial</t>
  </si>
  <si>
    <t>World Dividend Yield</t>
  </si>
  <si>
    <t>SD Dividend Yield</t>
  </si>
  <si>
    <t>Dividend Yield (London)</t>
  </si>
  <si>
    <t>Dividend Yield (Paris)</t>
  </si>
  <si>
    <t>Dividend Yield (New York)</t>
  </si>
  <si>
    <t>Dividend Yield (Berlin)</t>
  </si>
  <si>
    <t>Dividend Yield (Brussels)</t>
  </si>
  <si>
    <t>countrycode</t>
  </si>
  <si>
    <t>country</t>
  </si>
  <si>
    <t>gdppc</t>
  </si>
  <si>
    <t>pop</t>
  </si>
  <si>
    <t>DEU</t>
  </si>
  <si>
    <t>Germany</t>
  </si>
  <si>
    <t>ESP</t>
  </si>
  <si>
    <t>FRA</t>
  </si>
  <si>
    <t>GBR</t>
  </si>
  <si>
    <t>United Kingdom</t>
  </si>
  <si>
    <t>NLD</t>
  </si>
  <si>
    <t>SWE</t>
  </si>
  <si>
    <t>United States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</si>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</sst>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"/>
    <numFmt numFmtId="165" formatCode="0.000"/>
    <numFmt numFmtId="166" formatCode="#,##0.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2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3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3" applyAlignment="1">
      <alignment horizontal="center"/>
    </xf>
    <xf numFmtId="2" fontId="2" fillId="0" borderId="0" xfId="3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7" fontId="0" fillId="0" borderId="0" xfId="2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/>
    </xf>
    <xf numFmtId="167" fontId="3" fillId="0" borderId="0" xfId="2" applyNumberFormat="1" applyFont="1" applyAlignment="1">
      <alignment horizontal="center"/>
    </xf>
    <xf numFmtId="9" fontId="4" fillId="0" borderId="0" xfId="2" applyFont="1" applyAlignment="1">
      <alignment horizontal="center"/>
    </xf>
    <xf numFmtId="167" fontId="2" fillId="0" borderId="0" xfId="2" applyNumberFormat="1" applyFont="1" applyAlignment="1">
      <alignment horizontal="center"/>
    </xf>
    <xf numFmtId="9" fontId="5" fillId="0" borderId="0" xfId="2" applyFon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2" applyFont="1" applyAlignment="1">
      <alignment horizontal="center"/>
    </xf>
    <xf numFmtId="0" fontId="6" fillId="0" borderId="0" xfId="0" applyFont="1" applyAlignment="1">
      <alignment horizontal="center"/>
    </xf>
    <xf numFmtId="165" fontId="1" fillId="0" borderId="0" xfId="2" applyNumberFormat="1" applyFont="1" applyAlignment="1">
      <alignment horizontal="center"/>
    </xf>
    <xf numFmtId="165" fontId="2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0" xfId="2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 2" xfId="3" xr:uid="{D390006E-9F76-438C-BBC9-613766D5019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_j_toussaint_uu_nl/Documents/Research/MTVV_HIST/Household-Wealth/Data/realwealthinco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wealthincome"/>
      <sheetName val="foreignassets"/>
      <sheetName val="factor_shares"/>
      <sheetName val="savings_rawdata"/>
      <sheetName val="annual_savings_capitalgains"/>
      <sheetName val="multiplicative_decomposition"/>
      <sheetName val="additive_decomposition"/>
      <sheetName val="household_mult"/>
      <sheetName val="Note"/>
    </sheetNames>
    <sheetDataSet>
      <sheetData sheetId="0"/>
      <sheetData sheetId="1">
        <row r="69">
          <cell r="K69">
            <v>506</v>
          </cell>
        </row>
        <row r="70">
          <cell r="K70">
            <v>374</v>
          </cell>
        </row>
        <row r="71">
          <cell r="K71">
            <v>398</v>
          </cell>
        </row>
        <row r="72">
          <cell r="K72">
            <v>442</v>
          </cell>
        </row>
        <row r="73">
          <cell r="K73">
            <v>494</v>
          </cell>
        </row>
        <row r="74">
          <cell r="K74">
            <v>564</v>
          </cell>
        </row>
        <row r="75">
          <cell r="K75">
            <v>553</v>
          </cell>
        </row>
        <row r="76">
          <cell r="K76">
            <v>608</v>
          </cell>
        </row>
        <row r="77">
          <cell r="K77">
            <v>513</v>
          </cell>
        </row>
        <row r="78">
          <cell r="K78">
            <v>519</v>
          </cell>
        </row>
        <row r="79">
          <cell r="K79">
            <v>324</v>
          </cell>
        </row>
        <row r="80">
          <cell r="K80">
            <v>226</v>
          </cell>
        </row>
        <row r="81">
          <cell r="K81">
            <v>182</v>
          </cell>
        </row>
        <row r="82">
          <cell r="K82">
            <v>142</v>
          </cell>
        </row>
        <row r="83">
          <cell r="K83">
            <v>182</v>
          </cell>
        </row>
        <row r="84">
          <cell r="K84">
            <v>252</v>
          </cell>
        </row>
        <row r="85">
          <cell r="K85">
            <v>325</v>
          </cell>
        </row>
        <row r="86">
          <cell r="K86">
            <v>357</v>
          </cell>
        </row>
        <row r="87">
          <cell r="K87">
            <v>342</v>
          </cell>
        </row>
      </sheetData>
      <sheetData sheetId="2"/>
      <sheetData sheetId="3"/>
      <sheetData sheetId="4">
        <row r="143">
          <cell r="AD143">
            <v>1.0678108632219947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85E6-B911-42B0-9290-3E796069BB7D}">
  <dimension ref="A1:L167"/>
  <sheetViews>
    <sheetView zoomScale="80" zoomScaleNormal="80" workbookViewId="0">
      <pane xSplit="1" ySplit="1" topLeftCell="B152" activePane="bottomRight" state="frozen"/>
      <selection pane="topRight" activeCell="B1" sqref="B1"/>
      <selection pane="bottomLeft" activeCell="A2" sqref="A2"/>
      <selection pane="bottomRight" activeCell="C169" sqref="C169"/>
    </sheetView>
  </sheetViews>
  <sheetFormatPr defaultRowHeight="14.5" x14ac:dyDescent="0.35"/>
  <cols>
    <col min="2" max="2" width="11.36328125" customWidth="1"/>
    <col min="3" max="4" width="15.08984375" customWidth="1"/>
    <col min="5" max="5" width="26.54296875" customWidth="1"/>
    <col min="6" max="6" width="16.453125" customWidth="1"/>
    <col min="7" max="7" width="16.36328125" style="4" customWidth="1"/>
    <col min="8" max="8" width="18.54296875" customWidth="1"/>
    <col min="9" max="9" width="22.7265625" customWidth="1"/>
    <col min="10" max="10" width="14.54296875" customWidth="1"/>
    <col min="11" max="11" width="19.453125" customWidth="1"/>
  </cols>
  <sheetData>
    <row r="1" spans="1:12" s="27" customFormat="1" ht="29" x14ac:dyDescent="0.35">
      <c r="A1" s="26" t="s">
        <v>0</v>
      </c>
      <c r="B1" s="26" t="s">
        <v>171</v>
      </c>
      <c r="C1" s="26" t="s">
        <v>55</v>
      </c>
      <c r="D1" s="26" t="s">
        <v>56</v>
      </c>
      <c r="E1" s="26" t="s">
        <v>34</v>
      </c>
      <c r="F1" s="26" t="s">
        <v>32</v>
      </c>
      <c r="G1" s="28" t="s">
        <v>90</v>
      </c>
      <c r="H1" s="26" t="s">
        <v>26</v>
      </c>
      <c r="I1" s="26" t="s">
        <v>33</v>
      </c>
      <c r="J1" s="26" t="s">
        <v>24</v>
      </c>
      <c r="K1" s="26" t="s">
        <v>25</v>
      </c>
      <c r="L1" s="26"/>
    </row>
    <row r="2" spans="1:12" x14ac:dyDescent="0.35">
      <c r="A2" s="1">
        <v>1854</v>
      </c>
      <c r="B2" s="42">
        <v>3218</v>
      </c>
      <c r="C2" s="8">
        <f>'National Income'!B2*1000</f>
        <v>722900</v>
      </c>
      <c r="D2" s="20">
        <v>4.4034529978880697</v>
      </c>
      <c r="E2" s="1"/>
      <c r="F2" s="8">
        <f>'Death Duties'!F2</f>
        <v>4974607.7230943022</v>
      </c>
      <c r="G2" s="8"/>
      <c r="H2" s="8">
        <f t="shared" ref="H2:H4" si="0">F2</f>
        <v>4974607.7230943022</v>
      </c>
      <c r="I2" s="1"/>
      <c r="J2" s="8">
        <f>F2</f>
        <v>4974607.7230943022</v>
      </c>
      <c r="K2" s="5">
        <f>J2/C2</f>
        <v>6.8814603999091188</v>
      </c>
      <c r="L2" s="1"/>
    </row>
    <row r="3" spans="1:12" x14ac:dyDescent="0.35">
      <c r="A3" s="1">
        <v>1855</v>
      </c>
      <c r="B3" s="42">
        <v>3235</v>
      </c>
      <c r="C3" s="8">
        <f>'National Income'!B3*1000</f>
        <v>725300</v>
      </c>
      <c r="D3" s="20">
        <v>4.5329663213553664</v>
      </c>
      <c r="E3" s="1"/>
      <c r="F3" s="8">
        <f>'Death Duties'!F3</f>
        <v>4894844.3096585404</v>
      </c>
      <c r="G3" s="8"/>
      <c r="H3" s="8">
        <f t="shared" si="0"/>
        <v>4894844.3096585404</v>
      </c>
      <c r="I3" s="1"/>
      <c r="J3" s="8">
        <f t="shared" ref="J3:J5" si="1">F3</f>
        <v>4894844.3096585404</v>
      </c>
      <c r="K3" s="5">
        <f>J3/C3</f>
        <v>6.7487168201551642</v>
      </c>
      <c r="L3" s="1"/>
    </row>
    <row r="4" spans="1:12" x14ac:dyDescent="0.35">
      <c r="A4" s="1">
        <v>1856</v>
      </c>
      <c r="B4" s="42">
        <v>3253</v>
      </c>
      <c r="C4" s="8">
        <f>'National Income'!B4*1000</f>
        <v>787000</v>
      </c>
      <c r="D4" s="20">
        <v>4.3171107822432049</v>
      </c>
      <c r="E4" s="1"/>
      <c r="F4" s="8">
        <f>'Death Duties'!F4</f>
        <v>4478420.2959379749</v>
      </c>
      <c r="G4" s="8"/>
      <c r="H4" s="8">
        <f t="shared" si="0"/>
        <v>4478420.2959379749</v>
      </c>
      <c r="I4" s="1"/>
      <c r="J4" s="8">
        <f t="shared" si="1"/>
        <v>4478420.2959379749</v>
      </c>
      <c r="K4" s="5">
        <f>J4/C4</f>
        <v>5.6904959287648982</v>
      </c>
      <c r="L4" s="1"/>
    </row>
    <row r="5" spans="1:12" x14ac:dyDescent="0.35">
      <c r="A5" s="1">
        <v>1857</v>
      </c>
      <c r="B5" s="42">
        <v>3277</v>
      </c>
      <c r="C5" s="8">
        <f>'National Income'!B5*1000</f>
        <v>793500</v>
      </c>
      <c r="D5" s="20">
        <v>3.9717419196637489</v>
      </c>
      <c r="E5" s="1"/>
      <c r="F5" s="8">
        <f>'Death Duties'!F5</f>
        <v>5137727.9395260755</v>
      </c>
      <c r="G5" s="8"/>
      <c r="H5" s="8">
        <f t="shared" ref="H5" si="2">F5</f>
        <v>5137727.9395260755</v>
      </c>
      <c r="I5" s="1"/>
      <c r="J5" s="8">
        <f t="shared" si="1"/>
        <v>5137727.9395260755</v>
      </c>
      <c r="K5" s="5">
        <f>J5/C5</f>
        <v>6.4747674096106813</v>
      </c>
      <c r="L5" s="1"/>
    </row>
    <row r="6" spans="1:12" x14ac:dyDescent="0.35">
      <c r="A6" s="1">
        <v>1858</v>
      </c>
      <c r="B6" s="42">
        <v>3294</v>
      </c>
      <c r="C6" s="8">
        <f>'National Income'!B6*1000</f>
        <v>733800</v>
      </c>
      <c r="D6" s="20">
        <v>3.7127152727291564</v>
      </c>
      <c r="E6" s="1"/>
      <c r="F6" s="8"/>
      <c r="G6" s="8"/>
      <c r="H6" s="1"/>
      <c r="I6" s="1"/>
      <c r="J6" s="1"/>
      <c r="K6" s="1"/>
      <c r="L6" s="1"/>
    </row>
    <row r="7" spans="1:12" x14ac:dyDescent="0.35">
      <c r="A7" s="1">
        <v>1859</v>
      </c>
      <c r="B7" s="42">
        <v>3304</v>
      </c>
      <c r="C7" s="8">
        <f>'National Income'!B7*1000</f>
        <v>675200</v>
      </c>
      <c r="D7" s="20">
        <v>3.8422285961964531</v>
      </c>
      <c r="E7" s="1"/>
      <c r="F7" s="8"/>
      <c r="G7" s="8"/>
      <c r="H7" s="1"/>
      <c r="I7" s="1"/>
      <c r="J7" s="1"/>
      <c r="K7" s="1"/>
      <c r="L7" s="1"/>
    </row>
    <row r="8" spans="1:12" x14ac:dyDescent="0.35">
      <c r="A8" s="1">
        <v>1860</v>
      </c>
      <c r="B8" s="42">
        <v>3318</v>
      </c>
      <c r="C8" s="8">
        <f>'National Income'!B8*1000</f>
        <v>764100</v>
      </c>
      <c r="D8" s="20">
        <v>4.230768566598341</v>
      </c>
      <c r="E8" s="1"/>
      <c r="F8" s="8"/>
      <c r="G8" s="8"/>
      <c r="H8" s="1"/>
      <c r="I8" s="1"/>
      <c r="J8" s="1"/>
      <c r="K8" s="1"/>
      <c r="L8" s="1"/>
    </row>
    <row r="9" spans="1:12" x14ac:dyDescent="0.35">
      <c r="A9" s="1">
        <v>1861</v>
      </c>
      <c r="B9" s="42">
        <v>3340</v>
      </c>
      <c r="C9" s="8">
        <f>'National Income'!B9*1000</f>
        <v>769200</v>
      </c>
      <c r="D9" s="20">
        <v>4.3171107822432049</v>
      </c>
      <c r="E9" s="1"/>
      <c r="F9" s="8"/>
      <c r="G9" s="8"/>
      <c r="H9" s="1"/>
      <c r="I9" s="1"/>
      <c r="J9" s="1"/>
      <c r="K9" s="1"/>
      <c r="L9" s="1"/>
    </row>
    <row r="10" spans="1:12" x14ac:dyDescent="0.35">
      <c r="A10" s="1">
        <v>1862</v>
      </c>
      <c r="B10" s="42">
        <v>3366</v>
      </c>
      <c r="C10" s="8">
        <f>'National Income'!B10*1000</f>
        <v>833500</v>
      </c>
      <c r="D10" s="20">
        <v>4.1875974587759091</v>
      </c>
      <c r="E10" s="1"/>
      <c r="F10" s="8">
        <f>'Death Duties'!F10</f>
        <v>5507529.2801038232</v>
      </c>
      <c r="G10" s="8"/>
      <c r="H10" s="8">
        <f t="shared" ref="H10" si="3">F10</f>
        <v>5507529.2801038232</v>
      </c>
      <c r="I10" s="1"/>
      <c r="J10" s="8">
        <f t="shared" ref="J10" si="4">F10</f>
        <v>5507529.2801038232</v>
      </c>
      <c r="K10" s="5">
        <f>J10/C10</f>
        <v>6.607713593405907</v>
      </c>
      <c r="L10" s="1"/>
    </row>
    <row r="11" spans="1:12" x14ac:dyDescent="0.35">
      <c r="A11" s="1">
        <v>1863</v>
      </c>
      <c r="B11" s="42">
        <v>3397</v>
      </c>
      <c r="C11" s="8">
        <f>'National Income'!B11*1000</f>
        <v>865000</v>
      </c>
      <c r="D11" s="20">
        <v>3.8853997040188846</v>
      </c>
      <c r="E11" s="1"/>
      <c r="F11" s="8"/>
      <c r="G11" s="8"/>
      <c r="H11" s="1"/>
      <c r="I11" s="1"/>
      <c r="J11" s="1"/>
      <c r="K11" s="1"/>
      <c r="L11" s="1"/>
    </row>
    <row r="12" spans="1:12" x14ac:dyDescent="0.35">
      <c r="A12" s="1">
        <v>1864</v>
      </c>
      <c r="B12" s="42">
        <v>3431</v>
      </c>
      <c r="C12" s="8">
        <f>'National Income'!B12*1000</f>
        <v>896200</v>
      </c>
      <c r="D12" s="20">
        <v>3.7127152727291564</v>
      </c>
      <c r="E12" s="1"/>
      <c r="F12" s="8"/>
      <c r="G12" s="8"/>
      <c r="H12" s="1"/>
      <c r="I12" s="1"/>
      <c r="J12" s="1"/>
      <c r="K12" s="1"/>
      <c r="L12" s="1"/>
    </row>
    <row r="13" spans="1:12" x14ac:dyDescent="0.35">
      <c r="A13" s="1">
        <v>1865</v>
      </c>
      <c r="B13" s="42">
        <v>3460</v>
      </c>
      <c r="C13" s="8">
        <f>'National Income'!B13*1000</f>
        <v>893300</v>
      </c>
      <c r="D13" s="20">
        <v>3.7127152727291564</v>
      </c>
      <c r="E13" s="1"/>
      <c r="F13" s="8"/>
      <c r="G13" s="8"/>
      <c r="H13" s="1"/>
      <c r="I13" s="1"/>
      <c r="J13" s="1"/>
      <c r="K13" s="1"/>
      <c r="L13" s="1"/>
    </row>
    <row r="14" spans="1:12" x14ac:dyDescent="0.35">
      <c r="A14" s="1">
        <v>1866</v>
      </c>
      <c r="B14" s="42">
        <v>3484</v>
      </c>
      <c r="C14" s="8">
        <f>'National Income'!B14*1000</f>
        <v>942300</v>
      </c>
      <c r="D14" s="20">
        <v>4.1012552431310452</v>
      </c>
      <c r="E14" s="1"/>
      <c r="F14" s="8"/>
      <c r="G14" s="8"/>
      <c r="H14" s="1"/>
      <c r="I14" s="1"/>
      <c r="J14" s="1"/>
      <c r="K14" s="1"/>
      <c r="L14" s="1"/>
    </row>
    <row r="15" spans="1:12" x14ac:dyDescent="0.35">
      <c r="A15" s="1">
        <v>1867</v>
      </c>
      <c r="B15" s="42">
        <v>3510</v>
      </c>
      <c r="C15" s="8">
        <f>'National Income'!B15*1000</f>
        <v>868900</v>
      </c>
      <c r="D15" s="20">
        <v>4.3171107822432049</v>
      </c>
      <c r="E15" s="1"/>
      <c r="F15" s="8">
        <f>'Death Duties'!F15</f>
        <v>6138125.7765667634</v>
      </c>
      <c r="G15" s="8"/>
      <c r="H15" s="8">
        <f t="shared" ref="H15" si="5">F15</f>
        <v>6138125.7765667634</v>
      </c>
      <c r="I15" s="1"/>
      <c r="J15" s="8">
        <f t="shared" ref="J15" si="6">F15</f>
        <v>6138125.7765667634</v>
      </c>
      <c r="K15" s="5">
        <f>J15/C15</f>
        <v>7.064248793378713</v>
      </c>
      <c r="L15" s="1"/>
    </row>
    <row r="16" spans="1:12" x14ac:dyDescent="0.35">
      <c r="A16" s="1">
        <v>1868</v>
      </c>
      <c r="B16" s="42">
        <v>3543</v>
      </c>
      <c r="C16" s="8">
        <f>'National Income'!B16*1000</f>
        <v>883600</v>
      </c>
      <c r="D16" s="20">
        <v>4.230768566598341</v>
      </c>
      <c r="E16" s="1"/>
      <c r="F16" s="8"/>
      <c r="G16" s="8"/>
      <c r="H16" s="1"/>
      <c r="I16" s="1"/>
      <c r="J16" s="1"/>
      <c r="K16" s="1"/>
      <c r="L16" s="1"/>
    </row>
    <row r="17" spans="1:12" x14ac:dyDescent="0.35">
      <c r="A17" s="1">
        <v>1869</v>
      </c>
      <c r="B17" s="42">
        <v>3575</v>
      </c>
      <c r="C17" s="8">
        <f>'National Income'!B17*1000</f>
        <v>924200</v>
      </c>
      <c r="D17" s="20">
        <v>4.0149130274861813</v>
      </c>
      <c r="E17" s="1"/>
      <c r="F17" s="8"/>
      <c r="G17" s="8"/>
      <c r="H17" s="1"/>
      <c r="I17" s="1"/>
      <c r="J17" s="1"/>
      <c r="K17" s="1"/>
      <c r="L17" s="1"/>
    </row>
    <row r="18" spans="1:12" x14ac:dyDescent="0.35">
      <c r="A18" s="1">
        <v>1870</v>
      </c>
      <c r="B18" s="42">
        <v>3610</v>
      </c>
      <c r="C18" s="8">
        <f>'National Income'!B18*1000</f>
        <v>952300</v>
      </c>
      <c r="D18" s="20">
        <v>4.0149130274861813</v>
      </c>
      <c r="E18" s="1"/>
      <c r="F18" s="8"/>
      <c r="G18" s="8"/>
      <c r="H18" s="1"/>
      <c r="I18" s="1"/>
      <c r="J18" s="1"/>
      <c r="K18" s="1"/>
      <c r="L18" s="1"/>
    </row>
    <row r="19" spans="1:12" x14ac:dyDescent="0.35">
      <c r="A19" s="1">
        <v>1871</v>
      </c>
      <c r="B19" s="42">
        <v>3636</v>
      </c>
      <c r="C19" s="8">
        <f>'National Income'!B19*1000</f>
        <v>982600</v>
      </c>
      <c r="D19" s="20">
        <v>4.230768566598341</v>
      </c>
      <c r="E19" s="1"/>
      <c r="F19" s="8"/>
      <c r="G19" s="8"/>
      <c r="H19" s="1"/>
      <c r="I19" s="1"/>
      <c r="J19" s="1"/>
      <c r="K19" s="1"/>
      <c r="L19" s="1"/>
    </row>
    <row r="20" spans="1:12" x14ac:dyDescent="0.35">
      <c r="A20" s="1">
        <v>1872</v>
      </c>
      <c r="B20" s="42">
        <v>3662</v>
      </c>
      <c r="C20" s="8">
        <f>'National Income'!B20*1000</f>
        <v>1121100</v>
      </c>
      <c r="D20" s="20">
        <v>4.4466241057105016</v>
      </c>
      <c r="E20" s="1"/>
      <c r="F20" s="8">
        <f>'Death Duties'!F20</f>
        <v>7876612.8070267178</v>
      </c>
      <c r="G20" s="8"/>
      <c r="H20" s="8">
        <f t="shared" ref="H20" si="7">F20</f>
        <v>7876612.8070267178</v>
      </c>
      <c r="I20" s="1"/>
      <c r="J20" s="8">
        <f t="shared" ref="J20" si="8">F20</f>
        <v>7876612.8070267178</v>
      </c>
      <c r="K20" s="5">
        <f>J20/C20</f>
        <v>7.025789677126677</v>
      </c>
      <c r="L20" s="1"/>
    </row>
    <row r="21" spans="1:12" x14ac:dyDescent="0.35">
      <c r="A21" s="1">
        <v>1873</v>
      </c>
      <c r="B21" s="42">
        <v>3670</v>
      </c>
      <c r="C21" s="8">
        <f>'National Income'!B21*1000</f>
        <v>1174400</v>
      </c>
      <c r="D21" s="20">
        <v>4.6193085370002303</v>
      </c>
      <c r="E21" s="1"/>
      <c r="F21" s="8"/>
      <c r="G21" s="8"/>
      <c r="H21" s="1"/>
      <c r="I21" s="1"/>
      <c r="J21" s="1"/>
      <c r="K21" s="1"/>
      <c r="L21" s="1"/>
    </row>
    <row r="22" spans="1:12" x14ac:dyDescent="0.35">
      <c r="A22" s="1">
        <v>1874</v>
      </c>
      <c r="B22" s="42">
        <v>3745</v>
      </c>
      <c r="C22" s="8">
        <f>'National Income'!B22*1000</f>
        <v>1153700</v>
      </c>
      <c r="D22" s="20">
        <v>4.7488218604675261</v>
      </c>
      <c r="E22" s="1"/>
      <c r="F22" s="8"/>
      <c r="G22" s="8"/>
      <c r="H22" s="1"/>
      <c r="I22" s="1"/>
      <c r="J22" s="1"/>
      <c r="K22" s="1"/>
      <c r="L22" s="1"/>
    </row>
    <row r="23" spans="1:12" x14ac:dyDescent="0.35">
      <c r="A23" s="1">
        <v>1875</v>
      </c>
      <c r="B23" s="42">
        <v>3788</v>
      </c>
      <c r="C23" s="8">
        <f>'National Income'!B23*1000</f>
        <v>1150300</v>
      </c>
      <c r="D23" s="20">
        <v>4.4034529978880697</v>
      </c>
      <c r="E23" s="1"/>
      <c r="F23" s="8">
        <f>'Death Duties'!F23</f>
        <v>9846960.5115642659</v>
      </c>
      <c r="G23" s="8"/>
      <c r="H23" s="8">
        <f t="shared" ref="H23:H26" si="9">F23</f>
        <v>9846960.5115642659</v>
      </c>
      <c r="I23" s="1"/>
      <c r="J23" s="8">
        <f t="shared" ref="J23:J27" si="10">F23</f>
        <v>9846960.5115642659</v>
      </c>
      <c r="K23" s="5">
        <f t="shared" ref="K23:K54" si="11">J23/C23</f>
        <v>8.5603412253883899</v>
      </c>
      <c r="L23" s="1"/>
    </row>
    <row r="24" spans="1:12" x14ac:dyDescent="0.35">
      <c r="A24" s="1">
        <v>1876</v>
      </c>
      <c r="B24" s="42">
        <v>3832</v>
      </c>
      <c r="C24" s="8">
        <f>'National Income'!B24*1000</f>
        <v>1128300</v>
      </c>
      <c r="D24" s="20">
        <v>4.4897952135329335</v>
      </c>
      <c r="E24" s="1"/>
      <c r="F24" s="8">
        <f>'Death Duties'!F24</f>
        <v>10069050.810207978</v>
      </c>
      <c r="G24" s="8"/>
      <c r="H24" s="8">
        <f t="shared" si="9"/>
        <v>10069050.810207978</v>
      </c>
      <c r="I24" s="1"/>
      <c r="J24" s="8">
        <f t="shared" si="10"/>
        <v>10069050.810207978</v>
      </c>
      <c r="K24" s="5">
        <f t="shared" si="11"/>
        <v>8.9240900560205425</v>
      </c>
      <c r="L24" s="1"/>
    </row>
    <row r="25" spans="1:12" x14ac:dyDescent="0.35">
      <c r="A25" s="1">
        <v>1877</v>
      </c>
      <c r="B25" s="42">
        <v>3883</v>
      </c>
      <c r="C25" s="8">
        <f>'National Income'!B25*1000</f>
        <v>1147900</v>
      </c>
      <c r="D25" s="20">
        <v>4.6624796448226613</v>
      </c>
      <c r="E25" s="1"/>
      <c r="F25" s="8">
        <f>'Death Duties'!F25</f>
        <v>8153359.0215615351</v>
      </c>
      <c r="G25" s="8"/>
      <c r="H25" s="8">
        <f t="shared" si="9"/>
        <v>8153359.0215615351</v>
      </c>
      <c r="I25" s="1"/>
      <c r="J25" s="8">
        <f t="shared" si="10"/>
        <v>8153359.0215615351</v>
      </c>
      <c r="K25" s="5">
        <f t="shared" si="11"/>
        <v>7.1028478278260607</v>
      </c>
      <c r="L25" s="1"/>
    </row>
    <row r="26" spans="1:12" x14ac:dyDescent="0.35">
      <c r="A26" s="1">
        <v>1878</v>
      </c>
      <c r="B26" s="42">
        <v>3834</v>
      </c>
      <c r="C26" s="8">
        <f>'National Income'!B26*1000</f>
        <v>1080000</v>
      </c>
      <c r="D26" s="20">
        <v>4.6624796448226613</v>
      </c>
      <c r="E26" s="1"/>
      <c r="F26" s="8">
        <f>'Death Duties'!F26</f>
        <v>8526975.258439824</v>
      </c>
      <c r="G26" s="8"/>
      <c r="H26" s="8">
        <f t="shared" si="9"/>
        <v>8526975.258439824</v>
      </c>
      <c r="I26" s="1"/>
      <c r="J26" s="8">
        <f t="shared" si="10"/>
        <v>8526975.258439824</v>
      </c>
      <c r="K26" s="5">
        <f t="shared" si="11"/>
        <v>7.8953474615183552</v>
      </c>
      <c r="L26" s="1"/>
    </row>
    <row r="27" spans="1:12" x14ac:dyDescent="0.35">
      <c r="A27" s="1">
        <v>1879</v>
      </c>
      <c r="B27" s="42">
        <v>3986</v>
      </c>
      <c r="C27" s="8">
        <f>'National Income'!B27*1000</f>
        <v>1049200</v>
      </c>
      <c r="D27" s="20">
        <v>4.4897952135329335</v>
      </c>
      <c r="E27" s="1"/>
      <c r="F27" s="8">
        <f>'Death Duties'!F27</f>
        <v>9460359.9506607037</v>
      </c>
      <c r="G27" s="8"/>
      <c r="H27" s="8">
        <f>F27</f>
        <v>9460359.9506607037</v>
      </c>
      <c r="I27" s="1"/>
      <c r="J27" s="8">
        <f t="shared" si="10"/>
        <v>9460359.9506607037</v>
      </c>
      <c r="K27" s="5">
        <f t="shared" si="11"/>
        <v>9.016736514163842</v>
      </c>
      <c r="L27" s="1"/>
    </row>
    <row r="28" spans="1:12" x14ac:dyDescent="0.35">
      <c r="A28" s="1">
        <v>1880</v>
      </c>
      <c r="B28" s="42">
        <v>4043</v>
      </c>
      <c r="C28" s="8">
        <f>'National Income'!B28*1000</f>
        <v>1132300</v>
      </c>
      <c r="D28" s="20">
        <v>4.5329663213553664</v>
      </c>
      <c r="E28" s="8">
        <f>'Historical National Accounts'!T2</f>
        <v>9113433.931306133</v>
      </c>
      <c r="F28" s="8">
        <f>'Death Duties'!F28</f>
        <v>10181143.241438543</v>
      </c>
      <c r="G28" s="8"/>
      <c r="H28" s="8">
        <f>F28+'Historical National Accounts'!$Q2/1000</f>
        <v>10181143.241438543</v>
      </c>
      <c r="I28" s="1"/>
      <c r="J28" s="8">
        <f>E28</f>
        <v>9113433.931306133</v>
      </c>
      <c r="K28" s="5">
        <f t="shared" si="11"/>
        <v>8.0486036662599432</v>
      </c>
      <c r="L28" s="1"/>
    </row>
    <row r="29" spans="1:12" x14ac:dyDescent="0.35">
      <c r="A29" s="1">
        <v>1881</v>
      </c>
      <c r="B29" s="42">
        <v>4079</v>
      </c>
      <c r="C29" s="8">
        <f>'National Income'!B29*1000</f>
        <v>1161300</v>
      </c>
      <c r="D29" s="20">
        <v>4.5329663213553664</v>
      </c>
      <c r="E29" s="8">
        <f>'Historical National Accounts'!T3</f>
        <v>9673796.0234369095</v>
      </c>
      <c r="F29" s="8"/>
      <c r="G29" s="8"/>
      <c r="H29" s="8"/>
      <c r="I29" s="1"/>
      <c r="J29" s="8">
        <f t="shared" ref="J29:J86" si="12">E29</f>
        <v>9673796.0234369095</v>
      </c>
      <c r="K29" s="5">
        <f t="shared" si="11"/>
        <v>8.3301438245388013</v>
      </c>
      <c r="L29" s="1"/>
    </row>
    <row r="30" spans="1:12" x14ac:dyDescent="0.35">
      <c r="A30" s="1">
        <v>1882</v>
      </c>
      <c r="B30" s="42">
        <v>4130</v>
      </c>
      <c r="C30" s="8">
        <f>'National Income'!B30*1000</f>
        <v>1207000</v>
      </c>
      <c r="D30" s="20">
        <v>4.4034529978880697</v>
      </c>
      <c r="E30" s="8">
        <f>'Historical National Accounts'!T4</f>
        <v>9018549.0324361995</v>
      </c>
      <c r="F30" s="8">
        <f>'Death Duties'!F30</f>
        <v>9362425.5922583267</v>
      </c>
      <c r="G30" s="8"/>
      <c r="H30" s="8">
        <f>F30+'Historical National Accounts'!$Q4/1000</f>
        <v>9362425.5922583267</v>
      </c>
      <c r="I30" s="1"/>
      <c r="J30" s="8">
        <f t="shared" si="12"/>
        <v>9018549.0324361995</v>
      </c>
      <c r="K30" s="5">
        <f t="shared" si="11"/>
        <v>7.4718716093091961</v>
      </c>
      <c r="L30" s="1"/>
    </row>
    <row r="31" spans="1:12" x14ac:dyDescent="0.35">
      <c r="A31" s="1">
        <v>1883</v>
      </c>
      <c r="B31" s="42">
        <v>4180</v>
      </c>
      <c r="C31" s="8">
        <f>'National Income'!B31*1000</f>
        <v>1175400</v>
      </c>
      <c r="D31" s="20">
        <v>4.3171107822432049</v>
      </c>
      <c r="E31" s="8">
        <f>'Historical National Accounts'!T5</f>
        <v>8618642.2568444721</v>
      </c>
      <c r="F31" s="8">
        <f>'Death Duties'!F31</f>
        <v>8710374.042518694</v>
      </c>
      <c r="G31" s="8"/>
      <c r="H31" s="8">
        <f>F31+'Historical National Accounts'!$Q5/1000</f>
        <v>8710374.042518694</v>
      </c>
      <c r="I31" s="1"/>
      <c r="J31" s="8">
        <f t="shared" si="12"/>
        <v>8618642.2568444721</v>
      </c>
      <c r="K31" s="5">
        <f t="shared" si="11"/>
        <v>7.3325185101620489</v>
      </c>
      <c r="L31" s="1"/>
    </row>
    <row r="32" spans="1:12" x14ac:dyDescent="0.35">
      <c r="A32" s="1">
        <v>1884</v>
      </c>
      <c r="B32" s="42">
        <v>4226</v>
      </c>
      <c r="C32" s="8">
        <f>'National Income'!B32*1000</f>
        <v>1166000</v>
      </c>
      <c r="D32" s="20">
        <v>4.2739396744207738</v>
      </c>
      <c r="E32" s="8">
        <f>'Historical National Accounts'!T6</f>
        <v>8633412.7716541979</v>
      </c>
      <c r="F32" s="8">
        <f>'Death Duties'!F32</f>
        <v>8261035.666893715</v>
      </c>
      <c r="G32" s="8"/>
      <c r="H32" s="8">
        <f>F32+'Historical National Accounts'!$Q6/1000</f>
        <v>8261035.666893715</v>
      </c>
      <c r="I32" s="1"/>
      <c r="J32" s="8">
        <f t="shared" si="12"/>
        <v>8633412.7716541979</v>
      </c>
      <c r="K32" s="5">
        <f t="shared" si="11"/>
        <v>7.4042991180567732</v>
      </c>
      <c r="L32" s="1"/>
    </row>
    <row r="33" spans="1:12" x14ac:dyDescent="0.35">
      <c r="A33" s="1">
        <v>1885</v>
      </c>
      <c r="B33" s="42">
        <v>4276</v>
      </c>
      <c r="C33" s="8">
        <f>'National Income'!B33*1000</f>
        <v>1133200</v>
      </c>
      <c r="D33" s="20">
        <v>3.928570811841317</v>
      </c>
      <c r="E33" s="8">
        <f>'Historical National Accounts'!T7</f>
        <v>9070176.6293972209</v>
      </c>
      <c r="F33" s="8">
        <f>'Death Duties'!F33</f>
        <v>9442440.6413999908</v>
      </c>
      <c r="G33" s="8"/>
      <c r="H33" s="8">
        <f>F33+'Historical National Accounts'!$Q7/1000</f>
        <v>9442440.6413999908</v>
      </c>
      <c r="I33" s="1"/>
      <c r="J33" s="8">
        <f t="shared" si="12"/>
        <v>9070176.6293972209</v>
      </c>
      <c r="K33" s="5">
        <f t="shared" si="11"/>
        <v>8.0040386775478485</v>
      </c>
      <c r="L33" s="1"/>
    </row>
    <row r="34" spans="1:12" x14ac:dyDescent="0.35">
      <c r="A34" s="1">
        <v>1886</v>
      </c>
      <c r="B34" s="42">
        <v>4326</v>
      </c>
      <c r="C34" s="8">
        <f>'National Income'!B34*1000</f>
        <v>1118600</v>
      </c>
      <c r="D34" s="20">
        <v>3.7127152727291564</v>
      </c>
      <c r="E34" s="8">
        <f>'Historical National Accounts'!T8</f>
        <v>9113748.261404058</v>
      </c>
      <c r="F34" s="8">
        <f>'Death Duties'!F34</f>
        <v>8340169.2198153399</v>
      </c>
      <c r="G34" s="8"/>
      <c r="H34" s="8">
        <f>F34+'Historical National Accounts'!$Q8/1000</f>
        <v>8340169.2198153399</v>
      </c>
      <c r="I34" s="1"/>
      <c r="J34" s="8">
        <f t="shared" si="12"/>
        <v>9113748.261404058</v>
      </c>
      <c r="K34" s="5">
        <f t="shared" si="11"/>
        <v>8.1474595578437849</v>
      </c>
      <c r="L34" s="1"/>
    </row>
    <row r="35" spans="1:12" x14ac:dyDescent="0.35">
      <c r="A35" s="1">
        <v>1887</v>
      </c>
      <c r="B35" s="42">
        <v>4378</v>
      </c>
      <c r="C35" s="8">
        <f>'National Income'!B35*1000</f>
        <v>1166700</v>
      </c>
      <c r="D35" s="20">
        <v>3.7127152727291564</v>
      </c>
      <c r="E35" s="8">
        <f>'Historical National Accounts'!T9</f>
        <v>9319343.5711370967</v>
      </c>
      <c r="F35" s="8">
        <f>'Death Duties'!F35</f>
        <v>8736849.5930811036</v>
      </c>
      <c r="G35" s="8"/>
      <c r="H35" s="8">
        <f>F35+'Historical National Accounts'!$Q9/1000</f>
        <v>8736849.5930811036</v>
      </c>
      <c r="I35" s="1"/>
      <c r="J35" s="8">
        <f t="shared" si="12"/>
        <v>9319343.5711370967</v>
      </c>
      <c r="K35" s="5">
        <f t="shared" si="11"/>
        <v>7.9877805529588555</v>
      </c>
      <c r="L35" s="1"/>
    </row>
    <row r="36" spans="1:12" x14ac:dyDescent="0.35">
      <c r="A36" s="1">
        <v>1888</v>
      </c>
      <c r="B36" s="42">
        <v>4432</v>
      </c>
      <c r="C36" s="8">
        <f>'National Income'!B36*1000</f>
        <v>1204000</v>
      </c>
      <c r="D36" s="20">
        <v>3.6695441649067249</v>
      </c>
      <c r="E36" s="8">
        <f>'Historical National Accounts'!T10</f>
        <v>9375013.8913307693</v>
      </c>
      <c r="F36" s="8">
        <f>'Death Duties'!F36</f>
        <v>8711193.4099874645</v>
      </c>
      <c r="G36" s="8"/>
      <c r="H36" s="8">
        <f>F36+'Historical National Accounts'!$Q10/1000</f>
        <v>8711193.4099874645</v>
      </c>
      <c r="I36" s="1"/>
      <c r="J36" s="8">
        <f t="shared" si="12"/>
        <v>9375013.8913307693</v>
      </c>
      <c r="K36" s="5">
        <f t="shared" si="11"/>
        <v>7.7865563881484796</v>
      </c>
      <c r="L36" s="1"/>
    </row>
    <row r="37" spans="1:12" x14ac:dyDescent="0.35">
      <c r="A37" s="1">
        <v>1889</v>
      </c>
      <c r="B37" s="42">
        <v>4485</v>
      </c>
      <c r="C37" s="8">
        <f>'National Income'!B37*1000</f>
        <v>1247700</v>
      </c>
      <c r="D37" s="20">
        <v>3.928570811841317</v>
      </c>
      <c r="E37" s="8">
        <f>'Historical National Accounts'!T11</f>
        <v>9226699.6664990112</v>
      </c>
      <c r="F37" s="8">
        <f>'Death Duties'!F37</f>
        <v>8855796.1879045628</v>
      </c>
      <c r="G37" s="8"/>
      <c r="H37" s="8">
        <f>F37+'Historical National Accounts'!$Q11/1000</f>
        <v>8855796.1879045628</v>
      </c>
      <c r="I37" s="1"/>
      <c r="J37" s="8">
        <f t="shared" si="12"/>
        <v>9226699.6664990112</v>
      </c>
      <c r="K37" s="5">
        <f t="shared" si="11"/>
        <v>7.3949664715067813</v>
      </c>
      <c r="L37" s="1"/>
    </row>
    <row r="38" spans="1:12" x14ac:dyDescent="0.35">
      <c r="A38" s="1">
        <v>1890</v>
      </c>
      <c r="B38" s="42">
        <v>4535</v>
      </c>
      <c r="C38" s="8">
        <f>'National Income'!B38*1000</f>
        <v>1255100</v>
      </c>
      <c r="D38" s="20">
        <v>3.928570811841317</v>
      </c>
      <c r="E38" s="8">
        <f>'Historical National Accounts'!T12</f>
        <v>9243804.99450095</v>
      </c>
      <c r="F38" s="8">
        <f>'Death Duties'!F38</f>
        <v>9060486.0247891601</v>
      </c>
      <c r="G38" s="8"/>
      <c r="H38" s="8">
        <f>F38+'Historical National Accounts'!$Q12/1000</f>
        <v>9060486.0247891601</v>
      </c>
      <c r="I38" s="1"/>
      <c r="J38" s="8">
        <f t="shared" si="12"/>
        <v>9243804.99450095</v>
      </c>
      <c r="K38" s="5">
        <f t="shared" si="11"/>
        <v>7.3649948167484265</v>
      </c>
      <c r="L38" s="1"/>
    </row>
    <row r="39" spans="1:12" x14ac:dyDescent="0.35">
      <c r="A39" s="1">
        <v>1891</v>
      </c>
      <c r="B39" s="42">
        <v>4585</v>
      </c>
      <c r="C39" s="8">
        <f>'National Income'!B39*1000</f>
        <v>1272800</v>
      </c>
      <c r="D39" s="20">
        <v>4.0580841353086132</v>
      </c>
      <c r="E39" s="8">
        <f>'Historical National Accounts'!T13</f>
        <v>9327087.4924993645</v>
      </c>
      <c r="F39" s="8">
        <f>'Death Duties'!F39</f>
        <v>10519475.200153301</v>
      </c>
      <c r="G39" s="8"/>
      <c r="H39" s="8">
        <f>F39+'Historical National Accounts'!$Q13/1000</f>
        <v>10568344.178048987</v>
      </c>
      <c r="I39" s="1"/>
      <c r="J39" s="8">
        <f t="shared" si="12"/>
        <v>9327087.4924993645</v>
      </c>
      <c r="K39" s="5">
        <f t="shared" si="11"/>
        <v>7.3280071436984322</v>
      </c>
      <c r="L39" s="1"/>
    </row>
    <row r="40" spans="1:12" x14ac:dyDescent="0.35">
      <c r="A40" s="1">
        <v>1892</v>
      </c>
      <c r="B40" s="42">
        <v>4632</v>
      </c>
      <c r="C40" s="8">
        <f>'National Income'!B40*1000</f>
        <v>1231600</v>
      </c>
      <c r="D40" s="20">
        <v>4.230768566598341</v>
      </c>
      <c r="E40" s="8">
        <f>'Historical National Accounts'!T14</f>
        <v>9900538.0146055408</v>
      </c>
      <c r="F40" s="8">
        <f>'Death Duties'!F40</f>
        <v>11202800.898554523</v>
      </c>
      <c r="G40" s="8"/>
      <c r="H40" s="8">
        <f>F40+'Historical National Accounts'!$Q14/1000</f>
        <v>11256876.213089878</v>
      </c>
      <c r="I40" s="1"/>
      <c r="J40" s="8">
        <f t="shared" si="12"/>
        <v>9900538.0146055408</v>
      </c>
      <c r="K40" s="5">
        <f t="shared" si="11"/>
        <v>8.0387609732100849</v>
      </c>
      <c r="L40" s="1"/>
    </row>
    <row r="41" spans="1:12" x14ac:dyDescent="0.35">
      <c r="A41" s="1">
        <v>1893</v>
      </c>
      <c r="B41" s="42">
        <v>4684</v>
      </c>
      <c r="C41" s="8">
        <f>'National Income'!B41*1000</f>
        <v>1203200</v>
      </c>
      <c r="D41" s="20">
        <v>3.7990574883740207</v>
      </c>
      <c r="E41" s="8">
        <f>'Historical National Accounts'!T15</f>
        <v>9488025.5479255971</v>
      </c>
      <c r="F41" s="8">
        <f>'Death Duties'!F41</f>
        <v>8564625.1216495242</v>
      </c>
      <c r="G41" s="8"/>
      <c r="H41" s="8">
        <f>F41+'Historical National Accounts'!$Q15/1000</f>
        <v>8624466.5828799065</v>
      </c>
      <c r="I41" s="1"/>
      <c r="J41" s="8">
        <f t="shared" si="12"/>
        <v>9488025.5479255971</v>
      </c>
      <c r="K41" s="5">
        <f t="shared" si="11"/>
        <v>7.8856595311881623</v>
      </c>
      <c r="L41" s="1"/>
    </row>
    <row r="42" spans="1:12" x14ac:dyDescent="0.35">
      <c r="A42" s="1">
        <v>1894</v>
      </c>
      <c r="B42" s="42">
        <v>4743</v>
      </c>
      <c r="C42" s="8">
        <f>'National Income'!B42*1000</f>
        <v>1241800</v>
      </c>
      <c r="D42" s="20">
        <v>3.7127152727291564</v>
      </c>
      <c r="E42" s="8">
        <f>'Historical National Accounts'!T16</f>
        <v>9394785.8006198499</v>
      </c>
      <c r="F42" s="8">
        <f>'Death Duties'!F42</f>
        <v>9747836.1979258489</v>
      </c>
      <c r="G42" s="8">
        <v>7218526.72263264</v>
      </c>
      <c r="H42" s="8">
        <f>F42+'Historical National Accounts'!$Q16/1000</f>
        <v>9814064.23163311</v>
      </c>
      <c r="I42" s="8">
        <f>G42+'Historical National Accounts'!$Q16/1000</f>
        <v>7284754.7563399011</v>
      </c>
      <c r="J42" s="8">
        <f t="shared" si="12"/>
        <v>9394785.8006198499</v>
      </c>
      <c r="K42" s="5">
        <f t="shared" si="11"/>
        <v>7.5654580452728704</v>
      </c>
      <c r="L42" s="1"/>
    </row>
    <row r="43" spans="1:12" x14ac:dyDescent="0.35">
      <c r="A43" s="1">
        <v>1895</v>
      </c>
      <c r="B43" s="42">
        <v>4803</v>
      </c>
      <c r="C43" s="8">
        <f>'National Income'!B43*1000</f>
        <v>1221600</v>
      </c>
      <c r="D43" s="20">
        <v>3.5832019492618605</v>
      </c>
      <c r="E43" s="8">
        <f>'Historical National Accounts'!T17</f>
        <v>9497561.2793077268</v>
      </c>
      <c r="F43" s="8">
        <f>'Death Duties'!F43</f>
        <v>9327405.2441193163</v>
      </c>
      <c r="G43" s="8">
        <v>7299101.7168458998</v>
      </c>
      <c r="H43" s="8">
        <f>F43+'Historical National Accounts'!$Q17/1000</f>
        <v>9400707.4895734731</v>
      </c>
      <c r="I43" s="8">
        <f>G43+'Historical National Accounts'!$Q17/1000</f>
        <v>7372403.9623000557</v>
      </c>
      <c r="J43" s="8">
        <f t="shared" si="12"/>
        <v>9497561.2793077268</v>
      </c>
      <c r="K43" s="5">
        <f t="shared" si="11"/>
        <v>7.7746899797869409</v>
      </c>
      <c r="L43" s="1"/>
    </row>
    <row r="44" spans="1:12" x14ac:dyDescent="0.35">
      <c r="A44" s="1">
        <v>1896</v>
      </c>
      <c r="B44" s="42">
        <v>4866</v>
      </c>
      <c r="C44" s="8">
        <f>'National Income'!B44*1000</f>
        <v>1275200</v>
      </c>
      <c r="D44" s="20">
        <v>3.4536886257945638</v>
      </c>
      <c r="E44" s="8">
        <f>'Historical National Accounts'!T18</f>
        <v>9471363.8478637263</v>
      </c>
      <c r="F44" s="8">
        <f>'Death Duties'!F44</f>
        <v>9020807.2231611852</v>
      </c>
      <c r="G44" s="8">
        <v>7327983.2345457794</v>
      </c>
      <c r="H44" s="8">
        <f>F44+'Historical National Accounts'!$Q18/1000</f>
        <v>9101945.8517940734</v>
      </c>
      <c r="I44" s="8">
        <f>G44+'Historical National Accounts'!$Q18/1000</f>
        <v>7409121.8631786667</v>
      </c>
      <c r="J44" s="8">
        <f t="shared" si="12"/>
        <v>9471363.8478637263</v>
      </c>
      <c r="K44" s="5">
        <f t="shared" si="11"/>
        <v>7.4273555896045531</v>
      </c>
      <c r="L44" s="1"/>
    </row>
    <row r="45" spans="1:12" x14ac:dyDescent="0.35">
      <c r="A45" s="1">
        <v>1897</v>
      </c>
      <c r="B45" s="42">
        <v>4935</v>
      </c>
      <c r="C45" s="8">
        <f>'National Income'!B45*1000</f>
        <v>1278400</v>
      </c>
      <c r="D45" s="20">
        <v>3.4968597336169962</v>
      </c>
      <c r="E45" s="8">
        <f>'Historical National Accounts'!T19</f>
        <v>9421189.8705679215</v>
      </c>
      <c r="F45" s="8">
        <f>'Death Duties'!F45</f>
        <v>8772212.9323506001</v>
      </c>
      <c r="G45" s="8">
        <v>7341975.6907794001</v>
      </c>
      <c r="H45" s="8">
        <f>F45+'Historical National Accounts'!$Q19/1000</f>
        <v>8862032.7663356569</v>
      </c>
      <c r="I45" s="8">
        <f>G45+'Historical National Accounts'!$Q19/1000</f>
        <v>7431795.5247644568</v>
      </c>
      <c r="J45" s="8">
        <f t="shared" si="12"/>
        <v>9421189.8705679215</v>
      </c>
      <c r="K45" s="5">
        <f t="shared" si="11"/>
        <v>7.369516481983668</v>
      </c>
      <c r="L45" s="1"/>
    </row>
    <row r="46" spans="1:12" x14ac:dyDescent="0.35">
      <c r="A46" s="1">
        <v>1898</v>
      </c>
      <c r="B46" s="42">
        <v>5003</v>
      </c>
      <c r="C46" s="8">
        <f>'National Income'!B46*1000</f>
        <v>1345900</v>
      </c>
      <c r="D46" s="20">
        <v>3.4968597336169962</v>
      </c>
      <c r="E46" s="8">
        <f>'Historical National Accounts'!T20</f>
        <v>9198875.8208170459</v>
      </c>
      <c r="F46" s="8">
        <f>'Death Duties'!F46</f>
        <v>8343409.210972935</v>
      </c>
      <c r="G46" s="8">
        <v>7383126.73976551</v>
      </c>
      <c r="H46" s="8">
        <f>F46+'Historical National Accounts'!$Q20/1000</f>
        <v>8442846.7293788958</v>
      </c>
      <c r="I46" s="8">
        <f>G46+'Historical National Accounts'!$Q20/1000</f>
        <v>7482564.2581714718</v>
      </c>
      <c r="J46" s="8">
        <f t="shared" si="12"/>
        <v>9198875.8208170459</v>
      </c>
      <c r="K46" s="5">
        <f t="shared" si="11"/>
        <v>6.8347394463311133</v>
      </c>
      <c r="L46" s="1"/>
    </row>
    <row r="47" spans="1:12" x14ac:dyDescent="0.35">
      <c r="A47" s="1">
        <v>1899</v>
      </c>
      <c r="B47" s="42">
        <v>5070</v>
      </c>
      <c r="C47" s="8">
        <f>'National Income'!B47*1000</f>
        <v>1382900</v>
      </c>
      <c r="D47" s="20">
        <v>3.4968597336169962</v>
      </c>
      <c r="E47" s="8">
        <f>'Historical National Accounts'!T21</f>
        <v>9966155.3621434625</v>
      </c>
      <c r="F47" s="8">
        <f>'Death Duties'!F47</f>
        <v>9807242.6216415223</v>
      </c>
      <c r="G47" s="8">
        <v>7559414.4251740407</v>
      </c>
      <c r="H47" s="8">
        <f>F47+'Historical National Accounts'!$Q21/1000</f>
        <v>9917335.9514552634</v>
      </c>
      <c r="I47" s="8">
        <f>G47+'Historical National Accounts'!$Q21/1000</f>
        <v>7669507.7549877809</v>
      </c>
      <c r="J47" s="8">
        <f t="shared" si="12"/>
        <v>9966155.3621434625</v>
      </c>
      <c r="K47" s="5">
        <f t="shared" si="11"/>
        <v>7.2067071821125621</v>
      </c>
      <c r="L47" s="1"/>
    </row>
    <row r="48" spans="1:12" x14ac:dyDescent="0.35">
      <c r="A48" s="1">
        <v>1900</v>
      </c>
      <c r="B48" s="42">
        <v>5142</v>
      </c>
      <c r="C48" s="8">
        <f>'National Income'!B48*1000</f>
        <v>1468700</v>
      </c>
      <c r="D48" s="20">
        <v>3.5832019492618596</v>
      </c>
      <c r="E48" s="8">
        <f>'Historical National Accounts'!T22</f>
        <v>10431156.489982734</v>
      </c>
      <c r="F48" s="8">
        <f>'Death Duties'!F48</f>
        <v>11300658.507272299</v>
      </c>
      <c r="G48" s="8">
        <v>7633096.45727982</v>
      </c>
      <c r="H48" s="8">
        <f>F48+'Historical National Accounts'!$Q22/1000</f>
        <v>11422558.507272299</v>
      </c>
      <c r="I48" s="8">
        <f>G48+'Historical National Accounts'!$Q22/1000</f>
        <v>7754996.45727982</v>
      </c>
      <c r="J48" s="8">
        <f t="shared" si="12"/>
        <v>10431156.489982734</v>
      </c>
      <c r="K48" s="5">
        <f t="shared" si="11"/>
        <v>7.1023057738018203</v>
      </c>
      <c r="L48" s="1"/>
    </row>
    <row r="49" spans="1:12" x14ac:dyDescent="0.35">
      <c r="A49" s="1">
        <v>1901</v>
      </c>
      <c r="B49" s="42">
        <v>5221</v>
      </c>
      <c r="C49" s="8">
        <f>'National Income'!B49*1000</f>
        <v>1471800</v>
      </c>
      <c r="D49" s="20">
        <v>3.8017772681668331</v>
      </c>
      <c r="E49" s="8">
        <f>'Historical National Accounts'!T23</f>
        <v>9578530.7673640791</v>
      </c>
      <c r="F49" s="8">
        <f>'Death Duties'!F49</f>
        <v>9285626.5004610475</v>
      </c>
      <c r="G49" s="8">
        <v>7816247.8226656197</v>
      </c>
      <c r="H49" s="8">
        <f>F49+'Historical National Accounts'!$Q23/1000</f>
        <v>9420126.5004610475</v>
      </c>
      <c r="I49" s="8">
        <f>G49+'Historical National Accounts'!$Q23/1000</f>
        <v>7950747.8226656197</v>
      </c>
      <c r="J49" s="8">
        <f t="shared" si="12"/>
        <v>9578530.7673640791</v>
      </c>
      <c r="K49" s="5">
        <f t="shared" si="11"/>
        <v>6.5080382982498159</v>
      </c>
      <c r="L49" s="1"/>
    </row>
    <row r="50" spans="1:12" x14ac:dyDescent="0.35">
      <c r="A50" s="1">
        <v>1902</v>
      </c>
      <c r="B50" s="42">
        <v>5305</v>
      </c>
      <c r="C50" s="8">
        <f>'National Income'!B50*1000</f>
        <v>1527900</v>
      </c>
      <c r="D50" s="20">
        <v>3.6906980077397158</v>
      </c>
      <c r="E50" s="8">
        <f>'Historical National Accounts'!T24</f>
        <v>10392059.170059634</v>
      </c>
      <c r="F50" s="8">
        <f>'Death Duties'!F50</f>
        <v>11825690.426913094</v>
      </c>
      <c r="G50" s="8">
        <v>7932888.4564353898</v>
      </c>
      <c r="H50" s="8">
        <f>F50+'Historical National Accounts'!$Q24/1000</f>
        <v>11974490.426913094</v>
      </c>
      <c r="I50" s="8">
        <f>G50+'Historical National Accounts'!$Q24/1000</f>
        <v>8081688.4564353898</v>
      </c>
      <c r="J50" s="8">
        <f t="shared" si="12"/>
        <v>10392059.170059634</v>
      </c>
      <c r="K50" s="5">
        <f t="shared" si="11"/>
        <v>6.8015309706522906</v>
      </c>
      <c r="L50" s="1"/>
    </row>
    <row r="51" spans="1:12" x14ac:dyDescent="0.35">
      <c r="A51" s="1">
        <v>1903</v>
      </c>
      <c r="B51" s="42">
        <v>5389</v>
      </c>
      <c r="C51" s="8">
        <f>'National Income'!B51*1000</f>
        <v>1566100</v>
      </c>
      <c r="D51" s="20">
        <v>3.6906980077397158</v>
      </c>
      <c r="E51" s="8">
        <f>'Historical National Accounts'!T25</f>
        <v>11027467.680527268</v>
      </c>
      <c r="F51" s="8">
        <f>'Death Duties'!F51</f>
        <v>11530248.839640351</v>
      </c>
      <c r="G51" s="8">
        <v>8055344.5449948702</v>
      </c>
      <c r="H51" s="8">
        <f>F51+'Historical National Accounts'!$Q25/1000</f>
        <v>11691748.839640351</v>
      </c>
      <c r="I51" s="8">
        <f>G51+'Historical National Accounts'!$Q25/1000</f>
        <v>8216844.5449948702</v>
      </c>
      <c r="J51" s="8">
        <f t="shared" si="12"/>
        <v>11027467.680527268</v>
      </c>
      <c r="K51" s="5">
        <f t="shared" si="11"/>
        <v>7.0413560312414711</v>
      </c>
      <c r="L51" s="1"/>
    </row>
    <row r="52" spans="1:12" x14ac:dyDescent="0.35">
      <c r="A52" s="1">
        <v>1904</v>
      </c>
      <c r="B52" s="42">
        <v>5470</v>
      </c>
      <c r="C52" s="8">
        <f>'National Income'!B52*1000</f>
        <v>1630800</v>
      </c>
      <c r="D52" s="20">
        <v>3.8017772681668331</v>
      </c>
      <c r="E52" s="8">
        <f>'Historical National Accounts'!T26</f>
        <v>11158842.074477319</v>
      </c>
      <c r="F52" s="8">
        <f>'Death Duties'!F52</f>
        <v>10907757.213418655</v>
      </c>
      <c r="G52" s="8">
        <v>8386117.6403128095</v>
      </c>
      <c r="H52" s="8">
        <f>F52+'Historical National Accounts'!$Q26/1000</f>
        <v>11084257.213418655</v>
      </c>
      <c r="I52" s="8">
        <f>G52+'Historical National Accounts'!$Q26/1000</f>
        <v>8562617.6403128095</v>
      </c>
      <c r="J52" s="8">
        <f t="shared" si="12"/>
        <v>11158842.074477319</v>
      </c>
      <c r="K52" s="5">
        <f t="shared" si="11"/>
        <v>6.8425570728950937</v>
      </c>
      <c r="L52" s="1"/>
    </row>
    <row r="53" spans="1:12" x14ac:dyDescent="0.35">
      <c r="A53" s="1">
        <v>1905</v>
      </c>
      <c r="B53" s="42">
        <v>5551</v>
      </c>
      <c r="C53" s="8">
        <f>'National Income'!B53*1000</f>
        <v>1710400</v>
      </c>
      <c r="D53" s="20">
        <v>3.8017772681668331</v>
      </c>
      <c r="E53" s="8">
        <f>'Historical National Accounts'!T27</f>
        <v>11686508.431253251</v>
      </c>
      <c r="F53" s="8">
        <f>'Death Duties'!F53</f>
        <v>12566236.88303829</v>
      </c>
      <c r="G53" s="8">
        <v>8403316.6604830492</v>
      </c>
      <c r="H53" s="8">
        <f>F53+'Historical National Accounts'!$Q27/1000</f>
        <v>12759836.88303829</v>
      </c>
      <c r="I53" s="8">
        <f>G53+'Historical National Accounts'!$Q27/1000</f>
        <v>8596916.6604830492</v>
      </c>
      <c r="J53" s="8">
        <f t="shared" si="12"/>
        <v>11686508.431253251</v>
      </c>
      <c r="K53" s="5">
        <f t="shared" si="11"/>
        <v>6.8326171838477849</v>
      </c>
      <c r="L53" s="1"/>
    </row>
    <row r="54" spans="1:12" x14ac:dyDescent="0.35">
      <c r="A54" s="1">
        <v>1906</v>
      </c>
      <c r="B54" s="42">
        <v>5632</v>
      </c>
      <c r="C54" s="8">
        <f>'National Income'!B54*1000</f>
        <v>1809600</v>
      </c>
      <c r="D54" s="20">
        <v>3.8017772681668331</v>
      </c>
      <c r="E54" s="8">
        <f>'Historical National Accounts'!T28</f>
        <v>11383291.790896328</v>
      </c>
      <c r="F54" s="8">
        <f>'Death Duties'!F54</f>
        <v>11252357.159101419</v>
      </c>
      <c r="G54" s="8">
        <v>8734063.6323708799</v>
      </c>
      <c r="H54" s="8">
        <f>F54+'Historical National Accounts'!$Q28/1000</f>
        <v>11459957.159101419</v>
      </c>
      <c r="I54" s="8">
        <f>G54+'Historical National Accounts'!$Q28/1000</f>
        <v>8941663.6323708799</v>
      </c>
      <c r="J54" s="8">
        <f t="shared" si="12"/>
        <v>11383291.790896328</v>
      </c>
      <c r="K54" s="5">
        <f t="shared" si="11"/>
        <v>6.2905016527941688</v>
      </c>
      <c r="L54" s="1"/>
    </row>
    <row r="55" spans="1:12" x14ac:dyDescent="0.35">
      <c r="A55" s="1">
        <v>1907</v>
      </c>
      <c r="B55" s="42">
        <v>5710</v>
      </c>
      <c r="C55" s="8">
        <f>'National Income'!B55*1000</f>
        <v>1800200</v>
      </c>
      <c r="D55" s="20">
        <v>3.855525297405761</v>
      </c>
      <c r="E55" s="8">
        <f>'Historical National Accounts'!T29</f>
        <v>11032464.512861146</v>
      </c>
      <c r="F55" s="8">
        <f>'Death Duties'!F55</f>
        <v>11282343.428548643</v>
      </c>
      <c r="G55" s="8">
        <v>8771810.7907922193</v>
      </c>
      <c r="H55" s="8">
        <f>F55+'Historical National Accounts'!$Q29/1000</f>
        <v>11500743.428548643</v>
      </c>
      <c r="I55" s="8">
        <f>G55+'Historical National Accounts'!$Q29/1000</f>
        <v>8990210.7907922193</v>
      </c>
      <c r="J55" s="8">
        <f t="shared" si="12"/>
        <v>11032464.512861146</v>
      </c>
      <c r="K55" s="5">
        <f t="shared" ref="K55:K86" si="13">J55/C55</f>
        <v>6.1284660109216453</v>
      </c>
      <c r="L55" s="1"/>
    </row>
    <row r="56" spans="1:12" x14ac:dyDescent="0.35">
      <c r="A56" s="1">
        <v>1908</v>
      </c>
      <c r="B56" s="42">
        <v>5786</v>
      </c>
      <c r="C56" s="8">
        <f>'National Income'!B56*1000</f>
        <v>1766800</v>
      </c>
      <c r="D56" s="20">
        <v>3.9630213558836171</v>
      </c>
      <c r="E56" s="8">
        <f>'Historical National Accounts'!T30</f>
        <v>12464018.357767211</v>
      </c>
      <c r="F56" s="8">
        <f>'Death Duties'!F56</f>
        <v>13030163.720873307</v>
      </c>
      <c r="G56" s="8">
        <v>8897796.4441612493</v>
      </c>
      <c r="H56" s="8">
        <f>F56+'Historical National Accounts'!$Q30/1000</f>
        <v>13264063.720873307</v>
      </c>
      <c r="I56" s="8">
        <f>G56+'Historical National Accounts'!$Q30/1000</f>
        <v>9131696.4441612493</v>
      </c>
      <c r="J56" s="8">
        <f t="shared" si="12"/>
        <v>12464018.357767211</v>
      </c>
      <c r="K56" s="5">
        <f t="shared" si="13"/>
        <v>7.0545723102599114</v>
      </c>
      <c r="L56" s="1"/>
    </row>
    <row r="57" spans="1:12" x14ac:dyDescent="0.35">
      <c r="A57" s="1">
        <v>1909</v>
      </c>
      <c r="B57" s="42">
        <v>5862</v>
      </c>
      <c r="C57" s="8">
        <f>'National Income'!B57*1000</f>
        <v>1869600</v>
      </c>
      <c r="D57" s="20">
        <v>3.9092733266446889</v>
      </c>
      <c r="E57" s="8">
        <f>'Historical National Accounts'!T31</f>
        <v>12995422.881124279</v>
      </c>
      <c r="F57" s="8">
        <f>'Death Duties'!F57</f>
        <v>12918205.769372445</v>
      </c>
      <c r="G57" s="8">
        <v>9198400.1997571513</v>
      </c>
      <c r="H57" s="8">
        <f>F57+'Historical National Accounts'!$Q31/1000</f>
        <v>13167005.769372445</v>
      </c>
      <c r="I57" s="8">
        <f>G57+'Historical National Accounts'!$Q31/1000</f>
        <v>9447200.1997571513</v>
      </c>
      <c r="J57" s="8">
        <f t="shared" si="12"/>
        <v>12995422.881124279</v>
      </c>
      <c r="K57" s="5">
        <f t="shared" si="13"/>
        <v>6.9509108264464476</v>
      </c>
      <c r="L57" s="1"/>
    </row>
    <row r="58" spans="1:12" x14ac:dyDescent="0.35">
      <c r="A58" s="1">
        <v>1910</v>
      </c>
      <c r="B58" s="42">
        <v>5922</v>
      </c>
      <c r="C58" s="8">
        <f>'National Income'!B58*1000</f>
        <v>2012600</v>
      </c>
      <c r="D58" s="20">
        <v>4.0167693851225446</v>
      </c>
      <c r="E58" s="8">
        <f>'Historical National Accounts'!T32</f>
        <v>12711381.30493436</v>
      </c>
      <c r="F58" s="8">
        <f>'Death Duties'!F58</f>
        <v>11837135.739118107</v>
      </c>
      <c r="G58" s="8">
        <v>9460093.4680924211</v>
      </c>
      <c r="H58" s="8">
        <f>F58+'Historical National Accounts'!$Q32/1000</f>
        <v>12101535.739118107</v>
      </c>
      <c r="I58" s="8">
        <f>G58+'Historical National Accounts'!$Q32/1000</f>
        <v>9724493.4680924211</v>
      </c>
      <c r="J58" s="8">
        <f t="shared" si="12"/>
        <v>12711381.30493436</v>
      </c>
      <c r="K58" s="5">
        <f t="shared" si="13"/>
        <v>6.3159004794466664</v>
      </c>
      <c r="L58" s="1"/>
    </row>
    <row r="59" spans="1:12" x14ac:dyDescent="0.35">
      <c r="A59" s="1">
        <v>1911</v>
      </c>
      <c r="B59" s="42">
        <v>5984</v>
      </c>
      <c r="C59" s="8">
        <f>'National Income'!B59*1000</f>
        <v>2216800</v>
      </c>
      <c r="D59" s="20">
        <v>4.0705174143614729</v>
      </c>
      <c r="E59" s="8">
        <f>'Historical National Accounts'!T33</f>
        <v>14050822.119031396</v>
      </c>
      <c r="F59" s="8">
        <f>'Death Duties'!F59</f>
        <v>13618387.045923008</v>
      </c>
      <c r="G59" s="8">
        <v>9655698.79965261</v>
      </c>
      <c r="H59" s="8">
        <f>F59+'Historical National Accounts'!$Q33/1000</f>
        <v>13897687.045923008</v>
      </c>
      <c r="I59" s="8">
        <f>G59+'Historical National Accounts'!$Q33/1000</f>
        <v>9934998.79965261</v>
      </c>
      <c r="J59" s="8">
        <f t="shared" si="12"/>
        <v>14050822.119031396</v>
      </c>
      <c r="K59" s="5">
        <f t="shared" si="13"/>
        <v>6.3383354921650108</v>
      </c>
      <c r="L59" s="1"/>
    </row>
    <row r="60" spans="1:12" x14ac:dyDescent="0.35">
      <c r="A60" s="1">
        <v>1912</v>
      </c>
      <c r="B60" s="42">
        <v>6068</v>
      </c>
      <c r="C60" s="8">
        <f>'National Income'!B60*1000</f>
        <v>2358600</v>
      </c>
      <c r="D60" s="20">
        <v>4.1278486455496628</v>
      </c>
      <c r="E60" s="8">
        <f>'Historical National Accounts'!T34</f>
        <v>15141021.45853244</v>
      </c>
      <c r="F60" s="8">
        <f>'Death Duties'!F60</f>
        <v>13410155.110841706</v>
      </c>
      <c r="G60" s="8">
        <v>9862418.3323708214</v>
      </c>
      <c r="H60" s="8">
        <f>F60+'Historical National Accounts'!$Q34/1000</f>
        <v>13704855.110841706</v>
      </c>
      <c r="I60" s="8">
        <f>G60+'Historical National Accounts'!$Q34/1000</f>
        <v>10157118.332370821</v>
      </c>
      <c r="J60" s="8">
        <f t="shared" si="12"/>
        <v>15141021.45853244</v>
      </c>
      <c r="K60" s="5">
        <f t="shared" si="13"/>
        <v>6.4194952338389042</v>
      </c>
      <c r="L60" s="1"/>
    </row>
    <row r="61" spans="1:12" x14ac:dyDescent="0.35">
      <c r="A61" s="1">
        <v>1913</v>
      </c>
      <c r="B61" s="42">
        <v>6164</v>
      </c>
      <c r="C61" s="8">
        <f>'National Income'!B61*1000</f>
        <v>2493400</v>
      </c>
      <c r="D61" s="20">
        <v>4.1815966747885911</v>
      </c>
      <c r="E61" s="8">
        <f>'Historical National Accounts'!T35</f>
        <v>17279105.370590437</v>
      </c>
      <c r="F61" s="8">
        <f>'Death Duties'!F61</f>
        <v>15269332.555988889</v>
      </c>
      <c r="G61" s="8">
        <v>10002564.1012979</v>
      </c>
      <c r="H61" s="8">
        <f>F61+'Historical National Accounts'!$Q35/1000</f>
        <v>15591332.555988889</v>
      </c>
      <c r="I61" s="8">
        <f>G61+'Historical National Accounts'!$Q35/1000</f>
        <v>10324564.1012979</v>
      </c>
      <c r="J61" s="8">
        <f t="shared" si="12"/>
        <v>17279105.370590437</v>
      </c>
      <c r="K61" s="5">
        <f t="shared" si="13"/>
        <v>6.9299371823977047</v>
      </c>
      <c r="L61" s="1"/>
    </row>
    <row r="62" spans="1:12" x14ac:dyDescent="0.35">
      <c r="A62" s="1">
        <v>1914</v>
      </c>
      <c r="B62" s="42">
        <v>6277</v>
      </c>
      <c r="C62" s="8">
        <f>'National Income'!B62*1000</f>
        <v>2730000</v>
      </c>
      <c r="D62" s="20">
        <v>4.1815966747885911</v>
      </c>
      <c r="E62" s="8">
        <f>'Historical National Accounts'!T36</f>
        <v>16601265.91728767</v>
      </c>
      <c r="F62" s="8">
        <f>'Death Duties'!F62</f>
        <v>14253965.760044461</v>
      </c>
      <c r="G62" s="8">
        <v>10097883.0206223</v>
      </c>
      <c r="H62" s="8">
        <f>F62+'Historical National Accounts'!$Q36/1000</f>
        <v>14596565.760044461</v>
      </c>
      <c r="I62" s="8">
        <f>G62+'Historical National Accounts'!$Q36/1000</f>
        <v>10440483.0206223</v>
      </c>
      <c r="J62" s="8">
        <f t="shared" si="12"/>
        <v>16601265.91728767</v>
      </c>
      <c r="K62" s="5">
        <f t="shared" si="13"/>
        <v>6.0810497865522599</v>
      </c>
      <c r="L62" s="1"/>
    </row>
    <row r="63" spans="1:12" x14ac:dyDescent="0.35">
      <c r="A63" s="1">
        <v>1915</v>
      </c>
      <c r="B63" s="42">
        <v>6395</v>
      </c>
      <c r="C63" s="8">
        <f>'National Income'!B63*1000</f>
        <v>3227000</v>
      </c>
      <c r="D63" s="20">
        <v>4.7764081983660596</v>
      </c>
      <c r="E63" s="8">
        <f>'Historical National Accounts'!T37</f>
        <v>19987121.73630888</v>
      </c>
      <c r="F63" s="8">
        <f>'Death Duties'!F63</f>
        <v>15520749.52453028</v>
      </c>
      <c r="G63" s="8">
        <v>9995208.51814395</v>
      </c>
      <c r="H63" s="8">
        <f>F63+'Historical National Accounts'!$Q37/1000</f>
        <v>15875549.52453028</v>
      </c>
      <c r="I63" s="8">
        <f>G63+'Historical National Accounts'!$Q37/1000</f>
        <v>10350008.51814395</v>
      </c>
      <c r="J63" s="8">
        <f t="shared" si="12"/>
        <v>19987121.73630888</v>
      </c>
      <c r="K63" s="5">
        <f t="shared" si="13"/>
        <v>6.1937160633123272</v>
      </c>
      <c r="L63" s="1"/>
    </row>
    <row r="64" spans="1:12" x14ac:dyDescent="0.35">
      <c r="A64" s="1">
        <v>1916</v>
      </c>
      <c r="B64" s="42">
        <v>6516</v>
      </c>
      <c r="C64" s="8">
        <f>'National Income'!B64*1000</f>
        <v>3692000</v>
      </c>
      <c r="D64" s="20">
        <v>5.3210548946538623</v>
      </c>
      <c r="E64" s="8">
        <f>'Historical National Accounts'!T38</f>
        <v>21634895.539834842</v>
      </c>
      <c r="F64" s="8">
        <f>'Death Duties'!F64</f>
        <v>16197330.593734454</v>
      </c>
      <c r="G64" s="8">
        <v>10721180.416435599</v>
      </c>
      <c r="H64" s="8">
        <f>F64+'Historical National Accounts'!$Q38/1000</f>
        <v>16581830.593734454</v>
      </c>
      <c r="I64" s="8">
        <f>G64+'Historical National Accounts'!$Q38/1000</f>
        <v>11105680.416435599</v>
      </c>
      <c r="J64" s="8">
        <f t="shared" si="12"/>
        <v>21634895.539834842</v>
      </c>
      <c r="K64" s="5">
        <f t="shared" si="13"/>
        <v>5.8599392036389064</v>
      </c>
      <c r="L64" s="1"/>
    </row>
    <row r="65" spans="1:12" x14ac:dyDescent="0.35">
      <c r="A65" s="1">
        <v>1917</v>
      </c>
      <c r="B65" s="42">
        <v>6654</v>
      </c>
      <c r="C65" s="8">
        <f>'National Income'!B65*1000</f>
        <v>3666000</v>
      </c>
      <c r="D65" s="20">
        <v>5.647126272036691</v>
      </c>
      <c r="E65" s="8">
        <f>'Historical National Accounts'!T39</f>
        <v>21712571.301535163</v>
      </c>
      <c r="F65" s="8">
        <f>'Death Duties'!F65</f>
        <v>15952233.825885067</v>
      </c>
      <c r="G65" s="8">
        <v>11927683.578922201</v>
      </c>
      <c r="H65" s="8">
        <f>F65+'Historical National Accounts'!$Q39/1000</f>
        <v>16363933.825885067</v>
      </c>
      <c r="I65" s="8">
        <f>G65+'Historical National Accounts'!$Q39/1000</f>
        <v>12339383.578922201</v>
      </c>
      <c r="J65" s="8">
        <f t="shared" si="12"/>
        <v>21712571.301535163</v>
      </c>
      <c r="K65" s="5">
        <f t="shared" si="13"/>
        <v>5.922687207183623</v>
      </c>
      <c r="L65" s="1"/>
    </row>
    <row r="66" spans="1:12" x14ac:dyDescent="0.35">
      <c r="A66" s="1">
        <v>1918</v>
      </c>
      <c r="B66" s="42">
        <v>6752</v>
      </c>
      <c r="C66" s="8">
        <f>'National Income'!B66*1000</f>
        <v>4100000</v>
      </c>
      <c r="D66" s="20">
        <v>6.7328364626630357</v>
      </c>
      <c r="E66" s="8">
        <f>'Historical National Accounts'!T40</f>
        <v>25669835.040669285</v>
      </c>
      <c r="F66" s="8">
        <f>'Death Duties'!F66</f>
        <v>19091422.345788673</v>
      </c>
      <c r="G66" s="8">
        <v>15043578.2575393</v>
      </c>
      <c r="H66" s="8">
        <f>F66+'Historical National Accounts'!$Q40/1000</f>
        <v>19540022.345788673</v>
      </c>
      <c r="I66" s="8">
        <f>G66+'Historical National Accounts'!$Q40/1000</f>
        <v>15492178.2575393</v>
      </c>
      <c r="J66" s="8">
        <f t="shared" si="12"/>
        <v>25669835.040669285</v>
      </c>
      <c r="K66" s="5">
        <f t="shared" si="13"/>
        <v>6.2609353757729966</v>
      </c>
      <c r="L66" s="1"/>
    </row>
    <row r="67" spans="1:12" x14ac:dyDescent="0.35">
      <c r="A67" s="1">
        <v>1919</v>
      </c>
      <c r="B67" s="42">
        <v>6805</v>
      </c>
      <c r="C67" s="8">
        <f>'National Income'!B67*1000</f>
        <v>5530000</v>
      </c>
      <c r="D67" s="20">
        <v>7.3276479862405042</v>
      </c>
      <c r="E67" s="8">
        <f>'Historical National Accounts'!T41</f>
        <v>33035877.858044039</v>
      </c>
      <c r="F67" s="8">
        <f>'Death Duties'!F67</f>
        <v>20498572.312164567</v>
      </c>
      <c r="G67" s="8">
        <v>16205640.549654199</v>
      </c>
      <c r="H67" s="8">
        <f>F67+'Historical National Accounts'!$Q41/1000</f>
        <v>20984172.312164567</v>
      </c>
      <c r="I67" s="8">
        <f>G67+'Historical National Accounts'!$Q41/1000</f>
        <v>16691240.549654199</v>
      </c>
      <c r="J67" s="8">
        <f t="shared" si="12"/>
        <v>33035877.858044039</v>
      </c>
      <c r="K67" s="5">
        <f t="shared" si="13"/>
        <v>5.973938129845215</v>
      </c>
      <c r="L67" s="1"/>
    </row>
    <row r="68" spans="1:12" x14ac:dyDescent="0.35">
      <c r="A68" s="1">
        <v>1920</v>
      </c>
      <c r="B68" s="42">
        <v>6848</v>
      </c>
      <c r="C68" s="8">
        <f>'National Income'!B68*1000</f>
        <v>6285000</v>
      </c>
      <c r="D68" s="20">
        <v>8.0908700014332808</v>
      </c>
      <c r="E68" s="8">
        <f>'Historical National Accounts'!T42</f>
        <v>30830643.061181899</v>
      </c>
      <c r="F68" s="8">
        <f>'Death Duties'!F68</f>
        <v>20763291.048071671</v>
      </c>
      <c r="G68" s="8">
        <v>17378817.2566544</v>
      </c>
      <c r="H68" s="8">
        <f>F68+'Historical National Accounts'!$Q42/1000</f>
        <v>21181691.048071671</v>
      </c>
      <c r="I68" s="8">
        <f>G68+'Historical National Accounts'!$Q42/1000</f>
        <v>17797217.2566544</v>
      </c>
      <c r="J68" s="8">
        <f t="shared" si="12"/>
        <v>30830643.061181899</v>
      </c>
      <c r="K68" s="5">
        <f t="shared" si="13"/>
        <v>4.9054324679684802</v>
      </c>
      <c r="L68" s="1"/>
    </row>
    <row r="69" spans="1:12" x14ac:dyDescent="0.35">
      <c r="A69" s="1">
        <v>1921</v>
      </c>
      <c r="B69" s="42">
        <v>6921</v>
      </c>
      <c r="C69" s="8">
        <f>'National Income'!B69*1000</f>
        <v>5890000</v>
      </c>
      <c r="D69" s="20">
        <v>7.0051598108069362</v>
      </c>
      <c r="E69" s="8">
        <f>'Historical National Accounts'!T43</f>
        <v>29866617.767918538</v>
      </c>
      <c r="F69" s="8">
        <f>'Death Duties'!F69</f>
        <v>21276516.676001266</v>
      </c>
      <c r="G69" s="8">
        <v>17326864.8438382</v>
      </c>
      <c r="H69" s="8">
        <f>F69+'Historical National Accounts'!$Q43/1000</f>
        <v>21765516.676001266</v>
      </c>
      <c r="I69" s="8">
        <f>G69+'Historical National Accounts'!$Q43/1000</f>
        <v>17815864.8438382</v>
      </c>
      <c r="J69" s="8">
        <f t="shared" si="12"/>
        <v>29866617.767918538</v>
      </c>
      <c r="K69" s="5">
        <f t="shared" si="13"/>
        <v>5.0707330675583258</v>
      </c>
      <c r="L69" s="1"/>
    </row>
    <row r="70" spans="1:12" x14ac:dyDescent="0.35">
      <c r="A70" s="1">
        <v>1922</v>
      </c>
      <c r="B70" s="42">
        <v>7032</v>
      </c>
      <c r="C70" s="8">
        <f>'National Income'!B70*1000</f>
        <v>5553000</v>
      </c>
      <c r="D70" s="20">
        <v>6.2419377956141604</v>
      </c>
      <c r="E70" s="8">
        <f>'Historical National Accounts'!T44</f>
        <v>28396224.670603473</v>
      </c>
      <c r="F70" s="8">
        <f>'Death Duties'!F70</f>
        <v>22542267.969737738</v>
      </c>
      <c r="G70" s="8">
        <v>16318873.323520901</v>
      </c>
      <c r="H70" s="8">
        <f>F70+'Historical National Accounts'!$Q44/1000</f>
        <v>23133267.969737738</v>
      </c>
      <c r="I70" s="8">
        <f>G70+'Historical National Accounts'!$Q44/1000</f>
        <v>16909873.323520899</v>
      </c>
      <c r="J70" s="8">
        <f t="shared" si="12"/>
        <v>28396224.670603473</v>
      </c>
      <c r="K70" s="5">
        <f t="shared" si="13"/>
        <v>5.1136727301645006</v>
      </c>
      <c r="L70" s="1"/>
    </row>
    <row r="71" spans="1:12" x14ac:dyDescent="0.35">
      <c r="A71" s="1">
        <v>1923</v>
      </c>
      <c r="B71" s="42">
        <v>7150</v>
      </c>
      <c r="C71" s="8">
        <f>'National Income'!B71*1000</f>
        <v>5381000</v>
      </c>
      <c r="D71" s="20">
        <v>5.9731976494195207</v>
      </c>
      <c r="E71" s="8">
        <f>'Historical National Accounts'!T45</f>
        <v>30223298.914031405</v>
      </c>
      <c r="F71" s="8">
        <f>'Death Duties'!F71</f>
        <v>20138621.221269839</v>
      </c>
      <c r="G71" s="8">
        <v>16169390.677606</v>
      </c>
      <c r="H71" s="8">
        <f>F71+'Historical National Accounts'!$Q45/1000</f>
        <v>20825921.221269839</v>
      </c>
      <c r="I71" s="8">
        <f>G71+'Historical National Accounts'!$Q45/1000</f>
        <v>16856690.677606001</v>
      </c>
      <c r="J71" s="8">
        <f t="shared" si="12"/>
        <v>30223298.914031405</v>
      </c>
      <c r="K71" s="5">
        <f t="shared" si="13"/>
        <v>5.6166695621690028</v>
      </c>
      <c r="L71" s="1"/>
    </row>
    <row r="72" spans="1:12" x14ac:dyDescent="0.35">
      <c r="A72" s="1">
        <v>1924</v>
      </c>
      <c r="B72" s="42">
        <v>7264</v>
      </c>
      <c r="C72" s="8">
        <f>'National Income'!B72*1000</f>
        <v>5706000</v>
      </c>
      <c r="D72" s="20">
        <v>6.0269456786584481</v>
      </c>
      <c r="E72" s="8">
        <f>'Historical National Accounts'!T46</f>
        <v>32142871.62859942</v>
      </c>
      <c r="F72" s="8">
        <f>'Death Duties'!F72</f>
        <v>21540849.838385664</v>
      </c>
      <c r="G72" s="8">
        <v>16306595.626378002</v>
      </c>
      <c r="H72" s="8">
        <f>F72+'Historical National Accounts'!$Q46/1000</f>
        <v>22347349.838385664</v>
      </c>
      <c r="I72" s="8">
        <f>G72+'Historical National Accounts'!$Q46/1000</f>
        <v>17113095.626378</v>
      </c>
      <c r="J72" s="8">
        <f t="shared" si="12"/>
        <v>32142871.62859942</v>
      </c>
      <c r="K72" s="5">
        <f t="shared" si="13"/>
        <v>5.6331706324219102</v>
      </c>
      <c r="L72" s="1"/>
    </row>
    <row r="73" spans="1:12" x14ac:dyDescent="0.35">
      <c r="A73" s="1">
        <v>1925</v>
      </c>
      <c r="B73" s="42">
        <v>7366</v>
      </c>
      <c r="C73" s="8">
        <f>'National Income'!B73*1000</f>
        <v>5895000</v>
      </c>
      <c r="D73" s="20">
        <v>5.9731976494195207</v>
      </c>
      <c r="E73" s="8">
        <f>'Historical National Accounts'!T47</f>
        <v>31916961.377270211</v>
      </c>
      <c r="F73" s="8">
        <f>'Death Duties'!F73</f>
        <v>21498825.863618553</v>
      </c>
      <c r="G73" s="8">
        <v>17153189.964134399</v>
      </c>
      <c r="H73" s="8">
        <f>F73+'Historical National Accounts'!$Q47/1000</f>
        <v>22486725.863618553</v>
      </c>
      <c r="I73" s="8">
        <f>G73+'Historical National Accounts'!$Q47/1000</f>
        <v>18141089.964134399</v>
      </c>
      <c r="J73" s="8">
        <f t="shared" si="12"/>
        <v>31916961.377270211</v>
      </c>
      <c r="K73" s="5">
        <f t="shared" si="13"/>
        <v>5.4142428120899426</v>
      </c>
      <c r="L73" s="1"/>
    </row>
    <row r="74" spans="1:12" x14ac:dyDescent="0.35">
      <c r="A74" s="1">
        <v>1926</v>
      </c>
      <c r="B74" s="42">
        <v>7471</v>
      </c>
      <c r="C74" s="8">
        <f>'National Income'!B74*1000</f>
        <v>6082000</v>
      </c>
      <c r="D74" s="20">
        <v>5.7546223305145467</v>
      </c>
      <c r="E74" s="8">
        <f>'Historical National Accounts'!T48</f>
        <v>34653616.529080696</v>
      </c>
      <c r="F74" s="8">
        <f>'Death Duties'!F74</f>
        <v>21485868.334267363</v>
      </c>
      <c r="G74" s="8">
        <v>17809708.2982479</v>
      </c>
      <c r="H74" s="8">
        <f>F74+'Historical National Accounts'!$Q48/1000</f>
        <v>22573768.334267363</v>
      </c>
      <c r="I74" s="8">
        <f>G74+'Historical National Accounts'!$Q48/1000</f>
        <v>18897608.2982479</v>
      </c>
      <c r="J74" s="8">
        <f t="shared" si="12"/>
        <v>34653616.529080696</v>
      </c>
      <c r="K74" s="5">
        <f t="shared" si="13"/>
        <v>5.6977337272411539</v>
      </c>
      <c r="L74" s="1"/>
    </row>
    <row r="75" spans="1:12" x14ac:dyDescent="0.35">
      <c r="A75" s="1">
        <v>1927</v>
      </c>
      <c r="B75" s="42">
        <v>7576</v>
      </c>
      <c r="C75" s="8">
        <f>'National Income'!B75*1000</f>
        <v>6248000</v>
      </c>
      <c r="D75" s="20">
        <v>5.7546223305145467</v>
      </c>
      <c r="E75" s="8">
        <f>'Historical National Accounts'!T49</f>
        <v>36824963.92596063</v>
      </c>
      <c r="F75" s="8">
        <f>'Death Duties'!F75</f>
        <v>23490120.612786278</v>
      </c>
      <c r="G75" s="8">
        <v>18357351.837019898</v>
      </c>
      <c r="H75" s="8">
        <f>F75+'Historical National Accounts'!$Q49/1000</f>
        <v>24717920.612786278</v>
      </c>
      <c r="I75" s="8">
        <f>G75+'Historical National Accounts'!$Q49/1000</f>
        <v>19585151.837019898</v>
      </c>
      <c r="J75" s="8">
        <f t="shared" si="12"/>
        <v>36824963.92596063</v>
      </c>
      <c r="K75" s="5">
        <f t="shared" si="13"/>
        <v>5.8938802698400492</v>
      </c>
      <c r="L75" s="1"/>
    </row>
    <row r="76" spans="1:12" x14ac:dyDescent="0.35">
      <c r="A76" s="1">
        <v>1928</v>
      </c>
      <c r="B76" s="42">
        <v>7679</v>
      </c>
      <c r="C76" s="8">
        <f>'National Income'!B76*1000</f>
        <v>6559000</v>
      </c>
      <c r="D76" s="20">
        <v>5.808370359753475</v>
      </c>
      <c r="E76" s="8">
        <f>'Historical National Accounts'!T50</f>
        <v>42665530.952591546</v>
      </c>
      <c r="F76" s="8">
        <f>'Death Duties'!F76</f>
        <v>23625723.133042701</v>
      </c>
      <c r="G76" s="8">
        <v>19295627.002146102</v>
      </c>
      <c r="H76" s="8">
        <f>F76+'Historical National Accounts'!$Q50/1000</f>
        <v>24980423.133042701</v>
      </c>
      <c r="I76" s="8">
        <f>G76+'Historical National Accounts'!$Q50/1000</f>
        <v>20650327.002146102</v>
      </c>
      <c r="J76" s="8">
        <f t="shared" si="12"/>
        <v>42665530.952591546</v>
      </c>
      <c r="K76" s="5">
        <f t="shared" si="13"/>
        <v>6.5048835116010899</v>
      </c>
      <c r="L76" s="1"/>
    </row>
    <row r="77" spans="1:12" x14ac:dyDescent="0.35">
      <c r="A77" s="1">
        <v>1929</v>
      </c>
      <c r="B77" s="42">
        <v>7782</v>
      </c>
      <c r="C77" s="8">
        <f>'National Income'!B77*1000</f>
        <v>6622000</v>
      </c>
      <c r="D77" s="20">
        <v>5.7546223305145467</v>
      </c>
      <c r="E77" s="8">
        <f>'Historical National Accounts'!T51</f>
        <v>34561930.741035387</v>
      </c>
      <c r="F77" s="8">
        <f>'Death Duties'!F77</f>
        <v>26912696.514475971</v>
      </c>
      <c r="G77" s="8">
        <v>20216118.4309652</v>
      </c>
      <c r="H77" s="8">
        <f>F77+'Historical National Accounts'!$Q51/1000</f>
        <v>28397796.514475971</v>
      </c>
      <c r="I77" s="8">
        <f>G77+'Historical National Accounts'!$Q51/1000</f>
        <v>21701218.4309652</v>
      </c>
      <c r="J77" s="8">
        <f t="shared" si="12"/>
        <v>34561930.741035387</v>
      </c>
      <c r="K77" s="5">
        <f t="shared" si="13"/>
        <v>5.2192586440705808</v>
      </c>
      <c r="L77" s="1"/>
    </row>
    <row r="78" spans="1:12" x14ac:dyDescent="0.35">
      <c r="A78" s="1">
        <v>1930</v>
      </c>
      <c r="B78" s="42">
        <v>7884</v>
      </c>
      <c r="C78" s="8">
        <f>'National Income'!B78*1000</f>
        <v>6362000</v>
      </c>
      <c r="D78" s="20">
        <v>5.5360470116095737</v>
      </c>
      <c r="E78" s="8">
        <f>'Historical National Accounts'!T52</f>
        <v>30461713.986616846</v>
      </c>
      <c r="F78" s="8">
        <f>'Death Duties'!F78</f>
        <v>27620821.918496683</v>
      </c>
      <c r="G78" s="8">
        <v>20317168.0068096</v>
      </c>
      <c r="H78" s="8">
        <f>F78+'Historical National Accounts'!$Q52/1000</f>
        <v>29248421.918496683</v>
      </c>
      <c r="I78" s="8">
        <f>G78+'Historical National Accounts'!$Q52/1000</f>
        <v>21944768.0068096</v>
      </c>
      <c r="J78" s="8">
        <f t="shared" si="12"/>
        <v>30461713.986616846</v>
      </c>
      <c r="K78" s="5">
        <f t="shared" si="13"/>
        <v>4.7880719878366627</v>
      </c>
      <c r="L78" s="1"/>
    </row>
    <row r="79" spans="1:12" x14ac:dyDescent="0.35">
      <c r="A79" s="1">
        <v>1931</v>
      </c>
      <c r="B79" s="42">
        <v>7999</v>
      </c>
      <c r="C79" s="8">
        <f>'National Income'!B79*1000</f>
        <v>5694000</v>
      </c>
      <c r="D79" s="20">
        <v>5.2135588361760066</v>
      </c>
      <c r="E79" s="8">
        <f>'Historical National Accounts'!T53</f>
        <v>22214716.104017958</v>
      </c>
      <c r="F79" s="8">
        <f>'Death Duties'!F79</f>
        <v>28076292.16491922</v>
      </c>
      <c r="G79" s="8">
        <v>19141290.4530892</v>
      </c>
      <c r="H79" s="8">
        <f>F79+'Historical National Accounts'!$Q53/1000</f>
        <v>29793492.16491922</v>
      </c>
      <c r="I79" s="8">
        <f>G79+'Historical National Accounts'!$Q53/1000</f>
        <v>20858490.4530892</v>
      </c>
      <c r="J79" s="8">
        <f t="shared" si="12"/>
        <v>22214716.104017958</v>
      </c>
      <c r="K79" s="5">
        <f t="shared" si="13"/>
        <v>3.9014253782960937</v>
      </c>
      <c r="L79" s="1"/>
    </row>
    <row r="80" spans="1:12" x14ac:dyDescent="0.35">
      <c r="A80" s="1">
        <v>1932</v>
      </c>
      <c r="B80" s="42">
        <v>8123</v>
      </c>
      <c r="C80" s="8">
        <f>'National Income'!B80*1000</f>
        <v>5098000</v>
      </c>
      <c r="D80" s="20">
        <v>4.8301562276049879</v>
      </c>
      <c r="E80" s="8">
        <f>'Historical National Accounts'!T54</f>
        <v>20948506.770887658</v>
      </c>
      <c r="F80" s="8">
        <f>'Death Duties'!F80</f>
        <v>22541699.140375014</v>
      </c>
      <c r="G80" s="8">
        <v>16703007.486476501</v>
      </c>
      <c r="H80" s="8">
        <f>F80+'Historical National Accounts'!$Q54/1000</f>
        <v>24413699.140375014</v>
      </c>
      <c r="I80" s="8">
        <f>G80+'Historical National Accounts'!$Q54/1000</f>
        <v>18575007.486476503</v>
      </c>
      <c r="J80" s="8">
        <f t="shared" si="12"/>
        <v>20948506.770887658</v>
      </c>
      <c r="K80" s="5">
        <f t="shared" si="13"/>
        <v>4.1091617832262965</v>
      </c>
      <c r="L80" s="1"/>
    </row>
    <row r="81" spans="1:12" x14ac:dyDescent="0.35">
      <c r="A81" s="1">
        <v>1933</v>
      </c>
      <c r="B81" s="42">
        <v>8237</v>
      </c>
      <c r="C81" s="8">
        <f>'National Income'!B81*1000</f>
        <v>4895000</v>
      </c>
      <c r="D81" s="20">
        <v>4.7764081983660596</v>
      </c>
      <c r="E81" s="8">
        <f>'Historical National Accounts'!T55</f>
        <v>21097214.043544997</v>
      </c>
      <c r="F81" s="8">
        <f>'Death Duties'!F81</f>
        <v>21103315.892218456</v>
      </c>
      <c r="G81" s="8">
        <v>16386931.2122948</v>
      </c>
      <c r="H81" s="8">
        <f>F81+'Historical National Accounts'!$Q55/1000</f>
        <v>23104015.892218456</v>
      </c>
      <c r="I81" s="8">
        <f>G81+'Historical National Accounts'!$Q55/1000</f>
        <v>18387631.212294802</v>
      </c>
      <c r="J81" s="8">
        <f t="shared" si="12"/>
        <v>21097214.043544997</v>
      </c>
      <c r="K81" s="5">
        <f t="shared" si="13"/>
        <v>4.3099517964341159</v>
      </c>
      <c r="L81" s="1"/>
    </row>
    <row r="82" spans="1:12" x14ac:dyDescent="0.35">
      <c r="A82" s="1">
        <v>1934</v>
      </c>
      <c r="B82" s="42">
        <v>8341</v>
      </c>
      <c r="C82" s="8">
        <f>'National Income'!B82*1000</f>
        <v>4776000</v>
      </c>
      <c r="D82" s="20">
        <v>4.7764081983660596</v>
      </c>
      <c r="E82" s="8">
        <f>'Historical National Accounts'!T56</f>
        <v>19053394.789787833</v>
      </c>
      <c r="F82" s="8">
        <f>'Death Duties'!F82</f>
        <v>22137351.060434073</v>
      </c>
      <c r="G82" s="8">
        <v>16706478.456818601</v>
      </c>
      <c r="H82" s="8">
        <f>F82+'Historical National Accounts'!$Q56/1000</f>
        <v>24293951.060434073</v>
      </c>
      <c r="I82" s="8">
        <f>G82+'Historical National Accounts'!$Q56/1000</f>
        <v>18863078.456818603</v>
      </c>
      <c r="J82" s="8">
        <f t="shared" si="12"/>
        <v>19053394.789787833</v>
      </c>
      <c r="K82" s="5">
        <f t="shared" si="13"/>
        <v>3.9894042692185581</v>
      </c>
      <c r="L82" s="1"/>
    </row>
    <row r="83" spans="1:12" x14ac:dyDescent="0.35">
      <c r="A83" s="1">
        <v>1935</v>
      </c>
      <c r="B83" s="42">
        <v>8434</v>
      </c>
      <c r="C83" s="8">
        <f>'National Income'!B83*1000</f>
        <v>4760000</v>
      </c>
      <c r="D83" s="20">
        <v>4.6151641106492765</v>
      </c>
      <c r="E83" s="8">
        <f>'Historical National Accounts'!T57</f>
        <v>20834579.125082508</v>
      </c>
      <c r="F83" s="8">
        <f>'Death Duties'!F83</f>
        <v>20835846.872392572</v>
      </c>
      <c r="G83" s="8">
        <v>16202859.5136181</v>
      </c>
      <c r="H83" s="8">
        <f>F83+'Historical National Accounts'!$Q57/1000</f>
        <v>23122246.872392572</v>
      </c>
      <c r="I83" s="8">
        <f>G83+'Historical National Accounts'!$Q57/1000</f>
        <v>18489259.5136181</v>
      </c>
      <c r="J83" s="8">
        <f t="shared" si="12"/>
        <v>20834579.125082508</v>
      </c>
      <c r="K83" s="5">
        <f t="shared" si="13"/>
        <v>4.377012421235821</v>
      </c>
      <c r="L83" s="1"/>
    </row>
    <row r="84" spans="1:12" x14ac:dyDescent="0.35">
      <c r="A84" s="1">
        <v>1936</v>
      </c>
      <c r="B84" s="42">
        <v>8516</v>
      </c>
      <c r="C84" s="8">
        <f>'National Income'!B84*1000</f>
        <v>4903000</v>
      </c>
      <c r="D84" s="20">
        <v>4.5076680521714199</v>
      </c>
      <c r="E84" s="8">
        <f>'Historical National Accounts'!T58</f>
        <v>23954502.547336124</v>
      </c>
      <c r="F84" s="8">
        <f>'Death Duties'!F84</f>
        <v>22681783.52755902</v>
      </c>
      <c r="G84" s="8">
        <v>16036644.312808001</v>
      </c>
      <c r="H84" s="8">
        <f>F84+'Historical National Accounts'!$Q58/1000</f>
        <v>25116783.52755902</v>
      </c>
      <c r="I84" s="8">
        <f>G84+'Historical National Accounts'!$Q58/1000</f>
        <v>18471644.312808</v>
      </c>
      <c r="J84" s="8">
        <f t="shared" si="12"/>
        <v>23954502.547336124</v>
      </c>
      <c r="K84" s="5">
        <f t="shared" si="13"/>
        <v>4.8856827549125281</v>
      </c>
      <c r="L84" s="1"/>
    </row>
    <row r="85" spans="1:12" x14ac:dyDescent="0.35">
      <c r="A85" s="1">
        <v>1937</v>
      </c>
      <c r="B85" s="42">
        <v>8599</v>
      </c>
      <c r="C85" s="8">
        <f>'National Income'!B85*1000</f>
        <v>5376000</v>
      </c>
      <c r="D85" s="20">
        <v>4.6151641106492765</v>
      </c>
      <c r="E85" s="8">
        <f>'Historical National Accounts'!T59</f>
        <v>25438999.978472393</v>
      </c>
      <c r="F85" s="8">
        <f>'Death Duties'!F85</f>
        <v>22523521.977226414</v>
      </c>
      <c r="G85" s="8">
        <v>17511237.0984722</v>
      </c>
      <c r="H85" s="8">
        <f>F85+'Historical National Accounts'!$Q59/1000</f>
        <v>25144921.977226414</v>
      </c>
      <c r="I85" s="8">
        <f>G85+'Historical National Accounts'!$Q59/1000</f>
        <v>20132637.0984722</v>
      </c>
      <c r="J85" s="8">
        <f t="shared" si="12"/>
        <v>25438999.978472393</v>
      </c>
      <c r="K85" s="5">
        <f t="shared" si="13"/>
        <v>4.7319568412337043</v>
      </c>
      <c r="L85" s="1"/>
    </row>
    <row r="86" spans="1:12" x14ac:dyDescent="0.35">
      <c r="A86" s="1">
        <v>1938</v>
      </c>
      <c r="B86" s="42">
        <v>8685</v>
      </c>
      <c r="C86" s="8">
        <f>'National Income'!B86*1000</f>
        <v>5459000</v>
      </c>
      <c r="D86" s="20">
        <v>4.7226601691271322</v>
      </c>
      <c r="E86" s="8">
        <f>'Historical National Accounts'!T60</f>
        <v>28105642.963234689</v>
      </c>
      <c r="F86" s="8">
        <f>'Death Duties'!F86</f>
        <v>24966703.882312052</v>
      </c>
      <c r="G86" s="8">
        <v>17573890.855328303</v>
      </c>
      <c r="H86" s="8">
        <f>F86+'Historical National Accounts'!$Q60/1000</f>
        <v>27722403.882312052</v>
      </c>
      <c r="I86" s="8">
        <f>G86+'Historical National Accounts'!$Q60/1000</f>
        <v>20329590.855328303</v>
      </c>
      <c r="J86" s="8">
        <f t="shared" si="12"/>
        <v>28105642.963234689</v>
      </c>
      <c r="K86" s="5">
        <f t="shared" si="13"/>
        <v>5.1484966043661275</v>
      </c>
      <c r="L86" s="1"/>
    </row>
    <row r="87" spans="1:12" x14ac:dyDescent="0.35">
      <c r="A87" s="1">
        <v>1939</v>
      </c>
      <c r="B87" s="42">
        <v>8782</v>
      </c>
      <c r="C87" s="8">
        <f>'National Income'!B87*1000</f>
        <v>5965000</v>
      </c>
      <c r="D87" s="20">
        <v>4.7764081983660596</v>
      </c>
      <c r="E87" s="1"/>
      <c r="F87" s="8">
        <f>'Death Duties'!F87</f>
        <v>23817786.816845659</v>
      </c>
      <c r="G87" s="8">
        <v>17551987.447345499</v>
      </c>
      <c r="H87" s="8">
        <f>F87+'Historical National Accounts'!$Q61/1000</f>
        <v>23817786.816845659</v>
      </c>
      <c r="I87" s="8">
        <f>G87+'Historical National Accounts'!$Q61/1000</f>
        <v>17551987.447345499</v>
      </c>
      <c r="J87" s="1"/>
      <c r="K87" s="1"/>
      <c r="L87" s="1"/>
    </row>
    <row r="88" spans="1:12" x14ac:dyDescent="0.35">
      <c r="A88" s="1">
        <v>1940</v>
      </c>
      <c r="B88" s="42">
        <v>8879</v>
      </c>
      <c r="C88" s="8">
        <f>'National Income'!B88*1000</f>
        <v>5764597.0258858092</v>
      </c>
      <c r="D88" s="20">
        <v>5.4787157804213846</v>
      </c>
      <c r="E88" s="1"/>
      <c r="F88" s="8">
        <f>'Death Duties'!F88</f>
        <v>20595624.673519678</v>
      </c>
      <c r="G88" s="8">
        <v>17485604.433642097</v>
      </c>
      <c r="H88" s="8">
        <f>F88+'Historical National Accounts'!$Q62/1000</f>
        <v>20595624.673519678</v>
      </c>
      <c r="I88" s="8">
        <f>G88+'Historical National Accounts'!$Q62/1000</f>
        <v>17485604.433642097</v>
      </c>
      <c r="J88" s="1"/>
      <c r="K88" s="1"/>
      <c r="L88" s="1"/>
    </row>
    <row r="89" spans="1:12" x14ac:dyDescent="0.35">
      <c r="A89" s="1">
        <v>1941</v>
      </c>
      <c r="B89" s="42">
        <v>8966</v>
      </c>
      <c r="C89" s="8">
        <f>'National Income'!B89*1000</f>
        <v>6268342.2067192951</v>
      </c>
      <c r="D89" s="20">
        <v>6.2777698151067787</v>
      </c>
      <c r="E89" s="1"/>
      <c r="F89" s="8">
        <f>'Death Duties'!F89</f>
        <v>27294445.16733329</v>
      </c>
      <c r="G89" s="8">
        <v>18081058.550793599</v>
      </c>
      <c r="H89" s="8">
        <f>F89+'Historical National Accounts'!$Q63/1000</f>
        <v>27294445.16733329</v>
      </c>
      <c r="I89" s="8">
        <f>G89+'Historical National Accounts'!$Q63/1000</f>
        <v>18081058.550793599</v>
      </c>
      <c r="J89" s="1"/>
      <c r="K89" s="1"/>
      <c r="L89" s="1"/>
    </row>
    <row r="90" spans="1:12" x14ac:dyDescent="0.35">
      <c r="A90" s="1">
        <v>1942</v>
      </c>
      <c r="B90" s="42">
        <v>9042</v>
      </c>
      <c r="C90" s="8">
        <f>'National Income'!B90*1000</f>
        <v>6123789.2417844683</v>
      </c>
      <c r="D90" s="20">
        <v>6.7435860685108207</v>
      </c>
      <c r="E90" s="1"/>
      <c r="F90" s="8"/>
      <c r="G90" s="8"/>
      <c r="H90" s="1"/>
      <c r="I90" s="1"/>
      <c r="J90" s="1"/>
      <c r="K90" s="1"/>
      <c r="L90" s="1"/>
    </row>
    <row r="91" spans="1:12" x14ac:dyDescent="0.35">
      <c r="A91" s="1">
        <v>1943</v>
      </c>
      <c r="B91" s="42">
        <v>9103</v>
      </c>
      <c r="C91" s="8">
        <f>'National Income'!B91*1000</f>
        <v>6170878.4652102077</v>
      </c>
      <c r="D91" s="20">
        <v>6.9800773971621046</v>
      </c>
      <c r="E91" s="1"/>
      <c r="F91" s="8"/>
      <c r="G91" s="8"/>
      <c r="H91" s="1"/>
      <c r="I91" s="1"/>
      <c r="J91" s="1"/>
      <c r="K91" s="1"/>
      <c r="L91" s="1"/>
    </row>
    <row r="92" spans="1:12" x14ac:dyDescent="0.35">
      <c r="A92" s="1">
        <v>1944</v>
      </c>
      <c r="B92" s="42">
        <v>9175</v>
      </c>
      <c r="C92" s="8">
        <f>'National Income'!B92*1000</f>
        <v>4303736.0014686985</v>
      </c>
      <c r="D92" s="20">
        <v>7.1664038985237193</v>
      </c>
      <c r="E92" s="1"/>
      <c r="F92" s="8"/>
      <c r="G92" s="8"/>
      <c r="H92" s="1"/>
      <c r="I92" s="1"/>
      <c r="J92" s="1"/>
      <c r="K92" s="1"/>
      <c r="L92" s="1"/>
    </row>
    <row r="93" spans="1:12" x14ac:dyDescent="0.35">
      <c r="A93" s="1">
        <v>1945</v>
      </c>
      <c r="B93" s="42">
        <v>9262</v>
      </c>
      <c r="C93" s="8">
        <f>'National Income'!B93*1000</f>
        <v>4566559.574077473</v>
      </c>
      <c r="D93" s="20">
        <v>8.2449476852515406</v>
      </c>
      <c r="E93" s="1"/>
      <c r="F93" s="8"/>
      <c r="G93" s="8"/>
      <c r="H93" s="1"/>
      <c r="I93" s="1"/>
      <c r="J93" s="1"/>
      <c r="K93" s="1"/>
      <c r="L93" s="1"/>
    </row>
    <row r="94" spans="1:12" x14ac:dyDescent="0.35">
      <c r="A94" s="1">
        <v>1946</v>
      </c>
      <c r="B94" s="42">
        <v>9424</v>
      </c>
      <c r="C94" s="8">
        <f>'National Income'!B94*1000</f>
        <v>9928000</v>
      </c>
      <c r="D94" s="20">
        <v>8.9938368926472698</v>
      </c>
      <c r="E94" s="1"/>
      <c r="F94" s="8"/>
      <c r="G94" s="8"/>
      <c r="H94" s="1"/>
      <c r="I94" s="1"/>
      <c r="J94" s="1"/>
      <c r="K94" s="1"/>
      <c r="L94" s="1"/>
    </row>
    <row r="95" spans="1:12" x14ac:dyDescent="0.35">
      <c r="A95" s="1">
        <v>1947</v>
      </c>
      <c r="B95" s="42">
        <v>9630</v>
      </c>
      <c r="C95" s="8">
        <f>'National Income'!B95*1000</f>
        <v>12066000</v>
      </c>
      <c r="D95" s="20">
        <v>9.3199082700300995</v>
      </c>
      <c r="E95" s="8">
        <f>'Historical National Accounts'!T69</f>
        <v>71700000</v>
      </c>
      <c r="F95" s="8">
        <f>'Death Duties'!F95</f>
        <v>35488057.27135098</v>
      </c>
      <c r="G95" s="8">
        <v>23845758.6048197</v>
      </c>
      <c r="H95" s="8">
        <f>F95+'Historical National Accounts'!$Q69/1000</f>
        <v>40587709.137140371</v>
      </c>
      <c r="I95" s="8">
        <f>G95+'Historical National Accounts'!$Q69/1000</f>
        <v>28945410.470609091</v>
      </c>
      <c r="J95" s="8">
        <f t="shared" ref="J95:J158" si="14">E95</f>
        <v>71700000</v>
      </c>
      <c r="K95" s="5">
        <f t="shared" ref="K95:K126" si="15">J95/C95</f>
        <v>5.9423172550969667</v>
      </c>
      <c r="L95" s="1"/>
    </row>
    <row r="96" spans="1:12" x14ac:dyDescent="0.35">
      <c r="A96" s="1">
        <v>1948</v>
      </c>
      <c r="B96" s="42">
        <v>9800</v>
      </c>
      <c r="C96" s="8">
        <f>'National Income'!B96*1000</f>
        <v>13306000</v>
      </c>
      <c r="D96" s="20">
        <v>9.649562849362189</v>
      </c>
      <c r="E96" s="8">
        <f>'Historical National Accounts'!T70</f>
        <v>73900000</v>
      </c>
      <c r="F96" s="8">
        <f>'Death Duties'!F96</f>
        <v>34263843.247049317</v>
      </c>
      <c r="G96" s="8"/>
      <c r="H96" s="8">
        <f>F96+'Historical National Accounts'!$Q70/1000</f>
        <v>39718356.131955497</v>
      </c>
      <c r="I96" s="1"/>
      <c r="J96" s="8">
        <f t="shared" si="14"/>
        <v>73900000</v>
      </c>
      <c r="K96" s="5">
        <f t="shared" si="15"/>
        <v>5.5538854652036678</v>
      </c>
      <c r="L96" s="1"/>
    </row>
    <row r="97" spans="1:12" x14ac:dyDescent="0.35">
      <c r="A97" s="1">
        <v>1949</v>
      </c>
      <c r="B97" s="42">
        <v>9956</v>
      </c>
      <c r="C97" s="8">
        <f>'National Income'!B97*1000</f>
        <v>15181000</v>
      </c>
      <c r="D97" s="20">
        <v>10.258707180736707</v>
      </c>
      <c r="E97" s="8">
        <f>'Historical National Accounts'!T71</f>
        <v>79200000</v>
      </c>
      <c r="F97" s="8"/>
      <c r="G97" s="8"/>
      <c r="H97" s="1"/>
      <c r="I97" s="1"/>
      <c r="J97" s="8">
        <f t="shared" si="14"/>
        <v>79200000</v>
      </c>
      <c r="K97" s="5">
        <f t="shared" si="15"/>
        <v>5.2170476253211246</v>
      </c>
      <c r="L97" s="1"/>
    </row>
    <row r="98" spans="1:12" x14ac:dyDescent="0.35">
      <c r="A98" s="1">
        <v>1950</v>
      </c>
      <c r="B98" s="42">
        <v>10113.527</v>
      </c>
      <c r="C98" s="8">
        <f>'National Income'!B98*1000</f>
        <v>16900000</v>
      </c>
      <c r="D98" s="20">
        <v>11.193922889494051</v>
      </c>
      <c r="E98" s="8">
        <f>'Historical National Accounts'!T72</f>
        <v>82900000</v>
      </c>
      <c r="F98" s="8"/>
      <c r="G98" s="8"/>
      <c r="H98" s="1"/>
      <c r="I98" s="1"/>
      <c r="J98" s="8">
        <f t="shared" si="14"/>
        <v>82900000</v>
      </c>
      <c r="K98" s="5">
        <f t="shared" si="15"/>
        <v>4.9053254437869827</v>
      </c>
      <c r="L98" s="1"/>
    </row>
    <row r="99" spans="1:12" x14ac:dyDescent="0.35">
      <c r="A99" s="1">
        <v>1951</v>
      </c>
      <c r="B99" s="42">
        <v>10264.311</v>
      </c>
      <c r="C99" s="8">
        <f>'National Income'!B99*1000</f>
        <v>19279000</v>
      </c>
      <c r="D99" s="20">
        <v>12.272466676221871</v>
      </c>
      <c r="E99" s="8">
        <f>'Historical National Accounts'!T73</f>
        <v>97400000.000000015</v>
      </c>
      <c r="F99" s="8"/>
      <c r="G99" s="8">
        <v>27155854.572520502</v>
      </c>
      <c r="H99" s="1"/>
      <c r="I99" s="8">
        <f>G99+'Historical National Accounts'!$Q73/1000</f>
        <v>34261595.376190312</v>
      </c>
      <c r="J99" s="8">
        <f t="shared" si="14"/>
        <v>97400000.000000015</v>
      </c>
      <c r="K99" s="5">
        <f t="shared" si="15"/>
        <v>5.0521292598163816</v>
      </c>
      <c r="L99" s="1"/>
    </row>
    <row r="100" spans="1:12" x14ac:dyDescent="0.35">
      <c r="A100" s="1">
        <v>1952</v>
      </c>
      <c r="B100" s="42">
        <v>10381.987999999999</v>
      </c>
      <c r="C100" s="8">
        <f>'National Income'!B100*1000</f>
        <v>20092000</v>
      </c>
      <c r="D100" s="20">
        <v>12.272466676221871</v>
      </c>
      <c r="E100" s="8">
        <f>'Historical National Accounts'!T74</f>
        <v>98599999.999999985</v>
      </c>
      <c r="F100" s="8"/>
      <c r="G100" s="8"/>
      <c r="H100" s="1"/>
      <c r="I100" s="1"/>
      <c r="J100" s="8">
        <f t="shared" si="14"/>
        <v>98599999.999999985</v>
      </c>
      <c r="K100" s="5">
        <f t="shared" si="15"/>
        <v>4.9074258411307978</v>
      </c>
      <c r="L100" s="1"/>
    </row>
    <row r="101" spans="1:12" x14ac:dyDescent="0.35">
      <c r="A101" s="1">
        <v>1953</v>
      </c>
      <c r="B101" s="42">
        <v>10493.183999999999</v>
      </c>
      <c r="C101" s="8">
        <f>'National Income'!B101*1000</f>
        <v>21599000</v>
      </c>
      <c r="D101" s="20">
        <v>12.272466676221871</v>
      </c>
      <c r="E101" s="8">
        <f>'Historical National Accounts'!T75</f>
        <v>103357723.83999997</v>
      </c>
      <c r="F101" s="8"/>
      <c r="G101" s="8">
        <v>29039591.8702594</v>
      </c>
      <c r="H101" s="1"/>
      <c r="I101" s="8">
        <f>G101+'Historical National Accounts'!$Q75/1000</f>
        <v>37925849.788457975</v>
      </c>
      <c r="J101" s="8">
        <f t="shared" si="14"/>
        <v>103357723.83999997</v>
      </c>
      <c r="K101" s="5">
        <f t="shared" si="15"/>
        <v>4.7853013491365326</v>
      </c>
      <c r="L101" s="1"/>
    </row>
    <row r="102" spans="1:12" x14ac:dyDescent="0.35">
      <c r="A102" s="1">
        <v>1954</v>
      </c>
      <c r="B102" s="42">
        <v>10615.38</v>
      </c>
      <c r="C102" s="8">
        <f>'National Income'!B102*1000</f>
        <v>24280000</v>
      </c>
      <c r="D102" s="20">
        <v>12.763365343270747</v>
      </c>
      <c r="E102" s="8">
        <f>'Historical National Accounts'!T76</f>
        <v>109337228.69666238</v>
      </c>
      <c r="F102" s="8"/>
      <c r="G102" s="8">
        <v>31832192.710259102</v>
      </c>
      <c r="H102" s="1"/>
      <c r="I102" s="8">
        <f>G102+'Historical National Accounts'!$Q76/1000</f>
        <v>41856306.996329181</v>
      </c>
      <c r="J102" s="8">
        <f t="shared" si="14"/>
        <v>109337228.69666238</v>
      </c>
      <c r="K102" s="5">
        <f t="shared" si="15"/>
        <v>4.5031807535692909</v>
      </c>
      <c r="L102" s="1"/>
    </row>
    <row r="103" spans="1:12" x14ac:dyDescent="0.35">
      <c r="A103" s="1">
        <v>1955</v>
      </c>
      <c r="B103" s="42">
        <v>10750.842000000001</v>
      </c>
      <c r="C103" s="8">
        <f>'National Income'!B103*1000</f>
        <v>27275000</v>
      </c>
      <c r="D103" s="20">
        <v>13.007023075820554</v>
      </c>
      <c r="E103" s="8">
        <f>'Historical National Accounts'!T77</f>
        <v>117001375.85673846</v>
      </c>
      <c r="F103" s="8"/>
      <c r="G103" s="8">
        <v>36178872.2575249</v>
      </c>
      <c r="H103" s="1"/>
      <c r="I103" s="8">
        <f>G103+'Historical National Accounts'!$Q77/1000</f>
        <v>47461003.2283599</v>
      </c>
      <c r="J103" s="8">
        <f t="shared" si="14"/>
        <v>117001375.85673846</v>
      </c>
      <c r="K103" s="5">
        <f t="shared" si="15"/>
        <v>4.2896929736659377</v>
      </c>
      <c r="L103" s="1"/>
    </row>
    <row r="104" spans="1:12" x14ac:dyDescent="0.35">
      <c r="A104" s="1">
        <v>1956</v>
      </c>
      <c r="B104" s="42">
        <v>10889.351000000001</v>
      </c>
      <c r="C104" s="8">
        <f>'National Income'!B104*1000</f>
        <v>29302000</v>
      </c>
      <c r="D104" s="20">
        <v>13.25426401031962</v>
      </c>
      <c r="E104" s="8">
        <f>'Historical National Accounts'!T78</f>
        <v>124110043.41008925</v>
      </c>
      <c r="F104" s="8">
        <f>'Death Duties'!F104</f>
        <v>40593419.600603133</v>
      </c>
      <c r="G104" s="8">
        <v>38623790.588816196</v>
      </c>
      <c r="H104" s="8">
        <f>F104+'Historical National Accounts'!$Q78/1000</f>
        <v>52052646.405105174</v>
      </c>
      <c r="I104" s="8">
        <f>G104+'Historical National Accounts'!$Q78/1000</f>
        <v>50083017.393318236</v>
      </c>
      <c r="J104" s="8">
        <f t="shared" si="14"/>
        <v>124110043.41008925</v>
      </c>
      <c r="K104" s="5">
        <f t="shared" si="15"/>
        <v>4.2355485431059057</v>
      </c>
      <c r="L104" s="1"/>
    </row>
    <row r="105" spans="1:12" x14ac:dyDescent="0.35">
      <c r="A105" s="1">
        <v>1957</v>
      </c>
      <c r="B105" s="42">
        <v>11026.383</v>
      </c>
      <c r="C105" s="8">
        <f>'National Income'!B105*1000</f>
        <v>31698000</v>
      </c>
      <c r="D105" s="20">
        <v>14.114232478142466</v>
      </c>
      <c r="E105" s="8">
        <f>'Historical National Accounts'!T79</f>
        <v>131940891.38992062</v>
      </c>
      <c r="F105" s="8"/>
      <c r="G105" s="8"/>
      <c r="H105" s="1"/>
      <c r="I105" s="1"/>
      <c r="J105" s="8">
        <f t="shared" si="14"/>
        <v>131940891.38992062</v>
      </c>
      <c r="K105" s="5">
        <f t="shared" si="15"/>
        <v>4.1624358442147962</v>
      </c>
      <c r="L105" s="1"/>
    </row>
    <row r="106" spans="1:12" x14ac:dyDescent="0.35">
      <c r="A106" s="1">
        <v>1958</v>
      </c>
      <c r="B106" s="42">
        <v>11186.875</v>
      </c>
      <c r="C106" s="8">
        <f>'National Income'!B106*1000</f>
        <v>32070000</v>
      </c>
      <c r="D106" s="20">
        <v>14.357890210692274</v>
      </c>
      <c r="E106" s="8">
        <f>'Historical National Accounts'!T80</f>
        <v>140900652.37546754</v>
      </c>
      <c r="F106" s="8"/>
      <c r="G106" s="8">
        <v>53542244.421642601</v>
      </c>
      <c r="H106" s="1"/>
      <c r="I106" s="8">
        <f>G106+'Historical National Accounts'!$Q80/1000</f>
        <v>67510837.340845376</v>
      </c>
      <c r="J106" s="8">
        <f t="shared" si="14"/>
        <v>140900652.37546754</v>
      </c>
      <c r="K106" s="5">
        <f t="shared" si="15"/>
        <v>4.3935345299490969</v>
      </c>
      <c r="L106" s="1"/>
    </row>
    <row r="107" spans="1:12" x14ac:dyDescent="0.35">
      <c r="A107" s="1">
        <v>1959</v>
      </c>
      <c r="B107" s="42">
        <v>11347.638999999999</v>
      </c>
      <c r="C107" s="8">
        <f>'National Income'!B107*1000</f>
        <v>34360000</v>
      </c>
      <c r="D107" s="20">
        <v>14.479719076967179</v>
      </c>
      <c r="E107" s="8">
        <f>'Historical National Accounts'!T81</f>
        <v>149908908.22751933</v>
      </c>
      <c r="F107" s="8"/>
      <c r="G107" s="8">
        <v>58838701.806947097</v>
      </c>
      <c r="H107" s="1"/>
      <c r="I107" s="8">
        <f>G107+'Historical National Accounts'!$Q81/1000</f>
        <v>74132226.871253207</v>
      </c>
      <c r="J107" s="8">
        <f t="shared" si="14"/>
        <v>149908908.22751933</v>
      </c>
      <c r="K107" s="5">
        <f t="shared" si="15"/>
        <v>4.3628902278090607</v>
      </c>
      <c r="L107" s="1"/>
    </row>
    <row r="108" spans="1:12" x14ac:dyDescent="0.35">
      <c r="A108" s="1">
        <v>1960</v>
      </c>
      <c r="B108" s="42">
        <v>11486</v>
      </c>
      <c r="C108" s="8">
        <f>'National Income'!B108*1000</f>
        <v>38396000</v>
      </c>
      <c r="D108" s="20">
        <v>14.848788877741148</v>
      </c>
      <c r="E108" s="8">
        <f>'Historical National Accounts'!T82</f>
        <v>160417265.26751098</v>
      </c>
      <c r="F108" s="8"/>
      <c r="G108" s="8">
        <v>65146895.859081201</v>
      </c>
      <c r="H108" s="1"/>
      <c r="I108" s="8">
        <f>G108+'Historical National Accounts'!$Q82/1000</f>
        <v>81994799.509512663</v>
      </c>
      <c r="J108" s="8">
        <f t="shared" si="14"/>
        <v>160417265.26751098</v>
      </c>
      <c r="K108" s="5">
        <f t="shared" si="15"/>
        <v>4.1779681546908787</v>
      </c>
      <c r="L108" s="1"/>
    </row>
    <row r="109" spans="1:12" x14ac:dyDescent="0.35">
      <c r="A109" s="1">
        <v>1961</v>
      </c>
      <c r="B109" s="42">
        <v>11638.713</v>
      </c>
      <c r="C109" s="8">
        <f>'National Income'!B109*1000</f>
        <v>40616000</v>
      </c>
      <c r="D109" s="20">
        <v>15.096029812240216</v>
      </c>
      <c r="E109" s="8">
        <f>'Historical National Accounts'!T83</f>
        <v>173830990.17202777</v>
      </c>
      <c r="F109" s="8"/>
      <c r="G109" s="8">
        <v>70682815.535641402</v>
      </c>
      <c r="H109" s="1"/>
      <c r="I109" s="8">
        <f>G109+'Historical National Accounts'!$Q83/1000</f>
        <v>89562590.774255782</v>
      </c>
      <c r="J109" s="8">
        <f t="shared" si="14"/>
        <v>173830990.17202777</v>
      </c>
      <c r="K109" s="5">
        <f t="shared" si="15"/>
        <v>4.2798648358289286</v>
      </c>
      <c r="L109" s="1"/>
    </row>
    <row r="110" spans="1:12" x14ac:dyDescent="0.35">
      <c r="A110" s="1">
        <v>1962</v>
      </c>
      <c r="B110" s="42">
        <v>11805.689</v>
      </c>
      <c r="C110" s="8">
        <f>'National Income'!B110*1000</f>
        <v>43458000</v>
      </c>
      <c r="D110" s="20">
        <v>15.386269170130426</v>
      </c>
      <c r="E110" s="8">
        <f>'Historical National Accounts'!T84</f>
        <v>188029084.62234643</v>
      </c>
      <c r="F110" s="8">
        <f>'Death Duties'!F110</f>
        <v>78886016.745758742</v>
      </c>
      <c r="G110" s="8"/>
      <c r="H110" s="8">
        <f>F110+'Historical National Accounts'!$Q84/1000</f>
        <v>100812684.2663496</v>
      </c>
      <c r="I110" s="1"/>
      <c r="J110" s="8">
        <f t="shared" si="14"/>
        <v>188029084.62234643</v>
      </c>
      <c r="K110" s="5">
        <f t="shared" si="15"/>
        <v>4.3266851816085978</v>
      </c>
      <c r="L110" s="1"/>
    </row>
    <row r="111" spans="1:12" x14ac:dyDescent="0.35">
      <c r="A111" s="1">
        <v>1963</v>
      </c>
      <c r="B111" s="42">
        <v>11965.966</v>
      </c>
      <c r="C111" s="8">
        <f>'National Income'!B111*1000</f>
        <v>47317000</v>
      </c>
      <c r="D111" s="20">
        <v>15.973914289809374</v>
      </c>
      <c r="E111" s="8">
        <f>'Historical National Accounts'!T85</f>
        <v>203136044.1931082</v>
      </c>
      <c r="F111" s="8"/>
      <c r="G111" s="8">
        <v>80983923.629014298</v>
      </c>
      <c r="H111" s="1"/>
      <c r="I111" s="8">
        <f>G111+'Historical National Accounts'!$Q85/1000</f>
        <v>105390728.10811634</v>
      </c>
      <c r="J111" s="8">
        <f t="shared" si="14"/>
        <v>203136044.1931082</v>
      </c>
      <c r="K111" s="5">
        <f t="shared" si="15"/>
        <v>4.2930879851450472</v>
      </c>
      <c r="L111" s="1"/>
    </row>
    <row r="112" spans="1:12" x14ac:dyDescent="0.35">
      <c r="A112" s="1">
        <v>1964</v>
      </c>
      <c r="B112" s="42">
        <v>12127.12</v>
      </c>
      <c r="C112" s="8">
        <f>'National Income'!B112*1000</f>
        <v>56016000</v>
      </c>
      <c r="D112" s="20">
        <v>16.851798767378529</v>
      </c>
      <c r="E112" s="8">
        <f>'Historical National Accounts'!T86</f>
        <v>221680464.78672513</v>
      </c>
      <c r="F112" s="8"/>
      <c r="G112" s="8">
        <v>85518688.691324994</v>
      </c>
      <c r="H112" s="1"/>
      <c r="I112" s="8">
        <f>G112+'Historical National Accounts'!$Q86/1000</f>
        <v>112739916.1930601</v>
      </c>
      <c r="J112" s="8">
        <f t="shared" si="14"/>
        <v>221680464.78672513</v>
      </c>
      <c r="K112" s="5">
        <f t="shared" si="15"/>
        <v>3.9574490286119168</v>
      </c>
      <c r="L112" s="1"/>
    </row>
    <row r="113" spans="1:12" x14ac:dyDescent="0.35">
      <c r="A113" s="1">
        <v>1965</v>
      </c>
      <c r="B113" s="42">
        <v>12292</v>
      </c>
      <c r="C113" s="8">
        <f>'National Income'!B113*1000</f>
        <v>62547000</v>
      </c>
      <c r="D113" s="20">
        <v>17.733266446896945</v>
      </c>
      <c r="E113" s="8">
        <f>'Historical National Accounts'!T87</f>
        <v>241731145.01177725</v>
      </c>
      <c r="F113" s="8">
        <f>'Death Duties'!F113</f>
        <v>109538954.46177861</v>
      </c>
      <c r="G113" s="8">
        <v>94892167.20692499</v>
      </c>
      <c r="H113" s="8">
        <f>F113+'Historical National Accounts'!$Q87/1000</f>
        <v>139892299.75269163</v>
      </c>
      <c r="I113" s="8">
        <f>G113+'Historical National Accounts'!$Q87/1000</f>
        <v>125245512.49783799</v>
      </c>
      <c r="J113" s="8">
        <f t="shared" si="14"/>
        <v>241731145.01177725</v>
      </c>
      <c r="K113" s="5">
        <f t="shared" si="15"/>
        <v>3.8647919966069875</v>
      </c>
      <c r="L113" s="1"/>
    </row>
    <row r="114" spans="1:12" x14ac:dyDescent="0.35">
      <c r="A114" s="1">
        <v>1966</v>
      </c>
      <c r="B114" s="42">
        <v>12454.8</v>
      </c>
      <c r="C114" s="8">
        <f>'National Income'!B114*1000</f>
        <v>67835000</v>
      </c>
      <c r="D114" s="20">
        <v>18.75806220438584</v>
      </c>
      <c r="E114" s="8">
        <f>'Historical National Accounts'!T88</f>
        <v>262952677.06050318</v>
      </c>
      <c r="F114" s="8"/>
      <c r="G114" s="8">
        <v>101535875.14026</v>
      </c>
      <c r="H114" s="1"/>
      <c r="I114" s="8">
        <f>G114+'Historical National Accounts'!$Q88/1000</f>
        <v>135466420.99552518</v>
      </c>
      <c r="J114" s="8">
        <f t="shared" si="14"/>
        <v>262952677.06050318</v>
      </c>
      <c r="K114" s="5">
        <f t="shared" si="15"/>
        <v>3.8763569994914597</v>
      </c>
      <c r="L114" s="1"/>
    </row>
    <row r="115" spans="1:12" x14ac:dyDescent="0.35">
      <c r="A115" s="1">
        <v>1967</v>
      </c>
      <c r="B115" s="42">
        <v>12596.822</v>
      </c>
      <c r="C115" s="8">
        <f>'National Income'!B115*1000</f>
        <v>74680000</v>
      </c>
      <c r="D115" s="20">
        <v>19.345707324064783</v>
      </c>
      <c r="E115" s="8">
        <f>'Historical National Accounts'!T89</f>
        <v>286643655.96421218</v>
      </c>
      <c r="F115" s="8"/>
      <c r="G115" s="8">
        <v>106522752.90176399</v>
      </c>
      <c r="H115" s="1"/>
      <c r="I115" s="8">
        <f>G115+'Historical National Accounts'!$Q89/1000</f>
        <v>144826214.78171977</v>
      </c>
      <c r="J115" s="8">
        <f t="shared" si="14"/>
        <v>286643655.96421218</v>
      </c>
      <c r="K115" s="5">
        <f t="shared" si="15"/>
        <v>3.8382921259267833</v>
      </c>
      <c r="L115" s="1"/>
    </row>
    <row r="116" spans="1:12" x14ac:dyDescent="0.35">
      <c r="A116" s="1">
        <v>1968</v>
      </c>
      <c r="B116" s="42">
        <v>12724.68</v>
      </c>
      <c r="C116" s="8">
        <f>'National Income'!B116*1000</f>
        <v>82655000</v>
      </c>
      <c r="D116" s="20">
        <v>20.05876451196789</v>
      </c>
      <c r="E116" s="8">
        <f>'Historical National Accounts'!T90</f>
        <v>313188979.34385329</v>
      </c>
      <c r="F116" s="8"/>
      <c r="G116" s="8">
        <v>116030807.998537</v>
      </c>
      <c r="H116" s="1"/>
      <c r="I116" s="8">
        <f>G116+'Historical National Accounts'!$Q90/1000</f>
        <v>159298046.2200768</v>
      </c>
      <c r="J116" s="8">
        <f t="shared" si="14"/>
        <v>313188979.34385329</v>
      </c>
      <c r="K116" s="5">
        <f t="shared" si="15"/>
        <v>3.7891111166154898</v>
      </c>
      <c r="L116" s="1"/>
    </row>
    <row r="117" spans="1:12" x14ac:dyDescent="0.35">
      <c r="A117" s="1">
        <v>1969</v>
      </c>
      <c r="B117" s="42">
        <v>12873</v>
      </c>
      <c r="C117" s="8">
        <f>'National Income'!B117*1000</f>
        <v>100670000</v>
      </c>
      <c r="D117" s="20">
        <v>21.552959724810091</v>
      </c>
      <c r="E117" s="8">
        <f>'Historical National Accounts'!T91</f>
        <v>342337403.2177527</v>
      </c>
      <c r="F117" s="8">
        <f>'Death Duties'!F117</f>
        <v>129455715.87458408</v>
      </c>
      <c r="G117" s="8">
        <v>125737612.10654299</v>
      </c>
      <c r="H117" s="8">
        <f>F117+'Historical National Accounts'!$Q91/1000</f>
        <v>177895171.7052815</v>
      </c>
      <c r="I117" s="8">
        <f>G117+'Historical National Accounts'!$Q91/1000</f>
        <v>174177067.93724042</v>
      </c>
      <c r="J117" s="8">
        <f t="shared" si="14"/>
        <v>342337403.2177527</v>
      </c>
      <c r="K117" s="5">
        <f t="shared" si="15"/>
        <v>3.4005900786505681</v>
      </c>
      <c r="L117" s="1"/>
    </row>
    <row r="118" spans="1:12" x14ac:dyDescent="0.35">
      <c r="A118" s="1">
        <v>1970</v>
      </c>
      <c r="B118" s="42">
        <v>13032.334999999999</v>
      </c>
      <c r="C118" s="8">
        <f>'National Income'!B118*1000</f>
        <v>112220000</v>
      </c>
      <c r="D118" s="20">
        <v>22.506091443313743</v>
      </c>
      <c r="E118" s="8">
        <f>'Historical National Accounts'!T92</f>
        <v>342647157.10404003</v>
      </c>
      <c r="F118" s="8">
        <f>'Death Duties'!F118</f>
        <v>137322267.97104257</v>
      </c>
      <c r="G118" s="8">
        <v>124051734.230599</v>
      </c>
      <c r="H118" s="8">
        <f>F118+'Historical National Accounts'!$Q92/1000</f>
        <v>191459355.28676903</v>
      </c>
      <c r="I118" s="8">
        <f>G118+'Historical National Accounts'!$Q92/1000</f>
        <v>178188821.54632545</v>
      </c>
      <c r="J118" s="8">
        <f t="shared" si="14"/>
        <v>342647157.10404003</v>
      </c>
      <c r="K118" s="5">
        <f t="shared" si="15"/>
        <v>3.053351961361968</v>
      </c>
      <c r="L118" s="1"/>
    </row>
    <row r="119" spans="1:12" x14ac:dyDescent="0.35">
      <c r="A119" s="1">
        <v>1971</v>
      </c>
      <c r="B119" s="42">
        <v>13193.776</v>
      </c>
      <c r="C119" s="8">
        <f>'National Income'!B119*1000</f>
        <v>125960000</v>
      </c>
      <c r="D119" s="20">
        <v>24.204529167263868</v>
      </c>
      <c r="E119" s="8">
        <f>'Historical National Accounts'!T93</f>
        <v>372970702.4012</v>
      </c>
      <c r="F119" s="8">
        <f>'Death Duties'!F119</f>
        <v>147351226.14758942</v>
      </c>
      <c r="G119" s="8">
        <v>127467447.275057</v>
      </c>
      <c r="H119" s="8">
        <f>F119+'Historical National Accounts'!$Q93/1000</f>
        <v>208101677.45348877</v>
      </c>
      <c r="I119" s="8">
        <f>G119+'Historical National Accounts'!$Q93/1000</f>
        <v>188217898.58095634</v>
      </c>
      <c r="J119" s="8">
        <f t="shared" si="14"/>
        <v>372970702.4012</v>
      </c>
      <c r="K119" s="5">
        <f t="shared" si="15"/>
        <v>2.9610249476119401</v>
      </c>
      <c r="L119" s="1"/>
    </row>
    <row r="120" spans="1:12" x14ac:dyDescent="0.35">
      <c r="A120" s="1">
        <v>1972</v>
      </c>
      <c r="B120" s="42">
        <v>13329.874</v>
      </c>
      <c r="C120" s="8">
        <f>'National Income'!B120*1000</f>
        <v>142230000</v>
      </c>
      <c r="D120" s="20">
        <v>26.096459796474125</v>
      </c>
      <c r="E120" s="8">
        <f>'Historical National Accounts'!T94</f>
        <v>422561128.96902692</v>
      </c>
      <c r="F120" s="8"/>
      <c r="G120" s="8"/>
      <c r="H120" s="1"/>
      <c r="I120" s="1"/>
      <c r="J120" s="8">
        <f t="shared" si="14"/>
        <v>422561128.96902692</v>
      </c>
      <c r="K120" s="5">
        <f t="shared" si="15"/>
        <v>2.9709704631162688</v>
      </c>
      <c r="L120" s="1"/>
    </row>
    <row r="121" spans="1:12" x14ac:dyDescent="0.35">
      <c r="A121" s="1">
        <v>1973</v>
      </c>
      <c r="B121" s="42">
        <v>13438.404</v>
      </c>
      <c r="C121" s="8">
        <f>'National Income'!B121*1000</f>
        <v>164380000</v>
      </c>
      <c r="D121" s="20">
        <v>28.18188333094453</v>
      </c>
      <c r="E121" s="8">
        <f>'Historical National Accounts'!T95</f>
        <v>450378476.0802514</v>
      </c>
      <c r="F121" s="8"/>
      <c r="G121" s="8">
        <v>151036879.85206699</v>
      </c>
      <c r="H121" s="1"/>
      <c r="I121" s="8">
        <f>G121+'Historical National Accounts'!$Q95/1000</f>
        <v>230726096.60116875</v>
      </c>
      <c r="J121" s="8">
        <f t="shared" si="14"/>
        <v>450378476.0802514</v>
      </c>
      <c r="K121" s="5">
        <f t="shared" si="15"/>
        <v>2.7398617598263257</v>
      </c>
      <c r="L121" s="1"/>
    </row>
    <row r="122" spans="1:12" x14ac:dyDescent="0.35">
      <c r="A122" s="1">
        <v>1974</v>
      </c>
      <c r="B122" s="42">
        <v>13540.584000000001</v>
      </c>
      <c r="C122" s="8">
        <f>'National Income'!B122*1000</f>
        <v>185830000</v>
      </c>
      <c r="D122" s="20">
        <v>30.89795040848502</v>
      </c>
      <c r="E122" s="8">
        <f>'Historical National Accounts'!T96</f>
        <v>495186792.22490901</v>
      </c>
      <c r="F122" s="8">
        <f>'Death Duties'!F122</f>
        <v>192522656.0969947</v>
      </c>
      <c r="G122" s="8">
        <v>160789192.85092601</v>
      </c>
      <c r="H122" s="8">
        <f>F122+'Historical National Accounts'!$Q96/1000</f>
        <v>286257616.94685495</v>
      </c>
      <c r="I122" s="8">
        <f>G122+'Historical National Accounts'!$Q96/1000</f>
        <v>254524153.70078629</v>
      </c>
      <c r="J122" s="8">
        <f t="shared" si="14"/>
        <v>495186792.22490901</v>
      </c>
      <c r="K122" s="5">
        <f t="shared" si="15"/>
        <v>2.6647300878486195</v>
      </c>
      <c r="L122" s="1"/>
    </row>
    <row r="123" spans="1:12" x14ac:dyDescent="0.35">
      <c r="A123" s="1">
        <v>1975</v>
      </c>
      <c r="B123" s="42">
        <v>13653.438</v>
      </c>
      <c r="C123" s="8">
        <f>'National Income'!B123*1000</f>
        <v>202060000</v>
      </c>
      <c r="D123" s="20">
        <v>34.047584921886198</v>
      </c>
      <c r="E123" s="8">
        <f>'Historical National Accounts'!T97</f>
        <v>572083063.60392189</v>
      </c>
      <c r="F123" s="8">
        <f>'Death Duties'!F123</f>
        <v>226475854.58774301</v>
      </c>
      <c r="G123" s="8"/>
      <c r="H123" s="8">
        <f>F123+'Historical National Accounts'!$Q97/1000</f>
        <v>336264391.58774304</v>
      </c>
      <c r="I123" s="1"/>
      <c r="J123" s="8">
        <f t="shared" si="14"/>
        <v>572083063.60392189</v>
      </c>
      <c r="K123" s="5">
        <f t="shared" si="15"/>
        <v>2.8312534079180534</v>
      </c>
      <c r="L123" s="1"/>
    </row>
    <row r="124" spans="1:12" x14ac:dyDescent="0.35">
      <c r="A124" s="1">
        <v>1976</v>
      </c>
      <c r="B124" s="42">
        <v>13769.913</v>
      </c>
      <c r="C124" s="8">
        <f>'National Income'!B124*1000</f>
        <v>230750000</v>
      </c>
      <c r="D124" s="20">
        <v>37.046724953418376</v>
      </c>
      <c r="E124" s="8">
        <f>'Historical National Accounts'!T98</f>
        <v>671640100.46256709</v>
      </c>
      <c r="F124" s="8"/>
      <c r="G124" s="8">
        <v>198814895.75702399</v>
      </c>
      <c r="H124" s="1"/>
      <c r="I124" s="8">
        <f>G124+'Historical National Accounts'!$Q98/1000</f>
        <v>324846832.16702402</v>
      </c>
      <c r="J124" s="8">
        <f t="shared" si="14"/>
        <v>671640100.46256709</v>
      </c>
      <c r="K124" s="5">
        <f t="shared" si="15"/>
        <v>2.910682992253812</v>
      </c>
      <c r="L124" s="1"/>
    </row>
    <row r="125" spans="1:12" x14ac:dyDescent="0.35">
      <c r="A125" s="1">
        <v>1977</v>
      </c>
      <c r="B125" s="42">
        <v>13852.989</v>
      </c>
      <c r="C125" s="8">
        <f>'National Income'!B125*1000</f>
        <v>251740000</v>
      </c>
      <c r="D125" s="20">
        <v>39.526300702307573</v>
      </c>
      <c r="E125" s="8">
        <f>'Historical National Accounts'!T99</f>
        <v>831561688.2565701</v>
      </c>
      <c r="F125" s="8">
        <f>'Death Duties'!F125</f>
        <v>260193464.30601019</v>
      </c>
      <c r="G125" s="8">
        <v>209979861.459122</v>
      </c>
      <c r="H125" s="8">
        <f>F125+'Historical National Accounts'!$Q99/1000</f>
        <v>403239689.84601021</v>
      </c>
      <c r="I125" s="8">
        <f>G125+'Historical National Accounts'!$Q99/1000</f>
        <v>353026086.99912202</v>
      </c>
      <c r="J125" s="8">
        <f t="shared" si="14"/>
        <v>831561688.2565701</v>
      </c>
      <c r="K125" s="5">
        <f t="shared" si="15"/>
        <v>3.3032560906354576</v>
      </c>
      <c r="L125" s="1"/>
    </row>
    <row r="126" spans="1:12" x14ac:dyDescent="0.35">
      <c r="A126" s="1">
        <v>1978</v>
      </c>
      <c r="B126" s="42">
        <v>13936.754000000001</v>
      </c>
      <c r="C126" s="8">
        <f>'National Income'!B126*1000</f>
        <v>269670000</v>
      </c>
      <c r="D126" s="20">
        <v>41.12799197362763</v>
      </c>
      <c r="E126" s="8">
        <f>'Historical National Accounts'!T100</f>
        <v>894630154.0479877</v>
      </c>
      <c r="F126" s="8">
        <f>'Death Duties'!F126</f>
        <v>306423127.67085719</v>
      </c>
      <c r="G126" s="8">
        <v>248476764.40442801</v>
      </c>
      <c r="H126" s="8">
        <f>F126+'Historical National Accounts'!$Q100/1000</f>
        <v>468860217.05085719</v>
      </c>
      <c r="I126" s="8">
        <f>G126+'Historical National Accounts'!$Q100/1000</f>
        <v>410913853.784428</v>
      </c>
      <c r="J126" s="8">
        <f t="shared" si="14"/>
        <v>894630154.0479877</v>
      </c>
      <c r="K126" s="5">
        <f t="shared" si="15"/>
        <v>3.3174997368931942</v>
      </c>
      <c r="L126" s="1"/>
    </row>
    <row r="127" spans="1:12" x14ac:dyDescent="0.35">
      <c r="A127" s="1">
        <v>1979</v>
      </c>
      <c r="B127" s="42">
        <v>14030.002</v>
      </c>
      <c r="C127" s="8">
        <f>'National Income'!B127*1000</f>
        <v>285930000</v>
      </c>
      <c r="D127" s="20">
        <v>42.869428120968898</v>
      </c>
      <c r="E127" s="8">
        <f>'Historical National Accounts'!T101</f>
        <v>898792079.52198756</v>
      </c>
      <c r="F127" s="8">
        <f>'Death Duties'!F127</f>
        <v>336112741.86328918</v>
      </c>
      <c r="G127" s="8">
        <v>270012955.85115999</v>
      </c>
      <c r="H127" s="8">
        <f>F127+'Historical National Accounts'!$Q101/1000</f>
        <v>519634937.25328916</v>
      </c>
      <c r="I127" s="8">
        <f>G127+'Historical National Accounts'!$Q101/1000</f>
        <v>453535151.24115998</v>
      </c>
      <c r="J127" s="8">
        <f t="shared" si="14"/>
        <v>898792079.52198756</v>
      </c>
      <c r="K127" s="5">
        <f t="shared" ref="K127:K158" si="16">J127/C127</f>
        <v>3.1433990120728414</v>
      </c>
      <c r="L127" s="1"/>
    </row>
    <row r="128" spans="1:12" x14ac:dyDescent="0.35">
      <c r="A128" s="1">
        <v>1980</v>
      </c>
      <c r="B128" s="42">
        <v>14143.901</v>
      </c>
      <c r="C128" s="8">
        <f>'National Income'!B128*1000</f>
        <v>304030000</v>
      </c>
      <c r="D128" s="20">
        <v>45.66790884334241</v>
      </c>
      <c r="E128" s="8">
        <f>'Historical National Accounts'!T102</f>
        <v>903760438.17634213</v>
      </c>
      <c r="F128" s="8">
        <f>'Death Duties'!F128</f>
        <v>338553554.90856981</v>
      </c>
      <c r="G128" s="8">
        <v>290230557.715729</v>
      </c>
      <c r="H128" s="8">
        <f>F128+'Historical National Accounts'!$Q102/1000</f>
        <v>542528832.65856981</v>
      </c>
      <c r="I128" s="8">
        <f>G128+'Historical National Accounts'!$Q102/1000</f>
        <v>494205835.465729</v>
      </c>
      <c r="J128" s="8">
        <f t="shared" si="14"/>
        <v>903760438.17634213</v>
      </c>
      <c r="K128" s="5">
        <f t="shared" si="16"/>
        <v>2.9726028292482392</v>
      </c>
      <c r="L128" s="1"/>
    </row>
    <row r="129" spans="1:12" x14ac:dyDescent="0.35">
      <c r="A129" s="1">
        <v>1981</v>
      </c>
      <c r="B129" s="42">
        <v>14246.049000000001</v>
      </c>
      <c r="C129" s="8">
        <f>'National Income'!B129*1000</f>
        <v>316200000</v>
      </c>
      <c r="D129" s="20">
        <v>48.738712913859821</v>
      </c>
      <c r="E129" s="8">
        <f>'Historical National Accounts'!T103</f>
        <v>897395679.02537715</v>
      </c>
      <c r="F129" s="8">
        <f>'Death Duties'!F129</f>
        <v>330543750.81684935</v>
      </c>
      <c r="G129" s="8"/>
      <c r="H129" s="8">
        <f>F129+'Historical National Accounts'!$Q103/1000</f>
        <v>558774613.1368494</v>
      </c>
      <c r="I129" s="1"/>
      <c r="J129" s="8">
        <f t="shared" si="14"/>
        <v>897395679.02537715</v>
      </c>
      <c r="K129" s="5">
        <f t="shared" si="16"/>
        <v>2.8380635010290232</v>
      </c>
      <c r="L129" s="1"/>
    </row>
    <row r="130" spans="1:12" x14ac:dyDescent="0.35">
      <c r="A130" s="1">
        <v>1982</v>
      </c>
      <c r="B130" s="42">
        <v>14310.401</v>
      </c>
      <c r="C130" s="8">
        <f>'National Income'!B130*1000</f>
        <v>328900000</v>
      </c>
      <c r="D130" s="20">
        <v>51.641106492761935</v>
      </c>
      <c r="E130" s="8">
        <f>'Historical National Accounts'!T104</f>
        <v>917011955.93326414</v>
      </c>
      <c r="F130" s="8">
        <f>'Death Duties'!F130</f>
        <v>330221142.67907524</v>
      </c>
      <c r="G130" s="8">
        <v>302039243.68502599</v>
      </c>
      <c r="H130" s="8">
        <f>F130+'Historical National Accounts'!$Q104/1000</f>
        <v>586240596.02907526</v>
      </c>
      <c r="I130" s="8">
        <f>G130+'Historical National Accounts'!$Q104/1000</f>
        <v>558058697.03502595</v>
      </c>
      <c r="J130" s="8">
        <f t="shared" si="14"/>
        <v>917011955.93326414</v>
      </c>
      <c r="K130" s="5">
        <f t="shared" si="16"/>
        <v>2.7881178350053637</v>
      </c>
      <c r="L130" s="1"/>
    </row>
    <row r="131" spans="1:12" x14ac:dyDescent="0.35">
      <c r="A131" s="1">
        <v>1983</v>
      </c>
      <c r="B131" s="42">
        <v>14362.380999999999</v>
      </c>
      <c r="C131" s="8">
        <f>'National Income'!B131*1000</f>
        <v>342200000</v>
      </c>
      <c r="D131" s="20">
        <v>53.103052888060766</v>
      </c>
      <c r="E131" s="8">
        <f>'Historical National Accounts'!T105</f>
        <v>995053561.16605759</v>
      </c>
      <c r="F131" s="8">
        <f>'Death Duties'!F131</f>
        <v>328107950.59854877</v>
      </c>
      <c r="G131" s="8"/>
      <c r="H131" s="8">
        <f>F131+'Historical National Accounts'!$Q105/1000</f>
        <v>613858590.95854878</v>
      </c>
      <c r="I131" s="1"/>
      <c r="J131" s="8">
        <f t="shared" si="14"/>
        <v>995053561.16605759</v>
      </c>
      <c r="K131" s="5">
        <f t="shared" si="16"/>
        <v>2.9078128613853234</v>
      </c>
      <c r="L131" s="1"/>
    </row>
    <row r="132" spans="1:12" x14ac:dyDescent="0.35">
      <c r="A132" s="1">
        <v>1984</v>
      </c>
      <c r="B132" s="42">
        <v>14420.022000000001</v>
      </c>
      <c r="C132" s="8">
        <f>'National Income'!B132*1000</f>
        <v>357450000</v>
      </c>
      <c r="D132" s="20">
        <v>54.840905833452766</v>
      </c>
      <c r="E132" s="8">
        <f>'Historical National Accounts'!T106</f>
        <v>1088879906.1682303</v>
      </c>
      <c r="F132" s="8">
        <f>'Death Duties'!F132</f>
        <v>374256164.78025258</v>
      </c>
      <c r="G132" s="8">
        <v>353473303.44682902</v>
      </c>
      <c r="H132" s="8">
        <f>F132+'Historical National Accounts'!$Q106/1000</f>
        <v>696426563.27025259</v>
      </c>
      <c r="I132" s="8">
        <f>G132+'Historical National Accounts'!$Q106/1000</f>
        <v>675643701.93682909</v>
      </c>
      <c r="J132" s="8">
        <f t="shared" si="14"/>
        <v>1088879906.1682303</v>
      </c>
      <c r="K132" s="5">
        <f t="shared" si="16"/>
        <v>3.0462439674590303</v>
      </c>
      <c r="L132" s="1"/>
    </row>
    <row r="133" spans="1:12" x14ac:dyDescent="0.35">
      <c r="A133" s="1">
        <v>1985</v>
      </c>
      <c r="B133" s="42">
        <v>14491.38</v>
      </c>
      <c r="C133" s="8">
        <f>'National Income'!B133*1000</f>
        <v>377030000</v>
      </c>
      <c r="D133" s="20">
        <v>56.073527303998851</v>
      </c>
      <c r="E133" s="8">
        <f>'Historical National Accounts'!T107</f>
        <v>1170471546.6356692</v>
      </c>
      <c r="F133" s="1"/>
      <c r="G133" s="8"/>
      <c r="H133" s="1"/>
      <c r="I133" s="1"/>
      <c r="J133" s="8">
        <f t="shared" si="14"/>
        <v>1170471546.6356692</v>
      </c>
      <c r="K133" s="5">
        <f t="shared" si="16"/>
        <v>3.1044520240714775</v>
      </c>
      <c r="L133" s="1"/>
    </row>
    <row r="134" spans="1:12" x14ac:dyDescent="0.35">
      <c r="A134" s="1">
        <v>1986</v>
      </c>
      <c r="B134" s="42">
        <v>14571.875</v>
      </c>
      <c r="C134" s="8">
        <f>'National Income'!B134*1000</f>
        <v>387530000</v>
      </c>
      <c r="D134" s="20">
        <v>56.166690554679654</v>
      </c>
      <c r="E134" s="8">
        <f>'Historical National Accounts'!T108</f>
        <v>1259412613.1276596</v>
      </c>
      <c r="F134" s="1"/>
      <c r="G134" s="8">
        <v>380106581.47783101</v>
      </c>
      <c r="H134" s="1"/>
      <c r="I134" s="8">
        <f>G134+'Historical National Accounts'!$Q108/1000</f>
        <v>782704787.77783108</v>
      </c>
      <c r="J134" s="8">
        <f t="shared" si="14"/>
        <v>1259412613.1276596</v>
      </c>
      <c r="K134" s="5">
        <f t="shared" si="16"/>
        <v>3.2498454651966546</v>
      </c>
      <c r="L134" s="1"/>
    </row>
    <row r="135" spans="1:12" x14ac:dyDescent="0.35">
      <c r="A135" s="1">
        <v>1987</v>
      </c>
      <c r="B135" s="42">
        <v>14665.278</v>
      </c>
      <c r="C135" s="8">
        <f>'National Income'!B135*1000</f>
        <v>388610000</v>
      </c>
      <c r="D135" s="20">
        <v>55.890784004586493</v>
      </c>
      <c r="E135" s="8">
        <f>'Historical National Accounts'!T109</f>
        <v>1300265936.3904536</v>
      </c>
      <c r="F135" s="1"/>
      <c r="G135" s="8"/>
      <c r="H135" s="1"/>
      <c r="I135" s="1"/>
      <c r="J135" s="8">
        <f t="shared" si="14"/>
        <v>1300265936.3904536</v>
      </c>
      <c r="K135" s="5">
        <f t="shared" si="16"/>
        <v>3.3459404966173119</v>
      </c>
      <c r="L135" s="1"/>
    </row>
    <row r="136" spans="1:12" x14ac:dyDescent="0.35">
      <c r="A136" s="1">
        <v>1988</v>
      </c>
      <c r="B136" s="42">
        <v>14761.339</v>
      </c>
      <c r="C136" s="8">
        <f>'National Income'!B136*1000</f>
        <v>400600000</v>
      </c>
      <c r="D136" s="20">
        <v>56.284936219005303</v>
      </c>
      <c r="E136" s="8">
        <f>'Historical National Accounts'!T110</f>
        <v>1398861861.119653</v>
      </c>
      <c r="F136" s="1"/>
      <c r="G136" s="8">
        <v>395463406.87673396</v>
      </c>
      <c r="H136" s="1"/>
      <c r="I136" s="8">
        <f>G136+'Historical National Accounts'!$Q110/1000</f>
        <v>861528114.81673396</v>
      </c>
      <c r="J136" s="8">
        <f t="shared" si="14"/>
        <v>1398861861.119653</v>
      </c>
      <c r="K136" s="5">
        <f t="shared" si="16"/>
        <v>3.4919167776326834</v>
      </c>
      <c r="L136" s="1"/>
    </row>
    <row r="137" spans="1:12" x14ac:dyDescent="0.35">
      <c r="A137" s="1">
        <v>1989</v>
      </c>
      <c r="B137" s="42">
        <v>14848.906999999999</v>
      </c>
      <c r="C137" s="8">
        <f>'National Income'!B137*1000</f>
        <v>427850000</v>
      </c>
      <c r="D137" s="20">
        <v>56.90483015622759</v>
      </c>
      <c r="E137" s="8">
        <f>'Historical National Accounts'!T111</f>
        <v>1512312106.1496065</v>
      </c>
      <c r="F137" s="1"/>
      <c r="G137" s="8">
        <v>407834756.23880398</v>
      </c>
      <c r="H137" s="1"/>
      <c r="I137" s="8">
        <f>G137+'Historical National Accounts'!$Q111/1000</f>
        <v>913315099.25880396</v>
      </c>
      <c r="J137" s="8">
        <f t="shared" si="14"/>
        <v>1512312106.1496065</v>
      </c>
      <c r="K137" s="5">
        <f t="shared" si="16"/>
        <v>3.5346782894696891</v>
      </c>
      <c r="L137" s="1"/>
    </row>
    <row r="138" spans="1:12" x14ac:dyDescent="0.35">
      <c r="A138" s="1">
        <v>1990</v>
      </c>
      <c r="B138" s="42">
        <v>14951.51</v>
      </c>
      <c r="C138" s="8">
        <f>'National Income'!B138*1000</f>
        <v>455920000</v>
      </c>
      <c r="D138" s="20">
        <v>58.309445320338249</v>
      </c>
      <c r="E138" s="8">
        <f>'Historical National Accounts'!T112</f>
        <v>1566646201.0515213</v>
      </c>
      <c r="F138" s="1"/>
      <c r="G138" s="8">
        <v>436081651.91091001</v>
      </c>
      <c r="H138" s="1"/>
      <c r="I138" s="8">
        <f>G138+'Historical National Accounts'!$Q112/1000</f>
        <v>968598235.70091009</v>
      </c>
      <c r="J138" s="8">
        <f t="shared" si="14"/>
        <v>1566646201.0515213</v>
      </c>
      <c r="K138" s="5">
        <f t="shared" si="16"/>
        <v>3.4362304813377813</v>
      </c>
      <c r="L138" s="1"/>
    </row>
    <row r="139" spans="1:12" x14ac:dyDescent="0.35">
      <c r="A139" s="1">
        <v>1991</v>
      </c>
      <c r="B139" s="42">
        <v>15069.798000000001</v>
      </c>
      <c r="C139" s="8">
        <f>'National Income'!B139*1000</f>
        <v>478800000</v>
      </c>
      <c r="D139" s="20">
        <v>60.559696144474692</v>
      </c>
      <c r="E139" s="8">
        <f>'Historical National Accounts'!T113</f>
        <v>1652327582.7085717</v>
      </c>
      <c r="F139" s="1"/>
      <c r="G139" s="8">
        <v>444280872.12519604</v>
      </c>
      <c r="H139" s="1"/>
      <c r="I139" s="8">
        <f>G139+'Historical National Accounts'!$Q113/1000</f>
        <v>1020028264.405196</v>
      </c>
      <c r="J139" s="8">
        <f t="shared" si="14"/>
        <v>1652327582.7085717</v>
      </c>
      <c r="K139" s="5">
        <f t="shared" si="16"/>
        <v>3.4509765720730403</v>
      </c>
      <c r="L139" s="1"/>
    </row>
    <row r="140" spans="1:12" x14ac:dyDescent="0.35">
      <c r="A140" s="1">
        <v>1992</v>
      </c>
      <c r="B140" s="42">
        <v>15184.166509999999</v>
      </c>
      <c r="C140" s="8">
        <f>'National Income'!B140*1000</f>
        <v>497940000</v>
      </c>
      <c r="D140" s="20">
        <v>62.806363766661889</v>
      </c>
      <c r="E140" s="8">
        <f>'Historical National Accounts'!T114</f>
        <v>1774683857.5819807</v>
      </c>
      <c r="F140" s="1"/>
      <c r="G140" s="8">
        <v>485558235.07677001</v>
      </c>
      <c r="H140" s="1"/>
      <c r="I140" s="8">
        <f>G140+'Historical National Accounts'!$Q114/1000</f>
        <v>1105415568.0767701</v>
      </c>
      <c r="J140" s="8">
        <f t="shared" si="14"/>
        <v>1774683857.5819807</v>
      </c>
      <c r="K140" s="5">
        <f t="shared" si="16"/>
        <v>3.564051607788048</v>
      </c>
      <c r="L140" s="1"/>
    </row>
    <row r="141" spans="1:12" x14ac:dyDescent="0.35">
      <c r="A141" s="1">
        <v>1993</v>
      </c>
      <c r="B141" s="42">
        <v>15290.36801</v>
      </c>
      <c r="C141" s="8">
        <f>'National Income'!B141*1000</f>
        <v>512250000</v>
      </c>
      <c r="D141" s="20">
        <v>64.099899670345422</v>
      </c>
      <c r="E141" s="8">
        <f>'Historical National Accounts'!T115</f>
        <v>1904000270.7546401</v>
      </c>
      <c r="F141" s="1"/>
      <c r="G141" s="8">
        <v>482949092.39989102</v>
      </c>
      <c r="H141" s="1"/>
      <c r="I141" s="8">
        <f>G141+'Historical National Accounts'!$Q115/1000</f>
        <v>1164551922.6198912</v>
      </c>
      <c r="J141" s="8">
        <f t="shared" si="14"/>
        <v>1904000270.7546401</v>
      </c>
      <c r="K141" s="5">
        <f t="shared" si="16"/>
        <v>3.7169356188475162</v>
      </c>
      <c r="L141" s="1"/>
    </row>
    <row r="142" spans="1:12" x14ac:dyDescent="0.35">
      <c r="A142" s="1">
        <v>1994</v>
      </c>
      <c r="B142" s="42">
        <v>15382.838009999999</v>
      </c>
      <c r="C142" s="8">
        <f>'National Income'!B142*1000</f>
        <v>545030000</v>
      </c>
      <c r="D142" s="20">
        <v>65.866418231331508</v>
      </c>
      <c r="E142" s="8">
        <f>'Historical National Accounts'!T116</f>
        <v>1959994906.4351461</v>
      </c>
      <c r="F142" s="1"/>
      <c r="G142" s="8"/>
      <c r="H142" s="1"/>
      <c r="I142" s="1"/>
      <c r="J142" s="8">
        <f t="shared" si="14"/>
        <v>1959994906.4351461</v>
      </c>
      <c r="K142" s="5">
        <f t="shared" si="16"/>
        <v>3.5961229775152672</v>
      </c>
      <c r="L142" s="1"/>
    </row>
    <row r="143" spans="1:12" x14ac:dyDescent="0.35">
      <c r="A143" s="1">
        <v>1995</v>
      </c>
      <c r="B143" s="42">
        <v>15459.006020000001</v>
      </c>
      <c r="C143" s="8">
        <f>'National Income'!B143*1000</f>
        <v>607970533.35000002</v>
      </c>
      <c r="D143" s="20">
        <v>67.0417084706894</v>
      </c>
      <c r="E143" s="8">
        <f>'Historical National Accounts'!T117</f>
        <v>2261901166.2600002</v>
      </c>
      <c r="F143" s="1"/>
      <c r="G143" s="8"/>
      <c r="H143" s="1"/>
      <c r="I143" s="1"/>
      <c r="J143" s="8">
        <f t="shared" si="14"/>
        <v>2261901166.2600002</v>
      </c>
      <c r="K143" s="5">
        <f t="shared" si="16"/>
        <v>3.72041249071171</v>
      </c>
      <c r="L143" s="1"/>
    </row>
    <row r="144" spans="1:12" x14ac:dyDescent="0.35">
      <c r="A144" s="1">
        <v>1996</v>
      </c>
      <c r="B144" s="42">
        <v>15530.498519999999</v>
      </c>
      <c r="C144" s="8">
        <f>'National Income'!B144*1000</f>
        <v>637597210.59000003</v>
      </c>
      <c r="D144" s="20">
        <v>68.45349003869859</v>
      </c>
      <c r="E144" s="8">
        <f>'Historical National Accounts'!T118</f>
        <v>2494515979.02</v>
      </c>
      <c r="F144" s="1"/>
      <c r="G144" s="8"/>
      <c r="H144" s="1"/>
      <c r="I144" s="1"/>
      <c r="J144" s="8">
        <f t="shared" si="14"/>
        <v>2494515979.02</v>
      </c>
      <c r="K144" s="5">
        <f t="shared" si="16"/>
        <v>3.9123696553058971</v>
      </c>
      <c r="L144" s="1"/>
    </row>
    <row r="145" spans="1:12" x14ac:dyDescent="0.35">
      <c r="A145" s="1">
        <v>1997</v>
      </c>
      <c r="B145" s="42">
        <v>15610.650019999999</v>
      </c>
      <c r="C145" s="8">
        <f>'National Income'!B145*1000</f>
        <v>680752463.51999998</v>
      </c>
      <c r="D145" s="20">
        <v>69.92976924179446</v>
      </c>
      <c r="E145" s="8">
        <f>'Historical National Accounts'!T119</f>
        <v>2734259793.6300001</v>
      </c>
      <c r="F145" s="1"/>
      <c r="G145" s="8"/>
      <c r="H145" s="1"/>
      <c r="I145" s="1"/>
      <c r="J145" s="8">
        <f t="shared" si="14"/>
        <v>2734259793.6300001</v>
      </c>
      <c r="K145" s="5">
        <f t="shared" si="16"/>
        <v>4.0165257419588754</v>
      </c>
      <c r="L145" s="1"/>
    </row>
    <row r="146" spans="1:12" x14ac:dyDescent="0.35">
      <c r="A146" s="1">
        <v>1998</v>
      </c>
      <c r="B146" s="42">
        <v>15707.20903</v>
      </c>
      <c r="C146" s="8">
        <f>'National Income'!B146*1000</f>
        <v>720392799</v>
      </c>
      <c r="D146" s="20">
        <v>71.273469972767657</v>
      </c>
      <c r="E146" s="8">
        <f>'Historical National Accounts'!T120</f>
        <v>2969726207.1300001</v>
      </c>
      <c r="F146" s="1"/>
      <c r="G146" s="8"/>
      <c r="H146" s="1"/>
      <c r="I146" s="1"/>
      <c r="J146" s="8">
        <f t="shared" si="14"/>
        <v>2969726207.1300001</v>
      </c>
      <c r="K146" s="5">
        <f t="shared" si="16"/>
        <v>4.1223707555827476</v>
      </c>
      <c r="L146" s="1"/>
    </row>
    <row r="147" spans="1:12" x14ac:dyDescent="0.35">
      <c r="A147" s="1">
        <v>1999</v>
      </c>
      <c r="B147" s="42">
        <v>15812.088030000001</v>
      </c>
      <c r="C147" s="8">
        <f>'National Income'!B147*1000</f>
        <v>782057012.22000003</v>
      </c>
      <c r="D147" s="20">
        <v>72.81783001289952</v>
      </c>
      <c r="E147" s="8">
        <f>'Historical National Accounts'!T121</f>
        <v>3369038459.1300001</v>
      </c>
      <c r="F147" s="1"/>
      <c r="G147" s="8"/>
      <c r="H147" s="1"/>
      <c r="I147" s="1"/>
      <c r="J147" s="8">
        <f t="shared" si="14"/>
        <v>3369038459.1300001</v>
      </c>
      <c r="K147" s="5">
        <f t="shared" si="16"/>
        <v>4.30791925203307</v>
      </c>
      <c r="L147" s="1"/>
    </row>
    <row r="148" spans="1:12" x14ac:dyDescent="0.35">
      <c r="A148" s="1">
        <v>2000</v>
      </c>
      <c r="B148" s="42">
        <v>15925.51303</v>
      </c>
      <c r="C148" s="8">
        <f>'National Income'!B148*1000</f>
        <v>841691608.52999997</v>
      </c>
      <c r="D148" s="20">
        <v>74.634513401175283</v>
      </c>
      <c r="E148" s="8">
        <f>'Historical National Accounts'!T122</f>
        <v>3784345238.3099999</v>
      </c>
      <c r="F148" s="1"/>
      <c r="G148" s="8"/>
      <c r="H148" s="1"/>
      <c r="I148" s="1"/>
      <c r="J148" s="8">
        <f t="shared" si="14"/>
        <v>3784345238.3099999</v>
      </c>
      <c r="K148" s="5">
        <f t="shared" si="16"/>
        <v>4.4961185307755347</v>
      </c>
      <c r="L148" s="1"/>
    </row>
    <row r="149" spans="1:12" x14ac:dyDescent="0.35">
      <c r="A149" s="1">
        <v>2001</v>
      </c>
      <c r="B149" s="42">
        <v>16046.180539999999</v>
      </c>
      <c r="C149" s="8">
        <f>'National Income'!B149*1000</f>
        <v>873577088.51999998</v>
      </c>
      <c r="D149" s="20">
        <v>78.060054464669619</v>
      </c>
      <c r="E149" s="8">
        <f>'Historical National Accounts'!T123</f>
        <v>4026733504.9200001</v>
      </c>
      <c r="F149" s="1"/>
      <c r="G149" s="8"/>
      <c r="H149" s="1"/>
      <c r="I149" s="1"/>
      <c r="J149" s="8">
        <f t="shared" si="14"/>
        <v>4026733504.9200001</v>
      </c>
      <c r="K149" s="5">
        <f t="shared" si="16"/>
        <v>4.6094770087686552</v>
      </c>
      <c r="L149" s="1"/>
    </row>
    <row r="150" spans="1:12" x14ac:dyDescent="0.35">
      <c r="A150" s="1">
        <v>2002</v>
      </c>
      <c r="B150" s="42">
        <v>16148.929040000001</v>
      </c>
      <c r="C150" s="8">
        <f>'National Income'!B150*1000</f>
        <v>411937000</v>
      </c>
      <c r="D150" s="20">
        <v>80.679375089580034</v>
      </c>
      <c r="E150" s="8">
        <f>'Historical National Accounts'!T124</f>
        <v>1908456000</v>
      </c>
      <c r="F150" s="1"/>
      <c r="G150" s="8"/>
      <c r="H150" s="1"/>
      <c r="I150" s="1"/>
      <c r="J150" s="8">
        <f t="shared" si="14"/>
        <v>1908456000</v>
      </c>
      <c r="K150" s="5">
        <f t="shared" si="16"/>
        <v>4.6328831835936075</v>
      </c>
      <c r="L150" s="1"/>
    </row>
    <row r="151" spans="1:12" x14ac:dyDescent="0.35">
      <c r="A151" s="1">
        <v>2003</v>
      </c>
      <c r="B151" s="42">
        <v>16225.302540000001</v>
      </c>
      <c r="C151" s="8">
        <f>'National Income'!B151*1000</f>
        <v>427286000</v>
      </c>
      <c r="D151" s="20">
        <v>82.402895227174994</v>
      </c>
      <c r="E151" s="8">
        <f>'Historical National Accounts'!T125</f>
        <v>1991807000</v>
      </c>
      <c r="F151" s="1"/>
      <c r="G151" s="8"/>
      <c r="H151" s="1"/>
      <c r="I151" s="1"/>
      <c r="J151" s="8">
        <f t="shared" si="14"/>
        <v>1991807000</v>
      </c>
      <c r="K151" s="5">
        <f t="shared" si="16"/>
        <v>4.6615311524365417</v>
      </c>
      <c r="L151" s="1"/>
    </row>
    <row r="152" spans="1:12" x14ac:dyDescent="0.35">
      <c r="A152" s="1">
        <v>2004</v>
      </c>
      <c r="B152" s="42">
        <v>16281.77954</v>
      </c>
      <c r="C152" s="8">
        <f>'National Income'!B152*1000</f>
        <v>437560000</v>
      </c>
      <c r="D152" s="20">
        <v>83.37752615737422</v>
      </c>
      <c r="E152" s="8">
        <f>'Historical National Accounts'!T126</f>
        <v>2051756000</v>
      </c>
      <c r="F152" s="1"/>
      <c r="G152" s="8"/>
      <c r="H152" s="1"/>
      <c r="I152" s="1"/>
      <c r="J152" s="8">
        <f t="shared" si="14"/>
        <v>2051756000</v>
      </c>
      <c r="K152" s="5">
        <f t="shared" si="16"/>
        <v>4.6890849254959317</v>
      </c>
      <c r="L152" s="1"/>
    </row>
    <row r="153" spans="1:12" x14ac:dyDescent="0.35">
      <c r="A153" s="1">
        <v>2005</v>
      </c>
      <c r="B153" s="42">
        <v>16319.868549999999</v>
      </c>
      <c r="C153" s="8">
        <f>'National Income'!B153*1000</f>
        <v>444356000</v>
      </c>
      <c r="D153" s="20">
        <v>84.803640533180442</v>
      </c>
      <c r="E153" s="8">
        <f>'Historical National Accounts'!T127</f>
        <v>2159815000</v>
      </c>
      <c r="F153" s="1"/>
      <c r="G153" s="8"/>
      <c r="H153" s="1"/>
      <c r="I153" s="1"/>
      <c r="J153" s="8">
        <f t="shared" si="14"/>
        <v>2159815000</v>
      </c>
      <c r="K153" s="5">
        <f t="shared" si="16"/>
        <v>4.8605509996489298</v>
      </c>
      <c r="L153" s="1"/>
    </row>
    <row r="154" spans="1:12" x14ac:dyDescent="0.35">
      <c r="A154" s="1">
        <v>2006</v>
      </c>
      <c r="B154" s="42">
        <v>16346.101549999999</v>
      </c>
      <c r="C154" s="8">
        <f>'National Income'!B154*1000</f>
        <v>485322000</v>
      </c>
      <c r="D154" s="20">
        <v>85.778271463379667</v>
      </c>
      <c r="E154" s="8">
        <f>'Historical National Accounts'!T128</f>
        <v>2226090000</v>
      </c>
      <c r="F154" s="1"/>
      <c r="G154" s="8"/>
      <c r="H154" s="1"/>
      <c r="I154" s="1"/>
      <c r="J154" s="8">
        <f t="shared" si="14"/>
        <v>2226090000</v>
      </c>
      <c r="K154" s="5">
        <f t="shared" si="16"/>
        <v>4.5868310111637225</v>
      </c>
      <c r="L154" s="1"/>
    </row>
    <row r="155" spans="1:12" x14ac:dyDescent="0.35">
      <c r="A155" s="1">
        <v>2007</v>
      </c>
      <c r="B155" s="42">
        <v>16381.69605</v>
      </c>
      <c r="C155" s="8">
        <f>'National Income'!B155*1000</f>
        <v>511070000</v>
      </c>
      <c r="D155" s="20">
        <v>87.157804213845495</v>
      </c>
      <c r="E155" s="8">
        <f>'Historical National Accounts'!T129</f>
        <v>2287408000</v>
      </c>
      <c r="F155" s="1"/>
      <c r="G155" s="8"/>
      <c r="H155" s="1"/>
      <c r="I155" s="1"/>
      <c r="J155" s="8">
        <f t="shared" si="14"/>
        <v>2287408000</v>
      </c>
      <c r="K155" s="5">
        <f t="shared" si="16"/>
        <v>4.4757234821061695</v>
      </c>
      <c r="L155" s="1"/>
    </row>
    <row r="156" spans="1:12" x14ac:dyDescent="0.35">
      <c r="A156" s="1">
        <v>2008</v>
      </c>
      <c r="B156" s="42">
        <v>16445.593550000001</v>
      </c>
      <c r="C156" s="8">
        <f>'National Income'!B156*1000</f>
        <v>516954000</v>
      </c>
      <c r="D156" s="20">
        <v>89.329224595098182</v>
      </c>
      <c r="E156" s="8">
        <f>'Historical National Accounts'!T130</f>
        <v>2460268000</v>
      </c>
      <c r="F156" s="1"/>
      <c r="G156" s="8"/>
      <c r="H156" s="1"/>
      <c r="I156" s="1"/>
      <c r="J156" s="8">
        <f t="shared" si="14"/>
        <v>2460268000</v>
      </c>
      <c r="K156" s="5">
        <f t="shared" si="16"/>
        <v>4.7591623239205036</v>
      </c>
      <c r="L156" s="1"/>
    </row>
    <row r="157" spans="1:12" x14ac:dyDescent="0.35">
      <c r="A157" s="1">
        <v>2009</v>
      </c>
      <c r="B157" s="42">
        <v>16530.38855</v>
      </c>
      <c r="C157" s="8">
        <f>'National Income'!B157*1000</f>
        <v>505974000</v>
      </c>
      <c r="D157" s="20">
        <v>90.393435574028942</v>
      </c>
      <c r="E157" s="8">
        <f>'Historical National Accounts'!T131</f>
        <v>2443621000</v>
      </c>
      <c r="F157" s="1"/>
      <c r="G157" s="8"/>
      <c r="H157" s="1"/>
      <c r="I157" s="1"/>
      <c r="J157" s="8">
        <f t="shared" si="14"/>
        <v>2443621000</v>
      </c>
      <c r="K157" s="5">
        <f t="shared" si="16"/>
        <v>4.8295386719475708</v>
      </c>
      <c r="L157" s="1"/>
    </row>
    <row r="158" spans="1:12" x14ac:dyDescent="0.35">
      <c r="A158" s="1">
        <v>2010</v>
      </c>
      <c r="B158" s="42">
        <v>16615.394560000001</v>
      </c>
      <c r="C158" s="8">
        <f>'National Income'!B158*1000</f>
        <v>522610000</v>
      </c>
      <c r="D158" s="20">
        <v>91.54364339974201</v>
      </c>
      <c r="E158" s="8">
        <f>'Historical National Accounts'!T132</f>
        <v>2524167000</v>
      </c>
      <c r="F158" s="1"/>
      <c r="G158" s="8"/>
      <c r="H158" s="1"/>
      <c r="I158" s="1"/>
      <c r="J158" s="8">
        <f t="shared" si="14"/>
        <v>2524167000</v>
      </c>
      <c r="K158" s="5">
        <f t="shared" si="16"/>
        <v>4.8299248005204642</v>
      </c>
      <c r="L158" s="1"/>
    </row>
    <row r="159" spans="1:12" x14ac:dyDescent="0.35">
      <c r="A159" s="1">
        <v>2011</v>
      </c>
      <c r="B159" s="42">
        <v>16693.074059999999</v>
      </c>
      <c r="C159" s="8">
        <f>'National Income'!B159*1000</f>
        <v>540844000</v>
      </c>
      <c r="D159" s="20">
        <v>93.686398165400604</v>
      </c>
      <c r="E159" s="8">
        <f>'Historical National Accounts'!T133</f>
        <v>2627101000</v>
      </c>
      <c r="F159" s="1"/>
      <c r="G159" s="8"/>
      <c r="H159" s="1"/>
      <c r="I159" s="1"/>
      <c r="J159" s="8">
        <f t="shared" ref="J159:J167" si="17">E159</f>
        <v>2627101000</v>
      </c>
      <c r="K159" s="5">
        <f t="shared" ref="K159:K167" si="18">J159/C159</f>
        <v>4.8574099000820938</v>
      </c>
      <c r="L159" s="1"/>
    </row>
    <row r="160" spans="1:12" x14ac:dyDescent="0.35">
      <c r="A160" s="1">
        <v>2012</v>
      </c>
      <c r="B160" s="42">
        <v>16754.962060000002</v>
      </c>
      <c r="C160" s="8">
        <f>'National Income'!B160*1000</f>
        <v>544933000</v>
      </c>
      <c r="D160" s="20">
        <v>95.986813816826725</v>
      </c>
      <c r="E160" s="8">
        <f>'Historical National Accounts'!T134</f>
        <v>2653544000</v>
      </c>
      <c r="F160" s="1"/>
      <c r="G160" s="8"/>
      <c r="H160" s="1"/>
      <c r="I160" s="1"/>
      <c r="J160" s="8">
        <f t="shared" si="17"/>
        <v>2653544000</v>
      </c>
      <c r="K160" s="5">
        <f t="shared" si="18"/>
        <v>4.8694867075401929</v>
      </c>
      <c r="L160" s="1"/>
    </row>
    <row r="161" spans="1:12" x14ac:dyDescent="0.35">
      <c r="A161" s="1">
        <v>2013</v>
      </c>
      <c r="B161" s="42">
        <v>16804.432560000001</v>
      </c>
      <c r="C161" s="8">
        <f>'National Income'!B161*1000</f>
        <v>546313000</v>
      </c>
      <c r="D161" s="20">
        <v>98.394725526730682</v>
      </c>
      <c r="E161" s="8">
        <f>'Historical National Accounts'!T135</f>
        <v>2565317000</v>
      </c>
      <c r="F161" s="1"/>
      <c r="G161" s="8"/>
      <c r="H161" s="1"/>
      <c r="I161" s="1"/>
      <c r="J161" s="8">
        <f t="shared" si="17"/>
        <v>2565317000</v>
      </c>
      <c r="K161" s="5">
        <f t="shared" si="18"/>
        <v>4.6956909317552391</v>
      </c>
      <c r="L161" s="1"/>
    </row>
    <row r="162" spans="1:12" x14ac:dyDescent="0.35">
      <c r="A162" s="1">
        <v>2014</v>
      </c>
      <c r="B162" s="42">
        <v>16865.00806</v>
      </c>
      <c r="C162" s="8">
        <f>'National Income'!B162*1000</f>
        <v>546502000</v>
      </c>
      <c r="D162" s="20">
        <v>99.355023649132875</v>
      </c>
      <c r="E162" s="8">
        <f>'Historical National Accounts'!T136</f>
        <v>2857845000</v>
      </c>
      <c r="F162" s="1"/>
      <c r="G162" s="8"/>
      <c r="H162" s="1"/>
      <c r="I162" s="1"/>
      <c r="J162" s="8">
        <f t="shared" si="17"/>
        <v>2857845000</v>
      </c>
      <c r="K162" s="5">
        <f t="shared" si="18"/>
        <v>5.2293404232738396</v>
      </c>
      <c r="L162" s="1"/>
    </row>
    <row r="163" spans="1:12" x14ac:dyDescent="0.35">
      <c r="A163" s="1">
        <v>2015</v>
      </c>
      <c r="B163" s="42">
        <v>16939.923569999999</v>
      </c>
      <c r="C163" s="8">
        <f>'National Income'!B163*1000</f>
        <v>565828000</v>
      </c>
      <c r="D163" s="20">
        <v>100</v>
      </c>
      <c r="E163" s="8">
        <f>'Historical National Accounts'!T137</f>
        <v>3011490000</v>
      </c>
      <c r="F163" s="1"/>
      <c r="G163" s="8"/>
      <c r="H163" s="1"/>
      <c r="I163" s="1"/>
      <c r="J163" s="8">
        <f t="shared" si="17"/>
        <v>3011490000</v>
      </c>
      <c r="K163" s="5">
        <f t="shared" si="18"/>
        <v>5.3222710788437473</v>
      </c>
      <c r="L163" s="1"/>
    </row>
    <row r="164" spans="1:12" x14ac:dyDescent="0.35">
      <c r="A164" s="1">
        <v>2016</v>
      </c>
      <c r="B164" s="42">
        <v>17030.31407</v>
      </c>
      <c r="C164" s="8">
        <f>'National Income'!B164*1000</f>
        <v>575030000</v>
      </c>
      <c r="D164" s="20">
        <v>100.31890497348431</v>
      </c>
      <c r="E164" s="8">
        <f>'Historical National Accounts'!T138</f>
        <v>3258819000</v>
      </c>
      <c r="F164" s="1"/>
      <c r="G164" s="8"/>
      <c r="H164" s="1"/>
      <c r="I164" s="1"/>
      <c r="J164" s="8">
        <f t="shared" si="17"/>
        <v>3258819000</v>
      </c>
      <c r="K164" s="5">
        <f t="shared" si="18"/>
        <v>5.6672156235326856</v>
      </c>
      <c r="L164" s="1"/>
    </row>
    <row r="165" spans="1:12" x14ac:dyDescent="0.35">
      <c r="A165" s="1">
        <v>2017</v>
      </c>
      <c r="B165" s="42">
        <v>17131.29607</v>
      </c>
      <c r="C165" s="8">
        <f>'National Income'!B165*1000</f>
        <v>616976000</v>
      </c>
      <c r="D165" s="20">
        <v>101.69843772395011</v>
      </c>
      <c r="E165" s="8">
        <f>'Historical National Accounts'!T139</f>
        <v>3380562000</v>
      </c>
      <c r="F165" s="1"/>
      <c r="G165" s="8"/>
      <c r="H165" s="1"/>
      <c r="I165" s="1"/>
      <c r="J165" s="8">
        <f t="shared" si="17"/>
        <v>3380562000</v>
      </c>
      <c r="K165" s="5">
        <f t="shared" si="18"/>
        <v>5.4792439252094081</v>
      </c>
      <c r="L165" s="1"/>
    </row>
    <row r="166" spans="1:12" x14ac:dyDescent="0.35">
      <c r="A166" s="1">
        <v>2018</v>
      </c>
      <c r="B166" s="42">
        <v>17231.624080000001</v>
      </c>
      <c r="C166" s="8">
        <f>'National Income'!B166*1000</f>
        <v>648638000</v>
      </c>
      <c r="D166" s="20">
        <v>103.43987387129138</v>
      </c>
      <c r="E166" s="8">
        <f>'Historical National Accounts'!T140</f>
        <v>3583872000</v>
      </c>
      <c r="F166" s="1"/>
      <c r="G166" s="8"/>
      <c r="H166" s="1"/>
      <c r="I166" s="1"/>
      <c r="J166" s="8">
        <f t="shared" si="17"/>
        <v>3583872000</v>
      </c>
      <c r="K166" s="5">
        <f t="shared" si="18"/>
        <v>5.5252267058050872</v>
      </c>
      <c r="L166" s="1"/>
    </row>
    <row r="167" spans="1:12" x14ac:dyDescent="0.35">
      <c r="A167" s="1">
        <v>2019</v>
      </c>
      <c r="B167" s="43"/>
      <c r="C167" s="8">
        <f>'National Income'!B167*1000</f>
        <v>676055000</v>
      </c>
      <c r="D167" s="20">
        <v>106.15952415078111</v>
      </c>
      <c r="E167" s="8">
        <f>'Historical National Accounts'!T141</f>
        <v>4025741000</v>
      </c>
      <c r="F167" s="1"/>
      <c r="G167" s="8"/>
      <c r="H167" s="1"/>
      <c r="I167" s="1"/>
      <c r="J167" s="8">
        <f t="shared" si="17"/>
        <v>4025741000</v>
      </c>
      <c r="K167" s="5">
        <f t="shared" si="18"/>
        <v>5.9547536812833277</v>
      </c>
      <c r="L167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6592-D319-4CDC-8304-BE922CE10D07}">
  <dimension ref="A1:J167"/>
  <sheetViews>
    <sheetView zoomScale="80" zoomScaleNormal="8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H31" sqref="H31"/>
    </sheetView>
  </sheetViews>
  <sheetFormatPr defaultRowHeight="14.5" x14ac:dyDescent="0.35"/>
  <cols>
    <col min="4" max="4" width="18.36328125" customWidth="1"/>
    <col min="5" max="5" width="13.453125" customWidth="1"/>
    <col min="6" max="6" width="22.26953125" customWidth="1"/>
    <col min="7" max="7" width="29" customWidth="1"/>
    <col min="8" max="8" width="12.7265625" customWidth="1"/>
  </cols>
  <sheetData>
    <row r="1" spans="1:10" x14ac:dyDescent="0.35">
      <c r="A1" s="1" t="s">
        <v>0</v>
      </c>
      <c r="B1" s="1" t="s">
        <v>45</v>
      </c>
      <c r="C1" s="16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6" t="s">
        <v>53</v>
      </c>
      <c r="J1" s="16" t="s">
        <v>54</v>
      </c>
    </row>
    <row r="2" spans="1:10" x14ac:dyDescent="0.35">
      <c r="A2" s="1">
        <v>1854</v>
      </c>
      <c r="B2" s="16"/>
      <c r="C2" s="16"/>
      <c r="D2" s="16"/>
      <c r="E2" s="16">
        <v>5.0063337153731107</v>
      </c>
      <c r="F2" s="16"/>
      <c r="G2" s="16"/>
      <c r="H2" s="18">
        <f>Overview!K2</f>
        <v>6.8814603999091188</v>
      </c>
      <c r="I2" s="17">
        <v>2.8633444309234601</v>
      </c>
      <c r="J2" s="1"/>
    </row>
    <row r="3" spans="1:10" x14ac:dyDescent="0.35">
      <c r="A3" s="1">
        <v>1855</v>
      </c>
      <c r="B3" s="1"/>
      <c r="C3" s="1"/>
      <c r="D3" s="17">
        <v>7.7229733467102104</v>
      </c>
      <c r="E3" s="17">
        <v>4.8254431284749506</v>
      </c>
      <c r="F3" s="1"/>
      <c r="G3" s="1"/>
      <c r="H3" s="18">
        <f>Overview!K3</f>
        <v>6.7487168201551642</v>
      </c>
      <c r="I3" s="17">
        <v>2.8675107955932599</v>
      </c>
      <c r="J3" s="1"/>
    </row>
    <row r="4" spans="1:10" x14ac:dyDescent="0.35">
      <c r="A4" s="1">
        <v>1856</v>
      </c>
      <c r="B4" s="1"/>
      <c r="C4" s="1"/>
      <c r="D4" s="17">
        <v>7.5399718284606898</v>
      </c>
      <c r="E4" s="17">
        <v>4.905701401213415</v>
      </c>
      <c r="F4" s="1"/>
      <c r="G4" s="1"/>
      <c r="H4" s="18">
        <f>Overview!K4</f>
        <v>5.6904959287648982</v>
      </c>
      <c r="I4" s="17">
        <v>3.0936465263366699</v>
      </c>
      <c r="J4" s="1"/>
    </row>
    <row r="5" spans="1:10" x14ac:dyDescent="0.35">
      <c r="A5" s="1">
        <v>1857</v>
      </c>
      <c r="B5" s="1"/>
      <c r="C5" s="1"/>
      <c r="D5" s="17">
        <v>7.7177977561950701</v>
      </c>
      <c r="E5" s="17">
        <v>5.0857664990405933</v>
      </c>
      <c r="F5" s="1"/>
      <c r="G5" s="1"/>
      <c r="H5" s="18">
        <f>Overview!K5</f>
        <v>6.4747674096106813</v>
      </c>
      <c r="I5" s="17">
        <v>3.5363802909851101</v>
      </c>
      <c r="J5" s="1"/>
    </row>
    <row r="6" spans="1:10" x14ac:dyDescent="0.35">
      <c r="A6" s="1">
        <v>1858</v>
      </c>
      <c r="B6" s="1"/>
      <c r="C6" s="1"/>
      <c r="D6" s="17">
        <v>7.07134962081909</v>
      </c>
      <c r="E6" s="17">
        <v>5.4832069345794539</v>
      </c>
      <c r="F6" s="1"/>
      <c r="G6" s="1"/>
      <c r="H6" s="17"/>
      <c r="I6" s="17">
        <v>4.0640211105346697</v>
      </c>
      <c r="J6" s="1"/>
    </row>
    <row r="7" spans="1:10" x14ac:dyDescent="0.35">
      <c r="A7" s="1">
        <v>1859</v>
      </c>
      <c r="B7" s="1"/>
      <c r="C7" s="1"/>
      <c r="D7" s="17">
        <v>7.1399230957031197</v>
      </c>
      <c r="E7" s="17">
        <v>5.2041966475133306</v>
      </c>
      <c r="F7" s="1"/>
      <c r="G7" s="1"/>
      <c r="H7" s="17"/>
      <c r="I7" s="17">
        <v>3.8743305206298801</v>
      </c>
      <c r="J7" s="1"/>
    </row>
    <row r="8" spans="1:10" x14ac:dyDescent="0.35">
      <c r="A8" s="1">
        <v>1860</v>
      </c>
      <c r="B8" s="1"/>
      <c r="C8" s="1"/>
      <c r="D8" s="17">
        <v>7.0227675437927202</v>
      </c>
      <c r="E8" s="17">
        <v>5.3740841766710084</v>
      </c>
      <c r="F8" s="1"/>
      <c r="G8" s="1"/>
      <c r="H8" s="17"/>
      <c r="I8" s="17">
        <v>3.7948665618896502</v>
      </c>
      <c r="J8" s="1"/>
    </row>
    <row r="9" spans="1:10" x14ac:dyDescent="0.35">
      <c r="A9" s="1">
        <v>1861</v>
      </c>
      <c r="B9" s="1"/>
      <c r="C9" s="1"/>
      <c r="D9" s="17">
        <v>7.13388872146606</v>
      </c>
      <c r="E9" s="17">
        <v>5.0183807272443151</v>
      </c>
      <c r="F9" s="1"/>
      <c r="G9" s="1"/>
      <c r="H9" s="17"/>
      <c r="I9" s="17">
        <v>3.4201917648315399</v>
      </c>
      <c r="J9" s="1"/>
    </row>
    <row r="10" spans="1:10" x14ac:dyDescent="0.35">
      <c r="A10" s="1">
        <v>1862</v>
      </c>
      <c r="B10" s="1"/>
      <c r="C10" s="1"/>
      <c r="D10" s="17">
        <v>6.8492712974548304</v>
      </c>
      <c r="E10" s="17">
        <v>5.1228097492361151</v>
      </c>
      <c r="F10" s="1"/>
      <c r="G10" s="1"/>
      <c r="H10" s="18">
        <f>Overview!K10</f>
        <v>6.607713593405907</v>
      </c>
      <c r="I10" s="17">
        <v>3.7792987823486301</v>
      </c>
      <c r="J10" s="1"/>
    </row>
    <row r="11" spans="1:10" x14ac:dyDescent="0.35">
      <c r="A11" s="1">
        <v>1863</v>
      </c>
      <c r="B11" s="1"/>
      <c r="C11" s="1"/>
      <c r="D11" s="17">
        <v>6.6729846000671396</v>
      </c>
      <c r="E11" s="17">
        <v>4.9931430720339547</v>
      </c>
      <c r="F11" s="1"/>
      <c r="G11" s="1"/>
      <c r="H11" s="17"/>
      <c r="I11" s="17">
        <v>3.7126739025115998</v>
      </c>
      <c r="J11" s="1"/>
    </row>
    <row r="12" spans="1:10" x14ac:dyDescent="0.35">
      <c r="A12" s="1">
        <v>1864</v>
      </c>
      <c r="B12" s="1"/>
      <c r="C12" s="1"/>
      <c r="D12" s="17">
        <v>6.6875452995300302</v>
      </c>
      <c r="E12" s="17">
        <v>4.8385961000070381</v>
      </c>
      <c r="F12" s="1"/>
      <c r="G12" s="1"/>
      <c r="H12" s="17"/>
      <c r="I12" s="17">
        <v>3.7962887287139901</v>
      </c>
      <c r="J12" s="1"/>
    </row>
    <row r="13" spans="1:10" x14ac:dyDescent="0.35">
      <c r="A13" s="1">
        <v>1865</v>
      </c>
      <c r="B13" s="1"/>
      <c r="C13" s="1"/>
      <c r="D13" s="17">
        <v>6.7570347785949698</v>
      </c>
      <c r="E13" s="17">
        <v>4.8717495638146131</v>
      </c>
      <c r="F13" s="1"/>
      <c r="G13" s="1"/>
      <c r="H13" s="17"/>
      <c r="I13" s="17">
        <v>3.9155824184417698</v>
      </c>
      <c r="J13" s="1"/>
    </row>
    <row r="14" spans="1:10" x14ac:dyDescent="0.35">
      <c r="A14" s="1">
        <v>1866</v>
      </c>
      <c r="B14" s="1"/>
      <c r="C14" s="1"/>
      <c r="D14" s="17">
        <v>7.3498721122741699</v>
      </c>
      <c r="E14" s="17">
        <v>4.7559625099025515</v>
      </c>
      <c r="F14" s="1"/>
      <c r="G14" s="1"/>
      <c r="H14" s="17"/>
      <c r="I14" s="17">
        <v>3.8183043003082302</v>
      </c>
      <c r="J14" s="1"/>
    </row>
    <row r="15" spans="1:10" x14ac:dyDescent="0.35">
      <c r="A15" s="1">
        <v>1867</v>
      </c>
      <c r="B15" s="1"/>
      <c r="C15" s="1"/>
      <c r="D15" s="17">
        <v>8.2532196044921893</v>
      </c>
      <c r="E15" s="17">
        <v>4.9397894789655963</v>
      </c>
      <c r="F15" s="1"/>
      <c r="G15" s="1"/>
      <c r="H15" s="18">
        <f>Overview!K15</f>
        <v>7.064248793378713</v>
      </c>
      <c r="I15" s="17">
        <v>3.7638123035430899</v>
      </c>
      <c r="J15" s="1"/>
    </row>
    <row r="16" spans="1:10" x14ac:dyDescent="0.35">
      <c r="A16" s="1">
        <v>1868</v>
      </c>
      <c r="B16" s="1"/>
      <c r="C16" s="1"/>
      <c r="D16" s="17">
        <v>8.43402099609375</v>
      </c>
      <c r="E16" s="17">
        <v>5.0383239660558372</v>
      </c>
      <c r="F16" s="1"/>
      <c r="G16" s="1"/>
      <c r="H16" s="17"/>
      <c r="I16" s="17">
        <v>3.81189966201782</v>
      </c>
      <c r="J16" s="1"/>
    </row>
    <row r="17" spans="1:10" x14ac:dyDescent="0.35">
      <c r="A17" s="1">
        <v>1869</v>
      </c>
      <c r="B17" s="1"/>
      <c r="C17" s="1"/>
      <c r="D17" s="17">
        <v>7.7754931449890101</v>
      </c>
      <c r="E17" s="17">
        <v>5.2511178010847823</v>
      </c>
      <c r="F17" s="1"/>
      <c r="G17" s="1"/>
      <c r="H17" s="17"/>
      <c r="I17" s="17">
        <v>3.8583240509033199</v>
      </c>
      <c r="J17" s="1"/>
    </row>
    <row r="18" spans="1:10" x14ac:dyDescent="0.35">
      <c r="A18" s="1">
        <v>1870</v>
      </c>
      <c r="B18" s="1">
        <v>4.2127109000000003</v>
      </c>
      <c r="C18" s="17">
        <v>6.6921658515930202</v>
      </c>
      <c r="D18" s="17">
        <v>7.28997898101807</v>
      </c>
      <c r="E18" s="17">
        <v>5.1939789367056788</v>
      </c>
      <c r="F18" s="17">
        <v>7.0371637344360396</v>
      </c>
      <c r="G18" s="17"/>
      <c r="H18" s="17"/>
      <c r="I18" s="17">
        <v>3.6754446029663099</v>
      </c>
      <c r="J18" s="1"/>
    </row>
    <row r="19" spans="1:10" x14ac:dyDescent="0.35">
      <c r="A19" s="1">
        <v>1871</v>
      </c>
      <c r="B19" s="1">
        <v>4.2273187999999999</v>
      </c>
      <c r="C19" s="17">
        <v>7.6760525703430202</v>
      </c>
      <c r="D19" s="17">
        <v>6.8889307975768999</v>
      </c>
      <c r="E19" s="17">
        <v>5.1705564548255989</v>
      </c>
      <c r="F19" s="17">
        <v>6.8970050811767596</v>
      </c>
      <c r="G19" s="17"/>
      <c r="H19" s="17"/>
      <c r="I19" s="17">
        <v>3.6583409309387198</v>
      </c>
      <c r="J19" s="1"/>
    </row>
    <row r="20" spans="1:10" x14ac:dyDescent="0.35">
      <c r="A20" s="1">
        <v>1872</v>
      </c>
      <c r="B20" s="1">
        <v>4.2888374000000002</v>
      </c>
      <c r="C20" s="17">
        <v>6.7938761711120597</v>
      </c>
      <c r="D20" s="17">
        <v>6.9082908630371103</v>
      </c>
      <c r="E20" s="17">
        <v>5.2071513954827227</v>
      </c>
      <c r="F20" s="17">
        <v>6.2957797050476101</v>
      </c>
      <c r="G20" s="17"/>
      <c r="H20" s="18">
        <f>Overview!K20</f>
        <v>7.025789677126677</v>
      </c>
      <c r="I20" s="17">
        <v>3.4206166267395002</v>
      </c>
      <c r="J20" s="1"/>
    </row>
    <row r="21" spans="1:10" x14ac:dyDescent="0.35">
      <c r="A21" s="1">
        <v>1873</v>
      </c>
      <c r="B21" s="1">
        <v>4.2720962</v>
      </c>
      <c r="C21" s="17">
        <v>7.1407270431518501</v>
      </c>
      <c r="D21" s="17">
        <v>6.9024014472961399</v>
      </c>
      <c r="E21" s="17">
        <v>5.3792756536729156</v>
      </c>
      <c r="F21" s="17">
        <v>6.3314290046691903</v>
      </c>
      <c r="G21" s="17"/>
      <c r="H21" s="17"/>
      <c r="I21" s="17">
        <v>3.0364577770233101</v>
      </c>
      <c r="J21" s="1"/>
    </row>
    <row r="22" spans="1:10" x14ac:dyDescent="0.35">
      <c r="A22" s="1">
        <v>1874</v>
      </c>
      <c r="B22" s="1">
        <v>4.5254754999999998</v>
      </c>
      <c r="C22" s="17">
        <v>7.0222625732421902</v>
      </c>
      <c r="D22" s="17">
        <v>7.4641528129577601</v>
      </c>
      <c r="E22" s="17">
        <v>5.5423072119510026</v>
      </c>
      <c r="F22" s="17">
        <v>6.0126161575317401</v>
      </c>
      <c r="G22" s="17"/>
      <c r="H22" s="17"/>
      <c r="I22" s="17">
        <v>3.0210843086242698</v>
      </c>
      <c r="J22" s="1"/>
    </row>
    <row r="23" spans="1:10" x14ac:dyDescent="0.35">
      <c r="A23" s="1">
        <v>1875</v>
      </c>
      <c r="B23" s="1">
        <v>4.5115290000000003</v>
      </c>
      <c r="C23" s="17">
        <v>6.3873043060302699</v>
      </c>
      <c r="D23" s="17">
        <v>7.1562595367431596</v>
      </c>
      <c r="E23" s="17">
        <v>5.6631034791871606</v>
      </c>
      <c r="F23" s="17">
        <v>6.3855719566345197</v>
      </c>
      <c r="G23" s="17"/>
      <c r="H23" s="18">
        <f>Overview!K23</f>
        <v>8.5603412253883899</v>
      </c>
      <c r="I23" s="17">
        <v>3.2353949546814</v>
      </c>
      <c r="J23" s="1"/>
    </row>
    <row r="24" spans="1:10" x14ac:dyDescent="0.35">
      <c r="A24" s="1">
        <v>1876</v>
      </c>
      <c r="B24" s="1">
        <v>4.6753631000000002</v>
      </c>
      <c r="C24" s="17">
        <v>6.76998043060303</v>
      </c>
      <c r="D24" s="17">
        <v>7.2161850929260298</v>
      </c>
      <c r="E24" s="17">
        <v>5.7016686548584303</v>
      </c>
      <c r="F24" s="17">
        <v>6.3737554550170898</v>
      </c>
      <c r="G24" s="17"/>
      <c r="H24" s="18">
        <f>Overview!K24</f>
        <v>8.9240900560205425</v>
      </c>
      <c r="I24" s="17">
        <v>3.1892325878143302</v>
      </c>
      <c r="J24" s="1"/>
    </row>
    <row r="25" spans="1:10" x14ac:dyDescent="0.35">
      <c r="A25" s="1">
        <v>1877</v>
      </c>
      <c r="B25" s="1">
        <v>4.7438064000000004</v>
      </c>
      <c r="C25" s="17">
        <v>6.93473243713379</v>
      </c>
      <c r="D25" s="17">
        <v>7.0397925376892099</v>
      </c>
      <c r="E25" s="17">
        <v>5.7244590665640267</v>
      </c>
      <c r="F25" s="17">
        <v>6.4082555770873997</v>
      </c>
      <c r="G25" s="17"/>
      <c r="H25" s="18">
        <f>Overview!K25</f>
        <v>7.1028478278260607</v>
      </c>
      <c r="I25" s="17">
        <v>3.2104644775390598</v>
      </c>
      <c r="J25" s="1"/>
    </row>
    <row r="26" spans="1:10" x14ac:dyDescent="0.35">
      <c r="A26" s="1">
        <v>1878</v>
      </c>
      <c r="B26" s="1">
        <v>4.7793827000000002</v>
      </c>
      <c r="C26" s="17">
        <v>7.4644422531127903</v>
      </c>
      <c r="D26" s="17">
        <v>7.7301168441772496</v>
      </c>
      <c r="E26" s="17">
        <v>5.7545665744601404</v>
      </c>
      <c r="F26" s="17">
        <v>6.1486926078796396</v>
      </c>
      <c r="G26" s="17"/>
      <c r="H26" s="18">
        <f>Overview!K26</f>
        <v>7.8953474615183552</v>
      </c>
      <c r="I26" s="17">
        <v>3.4304568767547599</v>
      </c>
      <c r="J26" s="1"/>
    </row>
    <row r="27" spans="1:10" x14ac:dyDescent="0.35">
      <c r="A27" s="1">
        <v>1879</v>
      </c>
      <c r="B27" s="1">
        <v>4.4788307999999999</v>
      </c>
      <c r="C27" s="17">
        <v>7.4415755271911603</v>
      </c>
      <c r="D27" s="17">
        <v>6.88382911682129</v>
      </c>
      <c r="E27" s="17">
        <v>5.9098218497490258</v>
      </c>
      <c r="F27" s="17">
        <v>6.4996066093444798</v>
      </c>
      <c r="G27" s="17"/>
      <c r="H27" s="18">
        <f>Overview!K27</f>
        <v>9.016736514163842</v>
      </c>
      <c r="I27" s="17">
        <v>3.52335548400879</v>
      </c>
      <c r="J27" s="1"/>
    </row>
    <row r="28" spans="1:10" x14ac:dyDescent="0.35">
      <c r="A28" s="1">
        <v>1880</v>
      </c>
      <c r="B28" s="1">
        <v>4.1827544999999997</v>
      </c>
      <c r="C28" s="17">
        <v>7.2797904014587402</v>
      </c>
      <c r="D28" s="17">
        <v>7.8148517608642596</v>
      </c>
      <c r="E28" s="17">
        <v>5.6454829812417096</v>
      </c>
      <c r="F28" s="17">
        <v>6.4597935676574698</v>
      </c>
      <c r="G28" s="17"/>
      <c r="H28" s="18">
        <f>Overview!K28</f>
        <v>8.0486036662599432</v>
      </c>
      <c r="I28" s="17">
        <v>3.4714953899383501</v>
      </c>
      <c r="J28" s="1"/>
    </row>
    <row r="29" spans="1:10" x14ac:dyDescent="0.35">
      <c r="A29" s="1">
        <v>1881</v>
      </c>
      <c r="B29" s="1">
        <v>4.2091937000000001</v>
      </c>
      <c r="C29" s="17">
        <v>6.9201498031616202</v>
      </c>
      <c r="D29" s="17">
        <v>6.8521833419799796</v>
      </c>
      <c r="E29" s="17">
        <v>5.4013388133122735</v>
      </c>
      <c r="F29" s="17">
        <v>6.4156761169433603</v>
      </c>
      <c r="G29" s="17"/>
      <c r="H29" s="18">
        <f>Overview!K29</f>
        <v>8.3301438245388013</v>
      </c>
      <c r="I29" s="17">
        <v>3.4080848693847701</v>
      </c>
      <c r="J29" s="1"/>
    </row>
    <row r="30" spans="1:10" x14ac:dyDescent="0.35">
      <c r="A30" s="1">
        <v>1882</v>
      </c>
      <c r="B30" s="1">
        <v>4.1678246999999997</v>
      </c>
      <c r="C30" s="17">
        <v>6.6741042137145996</v>
      </c>
      <c r="D30" s="17">
        <v>6.6206421852111799</v>
      </c>
      <c r="E30" s="17">
        <v>5.3328044312839795</v>
      </c>
      <c r="F30" s="17">
        <v>6.4956121444702104</v>
      </c>
      <c r="G30" s="17"/>
      <c r="H30" s="18">
        <f>Overview!K30</f>
        <v>7.4718716093091961</v>
      </c>
      <c r="I30" s="17">
        <v>3.39271211624146</v>
      </c>
      <c r="J30" s="1"/>
    </row>
    <row r="31" spans="1:10" x14ac:dyDescent="0.35">
      <c r="A31" s="1">
        <v>1883</v>
      </c>
      <c r="B31" s="1">
        <v>4.2187481</v>
      </c>
      <c r="C31" s="17">
        <v>7.2123889923095703</v>
      </c>
      <c r="D31" s="17">
        <v>7.1003799438476598</v>
      </c>
      <c r="E31" s="17">
        <v>5.1760043036325252</v>
      </c>
      <c r="F31" s="17">
        <v>6.4080381393432599</v>
      </c>
      <c r="G31" s="17"/>
      <c r="H31" s="18">
        <f>Overview!K31</f>
        <v>7.3325185101620489</v>
      </c>
      <c r="I31" s="17">
        <v>3.4023182392120401</v>
      </c>
      <c r="J31" s="1"/>
    </row>
    <row r="32" spans="1:10" x14ac:dyDescent="0.35">
      <c r="A32" s="1">
        <v>1884</v>
      </c>
      <c r="B32" s="1">
        <v>4.2941098000000002</v>
      </c>
      <c r="C32" s="17">
        <v>7.5930299758911097</v>
      </c>
      <c r="D32" s="17">
        <v>7.2115850448608398</v>
      </c>
      <c r="E32" s="17">
        <v>5.2843412478444272</v>
      </c>
      <c r="F32" s="17">
        <v>6.2802863121032697</v>
      </c>
      <c r="G32" s="17"/>
      <c r="H32" s="18">
        <f>Overview!K32</f>
        <v>7.4042991180567732</v>
      </c>
      <c r="I32" s="17">
        <v>3.4689242839813201</v>
      </c>
      <c r="J32" s="1"/>
    </row>
    <row r="33" spans="1:10" x14ac:dyDescent="0.35">
      <c r="A33" s="1">
        <v>1885</v>
      </c>
      <c r="B33" s="1">
        <v>4.4267044000000002</v>
      </c>
      <c r="C33" s="17">
        <v>7.6990685462951696</v>
      </c>
      <c r="D33" s="17">
        <v>6.95931053161621</v>
      </c>
      <c r="E33" s="17">
        <v>5.3852872647036509</v>
      </c>
      <c r="F33" s="17">
        <v>6.38547563552856</v>
      </c>
      <c r="G33" s="17"/>
      <c r="H33" s="18">
        <f>Overview!K33</f>
        <v>8.0040386775478485</v>
      </c>
      <c r="I33" s="17">
        <v>3.60015201568604</v>
      </c>
      <c r="J33" s="1"/>
    </row>
    <row r="34" spans="1:10" x14ac:dyDescent="0.35">
      <c r="A34" s="1">
        <v>1886</v>
      </c>
      <c r="B34" s="1">
        <v>4.4484428999999999</v>
      </c>
      <c r="C34" s="17">
        <v>7.9029092788696298</v>
      </c>
      <c r="D34" s="17">
        <v>6.8328404426574698</v>
      </c>
      <c r="E34" s="17">
        <v>5.3644714352400147</v>
      </c>
      <c r="F34" s="17">
        <v>6.5186171531677202</v>
      </c>
      <c r="G34" s="17"/>
      <c r="H34" s="18">
        <f>Overview!K34</f>
        <v>8.1474595578437849</v>
      </c>
      <c r="I34" s="17">
        <v>3.8754227161407502</v>
      </c>
      <c r="J34" s="1"/>
    </row>
    <row r="35" spans="1:10" x14ac:dyDescent="0.35">
      <c r="A35" s="1">
        <v>1887</v>
      </c>
      <c r="B35" s="1">
        <v>4.4770931999999997</v>
      </c>
      <c r="C35" s="17">
        <v>7.8804903030395499</v>
      </c>
      <c r="D35" s="17">
        <v>6.6244006156921396</v>
      </c>
      <c r="E35" s="17">
        <v>4.9670368744245419</v>
      </c>
      <c r="F35" s="17">
        <v>6.6482424736022896</v>
      </c>
      <c r="G35" s="17"/>
      <c r="H35" s="18">
        <f>Overview!K35</f>
        <v>7.9877805529588555</v>
      </c>
      <c r="I35" s="17">
        <v>4.06172752380371</v>
      </c>
      <c r="J35" s="1"/>
    </row>
    <row r="36" spans="1:10" x14ac:dyDescent="0.35">
      <c r="A36" s="1">
        <v>1888</v>
      </c>
      <c r="B36" s="1">
        <v>4.6680012</v>
      </c>
      <c r="C36" s="17">
        <v>7.4171404838562003</v>
      </c>
      <c r="D36" s="17">
        <v>6.1816678047180202</v>
      </c>
      <c r="E36" s="17">
        <v>4.7278353542132789</v>
      </c>
      <c r="F36" s="17">
        <v>6.4840335845947301</v>
      </c>
      <c r="G36" s="17"/>
      <c r="H36" s="18">
        <f>Overview!K36</f>
        <v>7.7865563881484796</v>
      </c>
      <c r="I36" s="17">
        <v>3.8138730525970499</v>
      </c>
      <c r="J36" s="1"/>
    </row>
    <row r="37" spans="1:10" x14ac:dyDescent="0.35">
      <c r="A37" s="1">
        <v>1889</v>
      </c>
      <c r="B37" s="1">
        <v>4.5331162999999997</v>
      </c>
      <c r="C37" s="17">
        <v>7.5322742462158203</v>
      </c>
      <c r="D37" s="17">
        <v>5.9016027450561497</v>
      </c>
      <c r="E37" s="17">
        <v>4.7119057746243254</v>
      </c>
      <c r="F37" s="17">
        <v>6.3377017974853498</v>
      </c>
      <c r="G37" s="17"/>
      <c r="H37" s="18">
        <f>Overview!K37</f>
        <v>7.3949664715067813</v>
      </c>
      <c r="I37" s="17">
        <v>3.6877980232238801</v>
      </c>
      <c r="J37" s="1"/>
    </row>
    <row r="38" spans="1:10" x14ac:dyDescent="0.35">
      <c r="A38" s="1">
        <v>1890</v>
      </c>
      <c r="B38" s="1">
        <v>4.6234273999999997</v>
      </c>
      <c r="C38" s="17">
        <v>7.4619379043579102</v>
      </c>
      <c r="D38" s="17">
        <v>6.01271677017212</v>
      </c>
      <c r="E38" s="17">
        <v>4.6426748005758007</v>
      </c>
      <c r="F38" s="17">
        <v>6.22249507904053</v>
      </c>
      <c r="G38" s="17"/>
      <c r="H38" s="18">
        <f>Overview!K38</f>
        <v>7.3649948167484265</v>
      </c>
      <c r="I38" s="17">
        <v>3.65116167068481</v>
      </c>
      <c r="J38" s="1"/>
    </row>
    <row r="39" spans="1:10" x14ac:dyDescent="0.35">
      <c r="A39" s="1">
        <v>1891</v>
      </c>
      <c r="B39" s="1">
        <v>4.6487097999999998</v>
      </c>
      <c r="C39" s="17">
        <v>7.4756312370300302</v>
      </c>
      <c r="D39" s="17">
        <v>6.6070852279663104</v>
      </c>
      <c r="E39" s="17">
        <v>4.6346728453144337</v>
      </c>
      <c r="F39" s="17">
        <v>6.5486588478088397</v>
      </c>
      <c r="G39" s="17"/>
      <c r="H39" s="18">
        <f>Overview!K39</f>
        <v>7.3280071436984322</v>
      </c>
      <c r="I39" s="17">
        <v>3.56802582740784</v>
      </c>
      <c r="J39" s="1"/>
    </row>
    <row r="40" spans="1:10" x14ac:dyDescent="0.35">
      <c r="A40" s="1">
        <v>1892</v>
      </c>
      <c r="B40" s="1">
        <v>4.5775513999999999</v>
      </c>
      <c r="C40" s="17">
        <v>7.3477602005004901</v>
      </c>
      <c r="D40" s="17">
        <v>7.1177263259887704</v>
      </c>
      <c r="E40" s="17">
        <v>4.7122063368947815</v>
      </c>
      <c r="F40" s="17">
        <v>6.0335497856140101</v>
      </c>
      <c r="G40" s="17"/>
      <c r="H40" s="18">
        <f>Overview!K40</f>
        <v>8.0387609732100849</v>
      </c>
      <c r="I40" s="17">
        <v>3.7249450683593799</v>
      </c>
      <c r="J40" s="1"/>
    </row>
    <row r="41" spans="1:10" x14ac:dyDescent="0.35">
      <c r="A41" s="1">
        <v>1893</v>
      </c>
      <c r="B41" s="1">
        <v>4.7533960000000004</v>
      </c>
      <c r="C41" s="17">
        <v>7.4292964935302699</v>
      </c>
      <c r="D41" s="17">
        <v>6.9920964241027797</v>
      </c>
      <c r="E41" s="17">
        <v>4.7531790989693201</v>
      </c>
      <c r="F41" s="17">
        <v>5.9159832000732404</v>
      </c>
      <c r="G41" s="17"/>
      <c r="H41" s="18">
        <f>Overview!K41</f>
        <v>7.8856595311881623</v>
      </c>
      <c r="I41" s="17">
        <v>3.7790360450744598</v>
      </c>
      <c r="J41" s="1"/>
    </row>
    <row r="42" spans="1:10" x14ac:dyDescent="0.35">
      <c r="A42" s="1">
        <v>1894</v>
      </c>
      <c r="B42" s="1">
        <v>5.0853809999999999</v>
      </c>
      <c r="C42" s="17">
        <v>7.7217607498168999</v>
      </c>
      <c r="D42" s="17">
        <v>6.56046438217163</v>
      </c>
      <c r="E42" s="17">
        <v>4.593066225162235</v>
      </c>
      <c r="F42" s="17">
        <v>5.9968304634094203</v>
      </c>
      <c r="G42" s="17"/>
      <c r="H42" s="18">
        <f>Overview!K42</f>
        <v>7.5654580452728704</v>
      </c>
      <c r="I42" s="17">
        <v>3.89873099327087</v>
      </c>
      <c r="J42" s="1"/>
    </row>
    <row r="43" spans="1:10" x14ac:dyDescent="0.35">
      <c r="A43" s="1">
        <v>1895</v>
      </c>
      <c r="B43" s="1">
        <v>4.7261362</v>
      </c>
      <c r="C43" s="17">
        <v>7.7849235534668004</v>
      </c>
      <c r="D43" s="17">
        <v>6.3827657699584996</v>
      </c>
      <c r="E43" s="17">
        <v>4.6052196504128675</v>
      </c>
      <c r="F43" s="17">
        <v>5.82088375091553</v>
      </c>
      <c r="G43" s="17">
        <v>5.5</v>
      </c>
      <c r="H43" s="18">
        <f>Overview!K43</f>
        <v>7.7746899797869409</v>
      </c>
      <c r="I43" s="17">
        <v>3.67676877975464</v>
      </c>
      <c r="J43" s="1"/>
    </row>
    <row r="44" spans="1:10" x14ac:dyDescent="0.35">
      <c r="A44" s="1">
        <v>1896</v>
      </c>
      <c r="B44" s="1">
        <v>5.0170526999999998</v>
      </c>
      <c r="C44" s="17">
        <v>7.0802245140075701</v>
      </c>
      <c r="D44" s="17">
        <v>6.4803357124328604</v>
      </c>
      <c r="E44" s="17">
        <v>4.6720514888593421</v>
      </c>
      <c r="F44" s="17">
        <v>5.6628484725952104</v>
      </c>
      <c r="G44" s="17">
        <v>5.0999999999999996</v>
      </c>
      <c r="H44" s="18">
        <f>Overview!K44</f>
        <v>7.4273555896045531</v>
      </c>
      <c r="I44" s="17">
        <v>3.5957295894622798</v>
      </c>
      <c r="J44" s="1"/>
    </row>
    <row r="45" spans="1:10" x14ac:dyDescent="0.35">
      <c r="A45" s="1">
        <v>1897</v>
      </c>
      <c r="B45" s="1">
        <v>4.8602933999999998</v>
      </c>
      <c r="C45" s="17">
        <v>7.4720430374145499</v>
      </c>
      <c r="D45" s="17">
        <v>6.3474793434143102</v>
      </c>
      <c r="E45" s="17">
        <v>4.6842519485129035</v>
      </c>
      <c r="F45" s="17">
        <v>5.6360063552856499</v>
      </c>
      <c r="G45" s="17">
        <v>4.95</v>
      </c>
      <c r="H45" s="18">
        <f>Overview!K45</f>
        <v>7.369516481983668</v>
      </c>
      <c r="I45" s="17">
        <v>3.4562280178070099</v>
      </c>
      <c r="J45" s="1"/>
    </row>
    <row r="46" spans="1:10" x14ac:dyDescent="0.35">
      <c r="A46" s="1">
        <v>1898</v>
      </c>
      <c r="B46" s="1">
        <v>4.9194841</v>
      </c>
      <c r="C46" s="17">
        <v>6.9494161605834996</v>
      </c>
      <c r="D46" s="17">
        <v>6.2887234687805202</v>
      </c>
      <c r="E46" s="17">
        <v>4.5482008920287971</v>
      </c>
      <c r="F46" s="17">
        <v>5.5593314170837402</v>
      </c>
      <c r="G46" s="17">
        <v>4.75</v>
      </c>
      <c r="H46" s="18">
        <f>Overview!K46</f>
        <v>6.8347394463311133</v>
      </c>
      <c r="I46" s="17">
        <v>3.35408282279968</v>
      </c>
      <c r="J46" s="1"/>
    </row>
    <row r="47" spans="1:10" x14ac:dyDescent="0.35">
      <c r="A47" s="1">
        <v>1899</v>
      </c>
      <c r="B47" s="1">
        <v>4.5975142</v>
      </c>
      <c r="C47" s="17">
        <v>6.8390989303588903</v>
      </c>
      <c r="D47" s="17">
        <v>6.3513612747192401</v>
      </c>
      <c r="E47" s="17">
        <v>4.5033614870919578</v>
      </c>
      <c r="F47" s="17">
        <v>5.8339266777038601</v>
      </c>
      <c r="G47" s="17">
        <v>4.75</v>
      </c>
      <c r="H47" s="18">
        <f>Overview!K47</f>
        <v>7.2067071821125621</v>
      </c>
      <c r="I47" s="17">
        <v>3.1906147003173801</v>
      </c>
      <c r="J47" s="1"/>
    </row>
    <row r="48" spans="1:10" x14ac:dyDescent="0.35">
      <c r="A48" s="1">
        <v>1900</v>
      </c>
      <c r="B48" s="1">
        <v>4.6992202000000001</v>
      </c>
      <c r="C48" s="17">
        <v>6.9235696792602504</v>
      </c>
      <c r="D48" s="17">
        <v>6.6336374282836896</v>
      </c>
      <c r="E48" s="17">
        <v>4.543292994177011</v>
      </c>
      <c r="F48" s="17">
        <v>6.14296531677246</v>
      </c>
      <c r="G48" s="17">
        <v>4.75</v>
      </c>
      <c r="H48" s="18">
        <f>Overview!K48</f>
        <v>7.1023057738018203</v>
      </c>
      <c r="I48" s="17">
        <v>3.2893364429473899</v>
      </c>
      <c r="J48" s="1">
        <v>5.9872966174347235</v>
      </c>
    </row>
    <row r="49" spans="1:10" x14ac:dyDescent="0.35">
      <c r="A49" s="1">
        <v>1901</v>
      </c>
      <c r="B49" s="1">
        <v>4.3454803999999996</v>
      </c>
      <c r="C49" s="17">
        <v>7.33038282394409</v>
      </c>
      <c r="D49" s="17">
        <v>7.3362326622009304</v>
      </c>
      <c r="E49" s="17">
        <v>4.5187869246594419</v>
      </c>
      <c r="F49" s="17">
        <v>6.4754686355590803</v>
      </c>
      <c r="G49" s="17">
        <v>5</v>
      </c>
      <c r="H49" s="18">
        <f>Overview!K49</f>
        <v>6.5080382982498159</v>
      </c>
      <c r="I49" s="17">
        <v>3.4876344203949001</v>
      </c>
      <c r="J49" s="1">
        <v>5.936987839902411</v>
      </c>
    </row>
    <row r="50" spans="1:10" x14ac:dyDescent="0.35">
      <c r="A50" s="1">
        <v>1902</v>
      </c>
      <c r="B50" s="1">
        <v>4.3881744999999999</v>
      </c>
      <c r="C50" s="17">
        <v>7.4806079864501998</v>
      </c>
      <c r="D50" s="17">
        <v>7.0474228858947798</v>
      </c>
      <c r="E50" s="17">
        <v>4.4586540772102312</v>
      </c>
      <c r="F50" s="17">
        <v>6.3406295776367196</v>
      </c>
      <c r="G50" s="17">
        <v>5.05</v>
      </c>
      <c r="H50" s="18">
        <f>Overview!K50</f>
        <v>6.8015309706522906</v>
      </c>
      <c r="I50" s="17">
        <v>3.68026924133301</v>
      </c>
      <c r="J50" s="1">
        <v>6.4092879587104239</v>
      </c>
    </row>
    <row r="51" spans="1:10" x14ac:dyDescent="0.35">
      <c r="A51" s="1">
        <v>1903</v>
      </c>
      <c r="B51" s="1">
        <v>4.4382381000000004</v>
      </c>
      <c r="C51" s="17">
        <v>7.4258699417114302</v>
      </c>
      <c r="D51" s="17">
        <v>7.3863382339477504</v>
      </c>
      <c r="E51" s="17">
        <v>4.4967904768020235</v>
      </c>
      <c r="F51" s="17">
        <v>6.0379533767700204</v>
      </c>
      <c r="G51" s="17">
        <v>4.9000000000000004</v>
      </c>
      <c r="H51" s="18">
        <f>Overview!K51</f>
        <v>7.0413560312414711</v>
      </c>
      <c r="I51" s="17">
        <v>3.47279596328735</v>
      </c>
      <c r="J51" s="1">
        <v>5.9202195690896575</v>
      </c>
    </row>
    <row r="52" spans="1:10" x14ac:dyDescent="0.35">
      <c r="A52" s="1">
        <v>1904</v>
      </c>
      <c r="B52" s="1">
        <v>4.4443697999999996</v>
      </c>
      <c r="C52" s="17">
        <v>7.4329195022582999</v>
      </c>
      <c r="D52" s="17">
        <v>7.6771335601806596</v>
      </c>
      <c r="E52" s="17">
        <v>4.5697665953071827</v>
      </c>
      <c r="F52" s="17">
        <v>5.9877638816833496</v>
      </c>
      <c r="G52" s="17">
        <v>4.8499999999999996</v>
      </c>
      <c r="H52" s="18">
        <f>Overview!K52</f>
        <v>6.8425570728950937</v>
      </c>
      <c r="I52" s="17">
        <v>3.64780592918396</v>
      </c>
      <c r="J52" s="1">
        <v>6.2471545425648696</v>
      </c>
    </row>
    <row r="53" spans="1:10" x14ac:dyDescent="0.35">
      <c r="A53" s="1">
        <v>1905</v>
      </c>
      <c r="B53" s="1">
        <v>4.2343044000000001</v>
      </c>
      <c r="C53" s="17">
        <v>7.3047404289245597</v>
      </c>
      <c r="D53" s="17">
        <v>7.3464527130126998</v>
      </c>
      <c r="E53" s="17">
        <v>4.4892057177207088</v>
      </c>
      <c r="F53" s="17">
        <v>5.8569583892822301</v>
      </c>
      <c r="G53" s="17">
        <v>4.55</v>
      </c>
      <c r="H53" s="18">
        <f>Overview!K53</f>
        <v>6.8326171838477849</v>
      </c>
      <c r="I53" s="17">
        <v>3.8392798900604199</v>
      </c>
      <c r="J53" s="1">
        <v>6.1182274347251813</v>
      </c>
    </row>
    <row r="54" spans="1:10" x14ac:dyDescent="0.35">
      <c r="A54" s="1">
        <v>1906</v>
      </c>
      <c r="B54" s="1">
        <v>4.2283039000000002</v>
      </c>
      <c r="C54" s="17">
        <v>7.5653800964355504</v>
      </c>
      <c r="D54" s="17">
        <v>6.7725882530212402</v>
      </c>
      <c r="E54" s="17">
        <v>4.3878535711216173</v>
      </c>
      <c r="F54" s="17">
        <v>6.0078196525573704</v>
      </c>
      <c r="G54" s="17">
        <v>4.55</v>
      </c>
      <c r="H54" s="18">
        <f>Overview!K54</f>
        <v>6.2905016527941688</v>
      </c>
      <c r="I54" s="17">
        <v>3.69804835319519</v>
      </c>
      <c r="J54" s="1">
        <v>6.0161880454949976</v>
      </c>
    </row>
    <row r="55" spans="1:10" x14ac:dyDescent="0.35">
      <c r="A55" s="1">
        <v>1907</v>
      </c>
      <c r="B55" s="1">
        <v>4.5089793</v>
      </c>
      <c r="C55" s="17">
        <v>6.9230766296386701</v>
      </c>
      <c r="D55" s="17">
        <v>6.4480419158935502</v>
      </c>
      <c r="E55" s="17">
        <v>4.2615795531276461</v>
      </c>
      <c r="F55" s="17">
        <v>5.9896445274353001</v>
      </c>
      <c r="G55" s="17">
        <v>4.5</v>
      </c>
      <c r="H55" s="18">
        <f>Overview!K55</f>
        <v>6.1284660109216453</v>
      </c>
      <c r="I55" s="17">
        <v>3.5344393253326398</v>
      </c>
      <c r="J55" s="1">
        <v>5.8403059584595036</v>
      </c>
    </row>
    <row r="56" spans="1:10" x14ac:dyDescent="0.35">
      <c r="A56" s="1">
        <v>1908</v>
      </c>
      <c r="B56" s="1">
        <v>4.9152988999999998</v>
      </c>
      <c r="C56" s="17">
        <v>7.1240429878234899</v>
      </c>
      <c r="D56" s="17">
        <v>7.1246156692504901</v>
      </c>
      <c r="E56" s="17">
        <v>4.5180408279875781</v>
      </c>
      <c r="F56" s="17">
        <v>6.25720310211182</v>
      </c>
      <c r="G56" s="17">
        <v>4.8499999999999996</v>
      </c>
      <c r="H56" s="18">
        <f>Overview!K56</f>
        <v>7.0545723102599114</v>
      </c>
      <c r="I56" s="17">
        <v>3.7655653953552299</v>
      </c>
      <c r="J56" s="1">
        <v>6.0968225079588212</v>
      </c>
    </row>
    <row r="57" spans="1:10" x14ac:dyDescent="0.35">
      <c r="A57" s="1">
        <v>1909</v>
      </c>
      <c r="B57" s="1">
        <v>4.6106528999999998</v>
      </c>
      <c r="C57" s="17">
        <v>7.0518903732299796</v>
      </c>
      <c r="D57" s="17">
        <v>7.1659045219421396</v>
      </c>
      <c r="E57" s="17">
        <v>4.5125553215898382</v>
      </c>
      <c r="F57" s="17">
        <v>6.0274486541748002</v>
      </c>
      <c r="G57" s="17">
        <v>4.75</v>
      </c>
      <c r="H57" s="18">
        <f>Overview!K57</f>
        <v>6.9509108264464476</v>
      </c>
      <c r="I57" s="17">
        <v>3.9579787254333501</v>
      </c>
      <c r="J57" s="1">
        <v>5.7712980510035408</v>
      </c>
    </row>
    <row r="58" spans="1:10" x14ac:dyDescent="0.35">
      <c r="A58" s="1">
        <v>1910</v>
      </c>
      <c r="B58" s="1">
        <v>4.4945588000000001</v>
      </c>
      <c r="C58" s="17">
        <v>7.5377264022827104</v>
      </c>
      <c r="D58" s="17">
        <v>6.8811898231506303</v>
      </c>
      <c r="E58" s="17">
        <v>4.4096268579122873</v>
      </c>
      <c r="F58" s="17">
        <v>6.0806951522827104</v>
      </c>
      <c r="G58" s="17">
        <v>4.8</v>
      </c>
      <c r="H58" s="18">
        <f>Overview!K58</f>
        <v>6.3159004794466664</v>
      </c>
      <c r="I58" s="17">
        <v>3.9946963787078902</v>
      </c>
      <c r="J58" s="1">
        <v>6.1536636805668614</v>
      </c>
    </row>
    <row r="59" spans="1:10" x14ac:dyDescent="0.35">
      <c r="A59" s="1">
        <v>1911</v>
      </c>
      <c r="B59" s="1">
        <v>4.8746657000000004</v>
      </c>
      <c r="C59" s="17">
        <v>6.9935994148254403</v>
      </c>
      <c r="D59" s="17">
        <v>6.7546329498290998</v>
      </c>
      <c r="E59" s="17">
        <v>4.3851270609888537</v>
      </c>
      <c r="F59" s="17">
        <v>6.0475831031799299</v>
      </c>
      <c r="G59" s="17">
        <v>4.75</v>
      </c>
      <c r="H59" s="18">
        <f>Overview!K59</f>
        <v>6.3383354921650108</v>
      </c>
      <c r="I59" s="17">
        <v>4.1631817817687997</v>
      </c>
      <c r="J59" s="1">
        <v>5.8786142368310896</v>
      </c>
    </row>
    <row r="60" spans="1:10" x14ac:dyDescent="0.35">
      <c r="A60" s="1">
        <v>1912</v>
      </c>
      <c r="B60" s="1">
        <v>4.8573817999999997</v>
      </c>
      <c r="C60" s="17">
        <v>6.4100155830383301</v>
      </c>
      <c r="D60" s="17">
        <v>6.5314855575561497</v>
      </c>
      <c r="E60" s="17">
        <v>4.3270172486310656</v>
      </c>
      <c r="F60" s="17">
        <v>5.9779033660888699</v>
      </c>
      <c r="G60" s="17">
        <v>4.5999999999999996</v>
      </c>
      <c r="H60" s="18">
        <f>Overview!K60</f>
        <v>6.4194952338389042</v>
      </c>
      <c r="I60" s="17">
        <v>4.0855202674865696</v>
      </c>
      <c r="J60" s="1">
        <v>5.8931120836288704</v>
      </c>
    </row>
    <row r="61" spans="1:10" x14ac:dyDescent="0.35">
      <c r="A61" s="1">
        <v>1913</v>
      </c>
      <c r="B61" s="17">
        <v>4.6780051422631876</v>
      </c>
      <c r="C61" s="17">
        <v>6.7220177650451696</v>
      </c>
      <c r="D61" s="17">
        <v>6.5307917594909703</v>
      </c>
      <c r="E61" s="17">
        <v>4.2613989075767433</v>
      </c>
      <c r="F61" s="17">
        <v>6.2315707206726101</v>
      </c>
      <c r="G61" s="17">
        <v>4.8499999999999996</v>
      </c>
      <c r="H61" s="18">
        <f>Overview!K61</f>
        <v>6.9299371823977047</v>
      </c>
      <c r="I61" s="17">
        <v>4.0090007781982404</v>
      </c>
      <c r="J61" s="1">
        <v>5.5746427449493359</v>
      </c>
    </row>
    <row r="62" spans="1:10" x14ac:dyDescent="0.35">
      <c r="A62" s="1">
        <v>1914</v>
      </c>
      <c r="B62" s="17">
        <v>5.1805180410576028</v>
      </c>
      <c r="C62" s="17">
        <v>6.8258261680603001</v>
      </c>
      <c r="D62" s="17">
        <v>5.2855529785156197</v>
      </c>
      <c r="E62" s="17">
        <v>4.3906126798367717</v>
      </c>
      <c r="F62" s="17">
        <v>5.9656200408935502</v>
      </c>
      <c r="G62" s="17"/>
      <c r="H62" s="18">
        <f>Overview!K62</f>
        <v>6.0810497865522599</v>
      </c>
      <c r="I62" s="17">
        <v>4.1767263412475604</v>
      </c>
      <c r="J62" s="1">
        <v>5.9752600253476471</v>
      </c>
    </row>
    <row r="63" spans="1:10" x14ac:dyDescent="0.35">
      <c r="A63" s="1">
        <v>1915</v>
      </c>
      <c r="B63" s="17">
        <v>5.4225047433941675</v>
      </c>
      <c r="C63" s="17">
        <v>6.9339318275451696</v>
      </c>
      <c r="D63" s="17">
        <v>4.45578813552856</v>
      </c>
      <c r="E63" s="17">
        <v>4.3629542731170252</v>
      </c>
      <c r="F63" s="17">
        <v>5.7021927833557102</v>
      </c>
      <c r="G63" s="17"/>
      <c r="H63" s="18">
        <f>Overview!K63</f>
        <v>6.1937160633123272</v>
      </c>
      <c r="I63" s="17">
        <v>4.0451903343200701</v>
      </c>
      <c r="J63" s="1">
        <v>5.4294392945945056</v>
      </c>
    </row>
    <row r="64" spans="1:10" x14ac:dyDescent="0.35">
      <c r="A64" s="1">
        <v>1916</v>
      </c>
      <c r="B64" s="17">
        <v>4.8788256265388172</v>
      </c>
      <c r="C64" s="17">
        <v>5.7825841903686497</v>
      </c>
      <c r="D64" s="17">
        <v>3.67604684829712</v>
      </c>
      <c r="E64" s="17">
        <v>4.4792903624994347</v>
      </c>
      <c r="F64" s="17">
        <v>5.3824539184570304</v>
      </c>
      <c r="G64" s="17"/>
      <c r="H64" s="18">
        <f>Overview!K64</f>
        <v>5.8599392036389064</v>
      </c>
      <c r="I64" s="17">
        <v>3.7403609752654998</v>
      </c>
      <c r="J64" s="1">
        <v>4.7230881480207989</v>
      </c>
    </row>
    <row r="65" spans="1:10" x14ac:dyDescent="0.35">
      <c r="A65" s="1">
        <v>1917</v>
      </c>
      <c r="B65" s="17">
        <v>4.2532613170716216</v>
      </c>
      <c r="C65" s="17">
        <v>5.42246437072754</v>
      </c>
      <c r="D65" s="17">
        <v>3.8160202503204399</v>
      </c>
      <c r="E65" s="17">
        <v>4.1948142217960438</v>
      </c>
      <c r="F65" s="17">
        <v>5.0573773384094203</v>
      </c>
      <c r="G65" s="17"/>
      <c r="H65" s="18">
        <f>Overview!K65</f>
        <v>5.922687207183623</v>
      </c>
      <c r="I65" s="17">
        <v>3.77217745780945</v>
      </c>
      <c r="J65" s="1">
        <v>4.9021985336123128</v>
      </c>
    </row>
    <row r="66" spans="1:10" x14ac:dyDescent="0.35">
      <c r="A66" s="1">
        <v>1918</v>
      </c>
      <c r="B66" s="17">
        <v>3.6748046544383755</v>
      </c>
      <c r="C66" s="17">
        <v>5.6540660858154297</v>
      </c>
      <c r="D66" s="17">
        <v>3.8220748901367201</v>
      </c>
      <c r="E66" s="17">
        <v>4.0412009391034776</v>
      </c>
      <c r="F66" s="17">
        <v>4.7376766204834002</v>
      </c>
      <c r="G66" s="17"/>
      <c r="H66" s="18">
        <f>Overview!K66</f>
        <v>6.2609353757729966</v>
      </c>
      <c r="I66" s="17">
        <v>3.0926542282104501</v>
      </c>
      <c r="J66" s="1">
        <v>4.6437925621722549</v>
      </c>
    </row>
    <row r="67" spans="1:10" x14ac:dyDescent="0.35">
      <c r="A67" s="1">
        <v>1919</v>
      </c>
      <c r="B67" s="17">
        <v>3.8162232860320788</v>
      </c>
      <c r="C67" s="17">
        <v>4.9631452560424796</v>
      </c>
      <c r="D67" s="17">
        <v>3.47316670417786</v>
      </c>
      <c r="E67" s="17">
        <v>4.0267123105471345</v>
      </c>
      <c r="F67" s="17">
        <v>4.4160594940185502</v>
      </c>
      <c r="G67" s="17"/>
      <c r="H67" s="18">
        <f>Overview!K67</f>
        <v>5.973938129845215</v>
      </c>
      <c r="I67" s="17">
        <v>2.68879890441894</v>
      </c>
      <c r="J67" s="1">
        <v>4.4210726339562312</v>
      </c>
    </row>
    <row r="68" spans="1:10" x14ac:dyDescent="0.35">
      <c r="A68" s="1">
        <v>1920</v>
      </c>
      <c r="B68" s="17">
        <v>3.4038190015902399</v>
      </c>
      <c r="C68" s="17">
        <v>4.5611333847045898</v>
      </c>
      <c r="D68" s="17">
        <v>3.20196485519409</v>
      </c>
      <c r="E68" s="17">
        <v>3.9354782353736928</v>
      </c>
      <c r="F68" s="17">
        <v>3.33691358566284</v>
      </c>
      <c r="G68" s="17"/>
      <c r="H68" s="18">
        <f>Overview!K68</f>
        <v>4.9054324679684802</v>
      </c>
      <c r="I68" s="17">
        <v>2.3890130519866899</v>
      </c>
      <c r="J68" s="1">
        <v>4.1109861203732754</v>
      </c>
    </row>
    <row r="69" spans="1:10" x14ac:dyDescent="0.35">
      <c r="A69" s="1">
        <v>1921</v>
      </c>
      <c r="B69" s="17">
        <v>4.1178056752181815</v>
      </c>
      <c r="C69" s="17">
        <v>4.1664233207702601</v>
      </c>
      <c r="D69" s="17">
        <v>3.2500476837158199</v>
      </c>
      <c r="E69" s="17">
        <v>4.6555871089988212</v>
      </c>
      <c r="F69" s="17">
        <v>2.85482978820801</v>
      </c>
      <c r="G69" s="17"/>
      <c r="H69" s="18">
        <f>Overview!K69</f>
        <v>5.0707330675583258</v>
      </c>
      <c r="I69" s="17">
        <v>3.3870303630828902</v>
      </c>
      <c r="J69" s="1">
        <v>4.3303042309884709</v>
      </c>
    </row>
    <row r="70" spans="1:10" x14ac:dyDescent="0.35">
      <c r="A70" s="1">
        <v>1922</v>
      </c>
      <c r="B70" s="17">
        <v>4.2584784448580519</v>
      </c>
      <c r="C70" s="17">
        <v>3.8020644187927299</v>
      </c>
      <c r="D70" s="17">
        <v>4.03114938735962</v>
      </c>
      <c r="E70" s="17">
        <v>4.9573736649885101</v>
      </c>
      <c r="F70" s="17">
        <v>2.36589431762695</v>
      </c>
      <c r="G70" s="17"/>
      <c r="H70" s="18">
        <f>Overview!K70</f>
        <v>5.1136727301645006</v>
      </c>
      <c r="I70" s="17">
        <v>3.59427785873413</v>
      </c>
      <c r="J70" s="1">
        <v>4.8523255936100034</v>
      </c>
    </row>
    <row r="71" spans="1:10" x14ac:dyDescent="0.35">
      <c r="A71" s="1">
        <v>1923</v>
      </c>
      <c r="B71" s="17">
        <v>3.7924197151091121</v>
      </c>
      <c r="C71" s="17">
        <v>3.3594727516174299</v>
      </c>
      <c r="D71" s="17">
        <v>4.3972921371459996</v>
      </c>
      <c r="E71" s="17">
        <v>5.0861851565678133</v>
      </c>
      <c r="F71" s="17">
        <v>2.4033799171447701</v>
      </c>
      <c r="G71" s="17"/>
      <c r="H71" s="18">
        <f>Overview!K71</f>
        <v>5.6166695621690028</v>
      </c>
      <c r="I71" s="17">
        <v>3.34951972961426</v>
      </c>
      <c r="J71" s="1">
        <v>4.7794260115060272</v>
      </c>
    </row>
    <row r="72" spans="1:10" x14ac:dyDescent="0.35">
      <c r="A72" s="1">
        <v>1924</v>
      </c>
      <c r="B72" s="17">
        <v>3.9164511556126991</v>
      </c>
      <c r="C72" s="17">
        <v>3.22081470489502</v>
      </c>
      <c r="D72" s="17">
        <v>4.7463216781616202</v>
      </c>
      <c r="E72" s="17">
        <v>5.0115830661629222</v>
      </c>
      <c r="F72" s="17">
        <v>2.2131004333496098</v>
      </c>
      <c r="G72" s="17">
        <v>2.6</v>
      </c>
      <c r="H72" s="18">
        <f>Overview!K72</f>
        <v>5.6331706324219102</v>
      </c>
      <c r="I72" s="17">
        <v>3.2495436668396001</v>
      </c>
      <c r="J72" s="1">
        <v>4.5893479555345911</v>
      </c>
    </row>
    <row r="73" spans="1:10" x14ac:dyDescent="0.35">
      <c r="A73" s="1">
        <v>1925</v>
      </c>
      <c r="B73" s="17">
        <v>4.0529546820394726</v>
      </c>
      <c r="C73" s="17">
        <v>2.93319892883301</v>
      </c>
      <c r="D73" s="17">
        <v>4.7307109832763699</v>
      </c>
      <c r="E73" s="17">
        <v>4.9103311785811172</v>
      </c>
      <c r="F73" s="17">
        <v>2.3010675907135001</v>
      </c>
      <c r="G73" s="17"/>
      <c r="H73" s="18">
        <f>Overview!K73</f>
        <v>5.4142428120899426</v>
      </c>
      <c r="I73" s="17">
        <v>3.18159055709839</v>
      </c>
      <c r="J73" s="1">
        <v>4.5702334940478089</v>
      </c>
    </row>
    <row r="74" spans="1:10" x14ac:dyDescent="0.35">
      <c r="A74" s="1">
        <v>1926</v>
      </c>
      <c r="B74" s="17">
        <v>3.9940526875840425</v>
      </c>
      <c r="C74" s="17">
        <v>3.0042479038238499</v>
      </c>
      <c r="D74" s="17">
        <v>4.6975884437561</v>
      </c>
      <c r="E74" s="17">
        <v>5.1554527137317594</v>
      </c>
      <c r="F74" s="17">
        <v>2.67173171043396</v>
      </c>
      <c r="G74" s="17"/>
      <c r="H74" s="18">
        <f>Overview!K74</f>
        <v>5.6977337272411539</v>
      </c>
      <c r="I74" s="17">
        <v>3.2378807067871098</v>
      </c>
      <c r="J74" s="1">
        <v>4.7865251783593727</v>
      </c>
    </row>
    <row r="75" spans="1:10" x14ac:dyDescent="0.35">
      <c r="A75" s="1">
        <v>1927</v>
      </c>
      <c r="B75" s="17">
        <v>4.3454615036013262</v>
      </c>
      <c r="C75" s="17">
        <v>3.4140989780425999</v>
      </c>
      <c r="D75" s="17">
        <v>5.0340385437011701</v>
      </c>
      <c r="E75" s="17">
        <v>4.9496602687405451</v>
      </c>
      <c r="F75" s="17">
        <v>2.7475104331970202</v>
      </c>
      <c r="G75" s="17">
        <v>2.2000000000000002</v>
      </c>
      <c r="H75" s="18">
        <f>Overview!K75</f>
        <v>5.8938802698400492</v>
      </c>
      <c r="I75" s="17">
        <v>3.20498490333557</v>
      </c>
      <c r="J75" s="1">
        <v>4.6731582235018987</v>
      </c>
    </row>
    <row r="76" spans="1:10" x14ac:dyDescent="0.35">
      <c r="A76" s="1">
        <v>1928</v>
      </c>
      <c r="B76" s="17">
        <v>4.8979517970183357</v>
      </c>
      <c r="C76" s="17">
        <v>3.4951593875885001</v>
      </c>
      <c r="D76" s="17">
        <v>4.6549267768859899</v>
      </c>
      <c r="E76" s="17">
        <v>4.968144830282438</v>
      </c>
      <c r="F76" s="17">
        <v>2.7994291782379199</v>
      </c>
      <c r="G76" s="17"/>
      <c r="H76" s="18">
        <f>Overview!K76</f>
        <v>6.5048835116010899</v>
      </c>
      <c r="I76" s="17">
        <v>3.01154708862305</v>
      </c>
      <c r="J76" s="1">
        <v>5.1980609146225731</v>
      </c>
    </row>
    <row r="77" spans="1:10" x14ac:dyDescent="0.35">
      <c r="A77" s="1">
        <v>1929</v>
      </c>
      <c r="B77" s="17">
        <v>4.8403777565596373</v>
      </c>
      <c r="C77" s="17">
        <v>3.7041044235229501</v>
      </c>
      <c r="D77" s="17">
        <v>4.4144134521484402</v>
      </c>
      <c r="E77" s="17">
        <v>4.9361236860867308</v>
      </c>
      <c r="F77" s="17">
        <v>3.0461070537567099</v>
      </c>
      <c r="G77" s="17"/>
      <c r="H77" s="18">
        <f>Overview!K77</f>
        <v>5.2192586440705808</v>
      </c>
      <c r="I77" s="17">
        <v>3.01509666442871</v>
      </c>
      <c r="J77" s="17">
        <v>5.0863621179046552</v>
      </c>
    </row>
    <row r="78" spans="1:10" x14ac:dyDescent="0.35">
      <c r="A78" s="1">
        <v>1930</v>
      </c>
      <c r="B78" s="17">
        <v>4.9143623937017065</v>
      </c>
      <c r="C78" s="17">
        <v>3.98941206932068</v>
      </c>
      <c r="D78" s="17">
        <v>4.1718707084655797</v>
      </c>
      <c r="E78" s="17">
        <v>4.9058497240606851</v>
      </c>
      <c r="F78" s="17">
        <v>3.20522141456604</v>
      </c>
      <c r="G78" s="17">
        <v>2.15</v>
      </c>
      <c r="H78" s="18">
        <f>Overview!K78</f>
        <v>4.7880719878366627</v>
      </c>
      <c r="I78" s="17">
        <v>3.0274236202239999</v>
      </c>
      <c r="J78" s="17">
        <v>5.304613759731291</v>
      </c>
    </row>
    <row r="79" spans="1:10" x14ac:dyDescent="0.35">
      <c r="A79" s="1">
        <v>1931</v>
      </c>
      <c r="B79" s="17">
        <v>4.7424127821200344</v>
      </c>
      <c r="C79" s="17">
        <v>4.0389475822448704</v>
      </c>
      <c r="D79" s="17">
        <v>4.5014362335205096</v>
      </c>
      <c r="E79" s="17">
        <v>5.4617805787498188</v>
      </c>
      <c r="F79" s="17">
        <v>3.36622166633606</v>
      </c>
      <c r="G79" s="17"/>
      <c r="H79" s="18">
        <f>Overview!K79</f>
        <v>3.9014253782960937</v>
      </c>
      <c r="I79" s="17">
        <v>3.2227041721343999</v>
      </c>
      <c r="J79" s="17">
        <v>5.3532109675407433</v>
      </c>
    </row>
    <row r="80" spans="1:10" x14ac:dyDescent="0.35">
      <c r="A80" s="1">
        <v>1932</v>
      </c>
      <c r="B80" s="17">
        <v>5.0092677846627103</v>
      </c>
      <c r="C80" s="17">
        <v>4.4312329292297399</v>
      </c>
      <c r="D80" s="17">
        <v>5.3535866737365696</v>
      </c>
      <c r="E80" s="17">
        <v>5.6870107375199774</v>
      </c>
      <c r="F80" s="17">
        <v>3.4860205650329599</v>
      </c>
      <c r="G80" s="17"/>
      <c r="H80" s="18">
        <f>Overview!K80</f>
        <v>4.1091617832262965</v>
      </c>
      <c r="I80" s="17">
        <v>3.3263707160949698</v>
      </c>
      <c r="J80" s="17">
        <v>5.0473918289859858</v>
      </c>
    </row>
    <row r="81" spans="1:10" x14ac:dyDescent="0.35">
      <c r="A81" s="1">
        <v>1933</v>
      </c>
      <c r="B81" s="17">
        <v>5.4472502707582526</v>
      </c>
      <c r="C81" s="17">
        <v>4.4112453460693404</v>
      </c>
      <c r="D81" s="17">
        <v>5.9195270538330096</v>
      </c>
      <c r="E81" s="17">
        <v>5.8627344219931121</v>
      </c>
      <c r="F81" s="17">
        <v>3.3126733303070099</v>
      </c>
      <c r="G81" s="17"/>
      <c r="H81" s="18">
        <f>Overview!K81</f>
        <v>4.3099517964341159</v>
      </c>
      <c r="I81" s="17">
        <v>3.2934873104095499</v>
      </c>
      <c r="J81" s="17">
        <v>5.3121882587793525</v>
      </c>
    </row>
    <row r="82" spans="1:10" x14ac:dyDescent="0.35">
      <c r="A82" s="1">
        <v>1934</v>
      </c>
      <c r="B82" s="17">
        <v>4.9743298659317796</v>
      </c>
      <c r="C82" s="17">
        <v>4.6519117355346697</v>
      </c>
      <c r="D82" s="17">
        <v>6.0292067527770996</v>
      </c>
      <c r="E82" s="17">
        <v>5.6141091113698787</v>
      </c>
      <c r="F82" s="17">
        <v>3.0487642288207999</v>
      </c>
      <c r="G82" s="17"/>
      <c r="H82" s="18">
        <f>Overview!K82</f>
        <v>3.9894042692185581</v>
      </c>
      <c r="I82" s="17">
        <v>3.03314185142517</v>
      </c>
      <c r="J82" s="17">
        <v>4.9661109074545529</v>
      </c>
    </row>
    <row r="83" spans="1:10" x14ac:dyDescent="0.35">
      <c r="A83" s="1">
        <v>1935</v>
      </c>
      <c r="B83" s="17">
        <v>4.7447144437809641</v>
      </c>
      <c r="C83" s="17">
        <v>4.4244337081909197</v>
      </c>
      <c r="D83" s="17">
        <v>6.0053777694702104</v>
      </c>
      <c r="E83" s="17">
        <v>5.5147358285622374</v>
      </c>
      <c r="F83" s="17">
        <v>2.9049620628356898</v>
      </c>
      <c r="G83" s="17">
        <v>2.95</v>
      </c>
      <c r="H83" s="18">
        <f>Overview!K83</f>
        <v>4.377012421235821</v>
      </c>
      <c r="I83" s="17">
        <v>2.8535614013671902</v>
      </c>
      <c r="J83" s="17">
        <v>4.6306435021638226</v>
      </c>
    </row>
    <row r="84" spans="1:10" x14ac:dyDescent="0.35">
      <c r="A84" s="1">
        <v>1936</v>
      </c>
      <c r="B84" s="17">
        <v>4.9401158038360569</v>
      </c>
      <c r="C84" s="17">
        <v>4.1263098716735804</v>
      </c>
      <c r="D84" s="17">
        <v>5.6925759315490696</v>
      </c>
      <c r="E84" s="17">
        <v>5.5452096483190605</v>
      </c>
      <c r="F84" s="17">
        <v>2.7719593048095699</v>
      </c>
      <c r="G84" s="17"/>
      <c r="H84" s="18">
        <f>Overview!K84</f>
        <v>4.8856827549125281</v>
      </c>
      <c r="I84" s="17">
        <v>2.80407762527466</v>
      </c>
      <c r="J84" s="17"/>
    </row>
    <row r="85" spans="1:10" x14ac:dyDescent="0.35">
      <c r="A85" s="1">
        <v>1937</v>
      </c>
      <c r="B85" s="17">
        <v>4.4487559353979691</v>
      </c>
      <c r="C85" s="17">
        <v>4.3617711067199698</v>
      </c>
      <c r="D85" s="17">
        <v>5.0139122009277299</v>
      </c>
      <c r="E85" s="17">
        <v>5.4382052287595295</v>
      </c>
      <c r="F85" s="17">
        <v>2.67055439949036</v>
      </c>
      <c r="G85" s="17"/>
      <c r="H85" s="18">
        <f>Overview!K85</f>
        <v>4.7319568412337043</v>
      </c>
      <c r="I85" s="17">
        <v>2.6105000972747798</v>
      </c>
      <c r="J85" s="17"/>
    </row>
    <row r="86" spans="1:10" x14ac:dyDescent="0.35">
      <c r="A86" s="1">
        <v>1938</v>
      </c>
      <c r="B86" s="17">
        <v>4.5824888677490243</v>
      </c>
      <c r="C86" s="17">
        <v>4.3965425491332999</v>
      </c>
      <c r="D86" s="17">
        <v>4.6599550247192401</v>
      </c>
      <c r="E86" s="17">
        <v>5.4697728497943334</v>
      </c>
      <c r="F86" s="17">
        <v>2.6478700637817401</v>
      </c>
      <c r="G86" s="17"/>
      <c r="H86" s="18">
        <f>Overview!K86</f>
        <v>5.1484966043661275</v>
      </c>
      <c r="I86" s="17">
        <v>2.66694307327271</v>
      </c>
      <c r="J86" s="17"/>
    </row>
    <row r="87" spans="1:10" x14ac:dyDescent="0.35">
      <c r="A87" s="1">
        <v>1939</v>
      </c>
      <c r="B87" s="17">
        <v>4.4193210322189191</v>
      </c>
      <c r="C87" s="17">
        <v>4.0055375099182102</v>
      </c>
      <c r="D87" s="17">
        <v>4.83082818984985</v>
      </c>
      <c r="E87" s="17">
        <v>5.4564608291107817</v>
      </c>
      <c r="F87" s="17">
        <v>2.8162653446197501</v>
      </c>
      <c r="G87" s="17"/>
      <c r="H87" s="17"/>
      <c r="I87" s="17">
        <v>2.5163993835449201</v>
      </c>
      <c r="J87" s="17"/>
    </row>
    <row r="88" spans="1:10" x14ac:dyDescent="0.35">
      <c r="A88" s="1">
        <v>1940</v>
      </c>
      <c r="B88" s="17">
        <v>4.0505319851265842</v>
      </c>
      <c r="C88" s="17">
        <v>4.0219187736511204</v>
      </c>
      <c r="D88" s="17">
        <v>4.8818325996398899</v>
      </c>
      <c r="E88" s="17">
        <v>4.9536972621665534</v>
      </c>
      <c r="F88" s="17">
        <v>2.8724887371063201</v>
      </c>
      <c r="G88" s="17"/>
      <c r="H88" s="17"/>
      <c r="I88" s="17">
        <v>2.5289564132690399</v>
      </c>
      <c r="J88" s="17"/>
    </row>
    <row r="89" spans="1:10" x14ac:dyDescent="0.35">
      <c r="A89" s="1">
        <v>1941</v>
      </c>
      <c r="B89" s="17">
        <v>3.2097530253228501</v>
      </c>
      <c r="C89" s="17">
        <v>4.30291700363159</v>
      </c>
      <c r="D89" s="17">
        <v>4.5655484199523899</v>
      </c>
      <c r="E89" s="17">
        <v>4.6501801964731966</v>
      </c>
      <c r="F89" s="17">
        <v>2.6318788528442401</v>
      </c>
      <c r="G89" s="17"/>
      <c r="H89" s="17"/>
      <c r="I89" s="17">
        <v>2.51936912536621</v>
      </c>
      <c r="J89" s="17">
        <v>4.8776814312300774</v>
      </c>
    </row>
    <row r="90" spans="1:10" x14ac:dyDescent="0.35">
      <c r="A90" s="1">
        <v>1942</v>
      </c>
      <c r="B90" s="17">
        <v>2.6072375053638779</v>
      </c>
      <c r="C90" s="17">
        <v>4.2241978645324698</v>
      </c>
      <c r="D90" s="17">
        <v>4.2765197753906197</v>
      </c>
      <c r="E90" s="17">
        <v>4.6422585501849438</v>
      </c>
      <c r="F90" s="17">
        <v>2.69639921188354</v>
      </c>
      <c r="G90" s="17"/>
      <c r="H90" s="17"/>
      <c r="I90" s="17">
        <v>2.5212104320526101</v>
      </c>
      <c r="J90" s="17">
        <v>5.4681602475090196</v>
      </c>
    </row>
    <row r="91" spans="1:10" x14ac:dyDescent="0.35">
      <c r="A91" s="1">
        <v>1943</v>
      </c>
      <c r="B91" s="17">
        <v>2.4258908499782748</v>
      </c>
      <c r="C91" s="17">
        <v>4.5418386459350604</v>
      </c>
      <c r="D91" s="17">
        <v>4.1783146858215297</v>
      </c>
      <c r="E91" s="17">
        <v>4.725359364518205</v>
      </c>
      <c r="F91" s="17">
        <v>2.7870910167694101</v>
      </c>
      <c r="G91" s="17"/>
      <c r="H91" s="17"/>
      <c r="I91" s="17">
        <v>2.6516261100768999</v>
      </c>
      <c r="J91" s="17">
        <v>5.2527052178438849</v>
      </c>
    </row>
    <row r="92" spans="1:10" x14ac:dyDescent="0.35">
      <c r="A92" s="1">
        <v>1944</v>
      </c>
      <c r="B92" s="17">
        <v>2.647750735293811</v>
      </c>
      <c r="C92" s="17">
        <v>4.3961338996887198</v>
      </c>
      <c r="D92" s="17">
        <v>4.1809449195861799</v>
      </c>
      <c r="E92" s="17">
        <v>5.0686142053313921</v>
      </c>
      <c r="F92" s="17">
        <v>2.9620628356933598</v>
      </c>
      <c r="G92" s="17"/>
      <c r="H92" s="17"/>
      <c r="I92" s="17">
        <v>2.7536976337432901</v>
      </c>
      <c r="J92" s="17">
        <v>4.7186301159056461</v>
      </c>
    </row>
    <row r="93" spans="1:10" x14ac:dyDescent="0.35">
      <c r="A93" s="1">
        <v>1945</v>
      </c>
      <c r="B93" s="17">
        <v>3.1133126724570301</v>
      </c>
      <c r="C93" s="17">
        <v>3.0340814590454102</v>
      </c>
      <c r="D93" s="17">
        <v>4.3341140747070304</v>
      </c>
      <c r="E93" s="17">
        <v>5.536720964195986</v>
      </c>
      <c r="F93" s="17">
        <v>2.6048526763915998</v>
      </c>
      <c r="G93" s="17"/>
      <c r="H93" s="17"/>
      <c r="I93" s="17">
        <v>2.8475811481475799</v>
      </c>
      <c r="J93" s="17">
        <v>5.3426997551113349</v>
      </c>
    </row>
    <row r="94" spans="1:10" x14ac:dyDescent="0.35">
      <c r="A94" s="1">
        <v>1946</v>
      </c>
      <c r="B94" s="17">
        <v>3.6760905081223982</v>
      </c>
      <c r="C94" s="17">
        <v>2.05572485923767</v>
      </c>
      <c r="D94" s="17">
        <v>4.4019198417663601</v>
      </c>
      <c r="E94" s="17">
        <v>5.9382047072087909</v>
      </c>
      <c r="F94" s="17">
        <v>2.3512210845947301</v>
      </c>
      <c r="G94" s="17"/>
      <c r="H94" s="17"/>
      <c r="I94" s="17">
        <v>2.7193982601165798</v>
      </c>
      <c r="J94" s="17">
        <v>5.1053556305250503</v>
      </c>
    </row>
    <row r="95" spans="1:10" x14ac:dyDescent="0.35">
      <c r="A95" s="1">
        <v>1947</v>
      </c>
      <c r="B95" s="17">
        <v>3.7245349528771801</v>
      </c>
      <c r="C95" s="17">
        <v>2.1089854240417498</v>
      </c>
      <c r="D95" s="17">
        <v>4.4281468391418501</v>
      </c>
      <c r="E95" s="17">
        <v>5.6221369202933094</v>
      </c>
      <c r="F95" s="17">
        <v>2.2303063869476301</v>
      </c>
      <c r="G95" s="17"/>
      <c r="H95" s="18">
        <f>Overview!K95</f>
        <v>5.9423172550969667</v>
      </c>
      <c r="I95" s="17">
        <v>2.6969554424285902</v>
      </c>
      <c r="J95" s="17">
        <v>5.3310306939713543</v>
      </c>
    </row>
    <row r="96" spans="1:10" x14ac:dyDescent="0.35">
      <c r="A96" s="1">
        <v>1948</v>
      </c>
      <c r="B96" s="17">
        <v>3.5760462105710675</v>
      </c>
      <c r="C96" s="17">
        <v>1.89597475528717</v>
      </c>
      <c r="D96" s="17">
        <v>4.1046910285949698</v>
      </c>
      <c r="E96" s="17">
        <v>5.3471981403378166</v>
      </c>
      <c r="F96" s="17">
        <v>2.1503088474273699</v>
      </c>
      <c r="G96" s="17"/>
      <c r="H96" s="18">
        <f>Overview!K96</f>
        <v>5.5538854652036678</v>
      </c>
      <c r="I96" s="17">
        <v>2.6398365497589098</v>
      </c>
      <c r="J96" s="17">
        <v>5.4133409893932667</v>
      </c>
    </row>
    <row r="97" spans="1:10" x14ac:dyDescent="0.35">
      <c r="A97" s="1">
        <v>1949</v>
      </c>
      <c r="B97" s="17">
        <v>3.7906076932812875</v>
      </c>
      <c r="C97" s="17">
        <v>1.74957954883575</v>
      </c>
      <c r="D97" s="17">
        <v>3.8961532115936302</v>
      </c>
      <c r="E97" s="17">
        <v>5.0192900301807688</v>
      </c>
      <c r="F97" s="17">
        <v>2.0594546794891402</v>
      </c>
      <c r="G97" s="17"/>
      <c r="H97" s="18">
        <f>Overview!K97</f>
        <v>5.2170476253211246</v>
      </c>
      <c r="I97" s="17">
        <v>2.7605731487274201</v>
      </c>
      <c r="J97" s="17">
        <v>5.5946433624436054</v>
      </c>
    </row>
    <row r="98" spans="1:10" x14ac:dyDescent="0.35">
      <c r="A98" s="1">
        <v>1950</v>
      </c>
      <c r="B98" s="17">
        <v>3.5922093743156513</v>
      </c>
      <c r="C98" s="17">
        <v>1.7723028659820601</v>
      </c>
      <c r="D98" s="17">
        <v>3.8684158325195299</v>
      </c>
      <c r="E98" s="17">
        <v>4.9781672619890234</v>
      </c>
      <c r="F98" s="17">
        <v>2.0113525390625</v>
      </c>
      <c r="G98" s="17"/>
      <c r="H98" s="18">
        <f>Overview!K98</f>
        <v>4.9053254437869827</v>
      </c>
      <c r="I98" s="17">
        <v>2.5784316062927299</v>
      </c>
      <c r="J98" s="17">
        <v>5.061472480850453</v>
      </c>
    </row>
    <row r="99" spans="1:10" x14ac:dyDescent="0.35">
      <c r="A99" s="1">
        <v>1951</v>
      </c>
      <c r="B99" s="17">
        <v>3.3701239185152869</v>
      </c>
      <c r="C99" s="17">
        <v>1.8591271638870199</v>
      </c>
      <c r="D99" s="17">
        <v>3.8860216140747101</v>
      </c>
      <c r="E99" s="17">
        <v>4.6944492982226942</v>
      </c>
      <c r="F99" s="17">
        <v>1.91986620426178</v>
      </c>
      <c r="G99" s="17"/>
      <c r="H99" s="18">
        <f>Overview!K99</f>
        <v>5.0521292598163816</v>
      </c>
      <c r="I99" s="17">
        <v>2.2249166965484601</v>
      </c>
      <c r="J99" s="17">
        <v>4.7642540578207964</v>
      </c>
    </row>
    <row r="100" spans="1:10" x14ac:dyDescent="0.35">
      <c r="A100" s="1">
        <v>1952</v>
      </c>
      <c r="B100" s="17">
        <v>3.3771173396443466</v>
      </c>
      <c r="C100" s="17">
        <v>1.9684191942214999</v>
      </c>
      <c r="D100" s="17">
        <v>3.6650869846343999</v>
      </c>
      <c r="E100" s="17">
        <v>4.6114796348188198</v>
      </c>
      <c r="F100" s="17">
        <v>1.88357818126678</v>
      </c>
      <c r="G100" s="17"/>
      <c r="H100" s="18">
        <f>Overview!K100</f>
        <v>4.9074258411307978</v>
      </c>
      <c r="I100" s="17">
        <v>2.1845839023590101</v>
      </c>
      <c r="J100" s="17">
        <v>4.7529689826506667</v>
      </c>
    </row>
    <row r="101" spans="1:10" x14ac:dyDescent="0.35">
      <c r="A101" s="1">
        <v>1953</v>
      </c>
      <c r="B101" s="17">
        <v>3.3045197729302425</v>
      </c>
      <c r="C101" s="17">
        <v>2.0268869400024401</v>
      </c>
      <c r="D101" s="17">
        <v>3.4877698421478298</v>
      </c>
      <c r="E101" s="17">
        <v>4.4697301105179097</v>
      </c>
      <c r="F101" s="17">
        <v>1.86965155601502</v>
      </c>
      <c r="G101" s="17">
        <v>1.55</v>
      </c>
      <c r="H101" s="18">
        <f>Overview!K101</f>
        <v>4.7853013491365326</v>
      </c>
      <c r="I101" s="17">
        <v>2.2107465267181401</v>
      </c>
      <c r="J101" s="17">
        <v>4.941708849575603</v>
      </c>
    </row>
    <row r="102" spans="1:10" x14ac:dyDescent="0.35">
      <c r="A102" s="1">
        <v>1954</v>
      </c>
      <c r="B102" s="17">
        <v>3.4660229189001086</v>
      </c>
      <c r="C102" s="17">
        <v>2.0382959842681898</v>
      </c>
      <c r="D102" s="17">
        <v>3.37601494789123</v>
      </c>
      <c r="E102" s="17">
        <v>4.4045491499889753</v>
      </c>
      <c r="F102" s="17">
        <v>1.89172375202179</v>
      </c>
      <c r="G102" s="17">
        <v>1.5</v>
      </c>
      <c r="H102" s="18">
        <f>Overview!K102</f>
        <v>4.5031807535692909</v>
      </c>
      <c r="I102" s="17">
        <v>2.2226853370666499</v>
      </c>
      <c r="J102" s="17">
        <v>4.6645496479886788</v>
      </c>
    </row>
    <row r="103" spans="1:10" x14ac:dyDescent="0.35">
      <c r="A103" s="1">
        <v>1955</v>
      </c>
      <c r="B103" s="17">
        <v>3.3972830181817737</v>
      </c>
      <c r="C103" s="17">
        <v>2.1168978214263898</v>
      </c>
      <c r="D103" s="17">
        <v>3.3184995651245099</v>
      </c>
      <c r="E103" s="17">
        <v>4.1633044287322205</v>
      </c>
      <c r="F103" s="17">
        <v>1.7793887853622401</v>
      </c>
      <c r="G103" s="17">
        <v>1.45</v>
      </c>
      <c r="H103" s="18">
        <f>Overview!K103</f>
        <v>4.2896929736659377</v>
      </c>
      <c r="I103" s="17">
        <v>2.1345665454864502</v>
      </c>
      <c r="J103" s="17">
        <v>4.811301105771344</v>
      </c>
    </row>
    <row r="104" spans="1:10" x14ac:dyDescent="0.35">
      <c r="A104" s="1">
        <v>1956</v>
      </c>
      <c r="B104" s="17">
        <v>3.4282630548058273</v>
      </c>
      <c r="C104" s="17">
        <v>2.2297117710113499</v>
      </c>
      <c r="D104" s="17">
        <v>3.2755427360534699</v>
      </c>
      <c r="E104" s="17">
        <v>3.9804269454119643</v>
      </c>
      <c r="F104" s="17">
        <v>1.71276354789734</v>
      </c>
      <c r="G104" s="17">
        <v>1.45</v>
      </c>
      <c r="H104" s="18">
        <f>Overview!K104</f>
        <v>4.2355485431059057</v>
      </c>
      <c r="I104" s="17">
        <v>2.1151964664459202</v>
      </c>
      <c r="J104" s="17">
        <v>4.7870235885791894</v>
      </c>
    </row>
    <row r="105" spans="1:10" x14ac:dyDescent="0.35">
      <c r="A105" s="1">
        <v>1957</v>
      </c>
      <c r="B105" s="17">
        <v>3.4227361260573224</v>
      </c>
      <c r="C105" s="17">
        <v>2.2937474250793501</v>
      </c>
      <c r="D105" s="17">
        <v>3.2121117115020801</v>
      </c>
      <c r="E105" s="17">
        <v>3.8271587233190338</v>
      </c>
      <c r="F105" s="17">
        <v>1.7108182907104501</v>
      </c>
      <c r="G105" s="17">
        <v>1.45</v>
      </c>
      <c r="H105" s="18">
        <f>Overview!K105</f>
        <v>4.1624358442147962</v>
      </c>
      <c r="I105" s="17">
        <v>2.11662626266479</v>
      </c>
      <c r="J105" s="17">
        <v>4.5599808249956357</v>
      </c>
    </row>
    <row r="106" spans="1:10" x14ac:dyDescent="0.35">
      <c r="A106" s="1">
        <v>1958</v>
      </c>
      <c r="B106" s="17">
        <v>3.5969394435754904</v>
      </c>
      <c r="C106" s="17">
        <v>2.4378678798675502</v>
      </c>
      <c r="D106" s="17">
        <v>3.2143385410308798</v>
      </c>
      <c r="E106" s="17">
        <v>3.9550539472503439</v>
      </c>
      <c r="F106" s="17">
        <v>1.7919623851776101</v>
      </c>
      <c r="G106" s="17">
        <v>1.5</v>
      </c>
      <c r="H106" s="18">
        <f>Overview!K106</f>
        <v>4.3935345299490969</v>
      </c>
      <c r="I106" s="17">
        <v>2.1701791286468501</v>
      </c>
      <c r="J106" s="17">
        <v>4.0968224191721978</v>
      </c>
    </row>
    <row r="107" spans="1:10" x14ac:dyDescent="0.35">
      <c r="A107" s="1">
        <v>1959</v>
      </c>
      <c r="B107" s="17">
        <v>3.5210372596271236</v>
      </c>
      <c r="C107" s="17">
        <v>2.5823402404785201</v>
      </c>
      <c r="D107" s="17">
        <v>3.2591145038604701</v>
      </c>
      <c r="E107" s="17">
        <v>4.004152995435466</v>
      </c>
      <c r="F107" s="17">
        <v>1.8415054082870499</v>
      </c>
      <c r="G107" s="17">
        <v>1.55</v>
      </c>
      <c r="H107" s="18">
        <f>Overview!K107</f>
        <v>4.3628902278090607</v>
      </c>
      <c r="I107" s="17">
        <v>2.1883378028869598</v>
      </c>
      <c r="J107" s="17">
        <v>3.9430885063113799</v>
      </c>
    </row>
    <row r="108" spans="1:10" x14ac:dyDescent="0.35">
      <c r="A108" s="1">
        <v>1960</v>
      </c>
      <c r="B108" s="17">
        <v>3.5103445662250019</v>
      </c>
      <c r="C108" s="17">
        <v>2.55015325546265</v>
      </c>
      <c r="D108" s="17">
        <v>3.2993805408477801</v>
      </c>
      <c r="E108" s="17">
        <v>3.8776085822346884</v>
      </c>
      <c r="F108" s="17">
        <v>1.9087390899658201</v>
      </c>
      <c r="G108" s="17">
        <v>1.6</v>
      </c>
      <c r="H108" s="18">
        <f>Overview!K108</f>
        <v>4.1779681546908787</v>
      </c>
      <c r="I108" s="17">
        <v>2.15630054473877</v>
      </c>
      <c r="J108" s="17">
        <v>3.8397306498038635</v>
      </c>
    </row>
    <row r="109" spans="1:10" x14ac:dyDescent="0.35">
      <c r="A109" s="1">
        <v>1961</v>
      </c>
      <c r="B109" s="17">
        <v>3.5956800878091575</v>
      </c>
      <c r="C109" s="17">
        <v>2.6374278068542498</v>
      </c>
      <c r="D109" s="17">
        <v>3.2762744426727299</v>
      </c>
      <c r="E109" s="17">
        <v>3.8359148029748105</v>
      </c>
      <c r="F109" s="17">
        <v>2.05022525787354</v>
      </c>
      <c r="G109" s="17">
        <v>1.8</v>
      </c>
      <c r="H109" s="18">
        <f>Overview!K109</f>
        <v>4.2798648358289286</v>
      </c>
      <c r="I109" s="17">
        <v>2.0469503402710001</v>
      </c>
      <c r="J109" s="17">
        <v>3.7873290329585427</v>
      </c>
    </row>
    <row r="110" spans="1:10" x14ac:dyDescent="0.35">
      <c r="A110" s="1">
        <v>1962</v>
      </c>
      <c r="B110" s="17">
        <v>3.5283177900587601</v>
      </c>
      <c r="C110" s="17">
        <v>2.6523101329803498</v>
      </c>
      <c r="D110" s="17">
        <v>3.3578243255615199</v>
      </c>
      <c r="E110" s="17">
        <v>3.9304029216775405</v>
      </c>
      <c r="F110" s="17">
        <v>2.1353013515472399</v>
      </c>
      <c r="G110" s="17">
        <v>1.9</v>
      </c>
      <c r="H110" s="18">
        <f>Overview!K110</f>
        <v>4.3266851816085978</v>
      </c>
      <c r="I110" s="17">
        <v>2.0826253890991202</v>
      </c>
      <c r="J110" s="17">
        <v>3.8417866087120824</v>
      </c>
    </row>
    <row r="111" spans="1:10" x14ac:dyDescent="0.35">
      <c r="A111" s="1">
        <v>1963</v>
      </c>
      <c r="B111" s="17">
        <v>3.4509705500354597</v>
      </c>
      <c r="C111" s="17">
        <v>2.6950497627258301</v>
      </c>
      <c r="D111" s="17">
        <v>3.46835112571716</v>
      </c>
      <c r="E111" s="17">
        <v>3.9275348707389024</v>
      </c>
      <c r="F111" s="17">
        <v>2.25700712203979</v>
      </c>
      <c r="G111" s="17">
        <v>2</v>
      </c>
      <c r="H111" s="18">
        <f>Overview!K111</f>
        <v>4.2930879851450472</v>
      </c>
      <c r="I111" s="17">
        <v>2.0563688278198202</v>
      </c>
      <c r="J111" s="17">
        <v>3.6456737109957915</v>
      </c>
    </row>
    <row r="112" spans="1:10" x14ac:dyDescent="0.35">
      <c r="A112" s="1">
        <v>1964</v>
      </c>
      <c r="B112" s="17">
        <v>3.4121492517517118</v>
      </c>
      <c r="C112" s="17">
        <v>2.7234535217285201</v>
      </c>
      <c r="D112" s="17">
        <v>3.49914622306824</v>
      </c>
      <c r="E112" s="17">
        <v>3.8696366998430838</v>
      </c>
      <c r="F112" s="17">
        <v>2.2865436077117902</v>
      </c>
      <c r="G112" s="17">
        <v>2.1</v>
      </c>
      <c r="H112" s="18">
        <f>Overview!K112</f>
        <v>3.9574490286119168</v>
      </c>
      <c r="I112" s="17">
        <v>2.1444890499114999</v>
      </c>
      <c r="J112" s="17">
        <v>3.6466748102550923</v>
      </c>
    </row>
    <row r="113" spans="1:10" x14ac:dyDescent="0.35">
      <c r="A113" s="1">
        <v>1965</v>
      </c>
      <c r="B113" s="17">
        <v>3.3914664448665301</v>
      </c>
      <c r="C113" s="17">
        <v>2.7983801364898699</v>
      </c>
      <c r="D113" s="17">
        <v>3.35949635505676</v>
      </c>
      <c r="E113" s="17">
        <v>3.8993790803949122</v>
      </c>
      <c r="F113" s="17">
        <v>2.30932641029358</v>
      </c>
      <c r="G113" s="17">
        <v>2.2000000000000002</v>
      </c>
      <c r="H113" s="18">
        <f>Overview!K113</f>
        <v>3.8647919966069875</v>
      </c>
      <c r="I113" s="17">
        <v>2.1151034832000701</v>
      </c>
      <c r="J113" s="17">
        <v>3.5130331229924403</v>
      </c>
    </row>
    <row r="114" spans="1:10" x14ac:dyDescent="0.35">
      <c r="A114" s="1">
        <v>1966</v>
      </c>
      <c r="B114" s="17">
        <v>3.2678572373569623</v>
      </c>
      <c r="C114" s="17">
        <v>2.8685791492462198</v>
      </c>
      <c r="D114" s="17">
        <v>3.3192715644836399</v>
      </c>
      <c r="E114" s="17">
        <v>3.8608283024836059</v>
      </c>
      <c r="F114" s="17">
        <v>2.3938791751861599</v>
      </c>
      <c r="G114" s="17">
        <v>2.2999999999999998</v>
      </c>
      <c r="H114" s="18">
        <f>Overview!K114</f>
        <v>3.8763569994914597</v>
      </c>
      <c r="I114" s="17">
        <v>2.1663365364074698</v>
      </c>
      <c r="J114" s="17">
        <v>3.3738089094854207</v>
      </c>
    </row>
    <row r="115" spans="1:10" x14ac:dyDescent="0.35">
      <c r="A115" s="1">
        <v>1967</v>
      </c>
      <c r="B115" s="17">
        <v>3.2991717628873136</v>
      </c>
      <c r="C115" s="17">
        <v>2.9488389492034899</v>
      </c>
      <c r="D115" s="17">
        <v>3.3110225200653098</v>
      </c>
      <c r="E115" s="17">
        <v>3.9454704547673218</v>
      </c>
      <c r="F115" s="17">
        <v>2.6196668148040798</v>
      </c>
      <c r="G115" s="17">
        <v>2.8</v>
      </c>
      <c r="H115" s="18">
        <f>Overview!K115</f>
        <v>3.8382921259267833</v>
      </c>
      <c r="I115" s="17">
        <v>2.20888447761536</v>
      </c>
      <c r="J115" s="17">
        <v>3.5216902329548589</v>
      </c>
    </row>
    <row r="116" spans="1:10" x14ac:dyDescent="0.35">
      <c r="A116" s="1">
        <v>1968</v>
      </c>
      <c r="B116" s="17">
        <v>3.3637025292763179</v>
      </c>
      <c r="C116" s="17">
        <v>3.0440530776977499</v>
      </c>
      <c r="D116" s="17">
        <v>3.3213298320770299</v>
      </c>
      <c r="E116" s="17">
        <v>3.9968223752863077</v>
      </c>
      <c r="F116" s="17">
        <v>2.6600315570831299</v>
      </c>
      <c r="G116" s="17">
        <v>2.8</v>
      </c>
      <c r="H116" s="18">
        <f>Overview!K116</f>
        <v>3.7891111166154898</v>
      </c>
      <c r="I116" s="17">
        <v>2.2681548595428498</v>
      </c>
      <c r="J116" s="17">
        <v>3.673678843733807</v>
      </c>
    </row>
    <row r="117" spans="1:10" x14ac:dyDescent="0.35">
      <c r="A117" s="1">
        <v>1969</v>
      </c>
      <c r="B117" s="17">
        <v>3.290842212033926</v>
      </c>
      <c r="C117" s="17">
        <v>3.0551598072052002</v>
      </c>
      <c r="D117" s="17">
        <v>3.2833547592163099</v>
      </c>
      <c r="E117" s="17">
        <v>3.8727060150668273</v>
      </c>
      <c r="F117" s="17">
        <v>2.5910542011261</v>
      </c>
      <c r="G117" s="17">
        <v>2.75</v>
      </c>
      <c r="H117" s="18">
        <f>Overview!K117</f>
        <v>3.4005900786505681</v>
      </c>
      <c r="I117" s="17">
        <v>2.1958277225494398</v>
      </c>
      <c r="J117" s="17">
        <v>3.7268520754056702</v>
      </c>
    </row>
    <row r="118" spans="1:10" x14ac:dyDescent="0.35">
      <c r="A118" s="1">
        <v>1970</v>
      </c>
      <c r="B118" s="17">
        <v>3.2247876867672782</v>
      </c>
      <c r="C118" s="17">
        <v>3.0251553058624299</v>
      </c>
      <c r="D118" s="17">
        <v>3.3047189712524401</v>
      </c>
      <c r="E118" s="17">
        <v>3.6084997280081361</v>
      </c>
      <c r="F118" s="17">
        <v>2.4876396656036399</v>
      </c>
      <c r="G118" s="17">
        <v>2.7</v>
      </c>
      <c r="H118" s="18">
        <f>Overview!K118</f>
        <v>3.053351961361968</v>
      </c>
      <c r="I118" s="17">
        <v>2.0622639656066899</v>
      </c>
      <c r="J118" s="17">
        <v>3.8531052226157789</v>
      </c>
    </row>
    <row r="119" spans="1:10" x14ac:dyDescent="0.35">
      <c r="A119" s="1">
        <v>1971</v>
      </c>
      <c r="B119" s="17">
        <v>3.2209359271679889</v>
      </c>
      <c r="C119" s="17">
        <v>2.9551558494567902</v>
      </c>
      <c r="D119" s="17">
        <v>3.3774683475494398</v>
      </c>
      <c r="E119" s="17">
        <v>3.8206898037289352</v>
      </c>
      <c r="F119" s="17">
        <v>2.4286010265350302</v>
      </c>
      <c r="G119" s="17">
        <v>2.75</v>
      </c>
      <c r="H119" s="18">
        <f>Overview!K119</f>
        <v>2.9610249476119401</v>
      </c>
      <c r="I119" s="17">
        <v>2.0994627475738499</v>
      </c>
      <c r="J119" s="17">
        <v>3.7897364068873891</v>
      </c>
    </row>
    <row r="120" spans="1:10" x14ac:dyDescent="0.35">
      <c r="A120" s="1">
        <v>1972</v>
      </c>
      <c r="B120" s="17">
        <v>3.3000808438082547</v>
      </c>
      <c r="C120" s="17">
        <v>2.9795174598693901</v>
      </c>
      <c r="D120" s="17">
        <v>3.5379762649536102</v>
      </c>
      <c r="E120" s="17">
        <v>4.301175155393957</v>
      </c>
      <c r="F120" s="17">
        <v>2.4457268714904798</v>
      </c>
      <c r="G120" s="17">
        <v>2.8</v>
      </c>
      <c r="H120" s="18">
        <f>Overview!K120</f>
        <v>2.9709704631162688</v>
      </c>
      <c r="I120" s="17">
        <v>2.11820411682129</v>
      </c>
      <c r="J120" s="17">
        <v>3.7175572148315452</v>
      </c>
    </row>
    <row r="121" spans="1:10" x14ac:dyDescent="0.35">
      <c r="A121" s="1">
        <v>1973</v>
      </c>
      <c r="B121" s="17">
        <v>3.2058414047067152</v>
      </c>
      <c r="C121" s="17">
        <v>2.9441463947296098</v>
      </c>
      <c r="D121" s="17">
        <v>3.6210696697235099</v>
      </c>
      <c r="E121" s="17">
        <v>4.488022439458689</v>
      </c>
      <c r="F121" s="17">
        <v>2.4091885089874299</v>
      </c>
      <c r="G121" s="17">
        <v>2.85</v>
      </c>
      <c r="H121" s="18">
        <f>Overview!K121</f>
        <v>2.7398617598263257</v>
      </c>
      <c r="I121" s="17">
        <v>2.1064355373382599</v>
      </c>
      <c r="J121" s="17">
        <v>3.7908994951357813</v>
      </c>
    </row>
    <row r="122" spans="1:10" x14ac:dyDescent="0.35">
      <c r="A122" s="1">
        <v>1974</v>
      </c>
      <c r="B122" s="17">
        <v>3.0242522870056439</v>
      </c>
      <c r="C122" s="17">
        <v>2.9294641017913801</v>
      </c>
      <c r="D122" s="17">
        <v>3.6102142333984402</v>
      </c>
      <c r="E122" s="17">
        <v>4.5071756533210143</v>
      </c>
      <c r="F122" s="17">
        <v>2.4259111881256099</v>
      </c>
      <c r="G122" s="17">
        <v>2.9</v>
      </c>
      <c r="H122" s="18">
        <f>Overview!K122</f>
        <v>2.6647300878486195</v>
      </c>
      <c r="I122" s="17">
        <v>1.98661673069</v>
      </c>
      <c r="J122" s="17">
        <v>3.8804701669285713</v>
      </c>
    </row>
    <row r="123" spans="1:10" x14ac:dyDescent="0.35">
      <c r="A123" s="1">
        <v>1975</v>
      </c>
      <c r="B123" s="17">
        <v>3.0066292153300065</v>
      </c>
      <c r="C123" s="17">
        <v>3.0562000274658199</v>
      </c>
      <c r="D123" s="17">
        <v>3.6525690555572501</v>
      </c>
      <c r="E123" s="17">
        <v>4.3055702694720051</v>
      </c>
      <c r="F123" s="17">
        <v>2.5231697559356698</v>
      </c>
      <c r="G123" s="17">
        <v>2.9</v>
      </c>
      <c r="H123" s="18">
        <f>Overview!K123</f>
        <v>2.8312534079180534</v>
      </c>
      <c r="I123" s="17">
        <v>1.9425024986267101</v>
      </c>
      <c r="J123" s="17">
        <v>4.1346638484280067</v>
      </c>
    </row>
    <row r="124" spans="1:10" x14ac:dyDescent="0.35">
      <c r="A124" s="1">
        <v>1976</v>
      </c>
      <c r="B124" s="17">
        <v>3.0619132636482962</v>
      </c>
      <c r="C124" s="17">
        <v>3.0229866504669198</v>
      </c>
      <c r="D124" s="17">
        <v>3.2243721485137899</v>
      </c>
      <c r="E124" s="17">
        <v>4.1439412910377591</v>
      </c>
      <c r="F124" s="17">
        <v>2.5088448524475102</v>
      </c>
      <c r="G124" s="17">
        <v>2.9</v>
      </c>
      <c r="H124" s="18">
        <f>Overview!K124</f>
        <v>2.910682992253812</v>
      </c>
      <c r="I124" s="17">
        <v>1.8924255371093801</v>
      </c>
      <c r="J124" s="17">
        <v>3.8998366579672501</v>
      </c>
    </row>
    <row r="125" spans="1:10" x14ac:dyDescent="0.35">
      <c r="A125" s="1">
        <v>1977</v>
      </c>
      <c r="B125" s="17">
        <v>3.0442758976983662</v>
      </c>
      <c r="C125" s="17">
        <v>3.0372154712677002</v>
      </c>
      <c r="D125" s="17">
        <v>3.14964103698731</v>
      </c>
      <c r="E125" s="17">
        <v>4.1741335470438488</v>
      </c>
      <c r="F125" s="17">
        <v>2.5930943489074698</v>
      </c>
      <c r="G125" s="17">
        <v>2.95</v>
      </c>
      <c r="H125" s="18">
        <f>Overview!K125</f>
        <v>3.3032560906354576</v>
      </c>
      <c r="I125" s="17">
        <v>1.96868872642517</v>
      </c>
      <c r="J125" s="17">
        <v>3.7921013090662581</v>
      </c>
    </row>
    <row r="126" spans="1:10" x14ac:dyDescent="0.35">
      <c r="A126" s="1">
        <v>1978</v>
      </c>
      <c r="B126" s="17">
        <v>2.9967622301824623</v>
      </c>
      <c r="C126" s="17">
        <v>3.1609766483306898</v>
      </c>
      <c r="D126" s="17">
        <v>3.2416803836822501</v>
      </c>
      <c r="E126" s="17">
        <v>4.1163512872799402</v>
      </c>
      <c r="F126" s="17">
        <v>2.69780445098877</v>
      </c>
      <c r="G126" s="17">
        <v>2.85</v>
      </c>
      <c r="H126" s="18">
        <f>Overview!K126</f>
        <v>3.3174997368931942</v>
      </c>
      <c r="I126" s="17">
        <v>1.97905933856964</v>
      </c>
      <c r="J126" s="17">
        <v>3.8743200332898526</v>
      </c>
    </row>
    <row r="127" spans="1:10" x14ac:dyDescent="0.35">
      <c r="A127" s="1">
        <v>1979</v>
      </c>
      <c r="B127" s="17">
        <v>3.094992622966112</v>
      </c>
      <c r="C127" s="17">
        <v>3.2553353309631401</v>
      </c>
      <c r="D127" s="17">
        <v>3.5079035758972199</v>
      </c>
      <c r="E127" s="17">
        <v>4.1960587943824832</v>
      </c>
      <c r="F127" s="17">
        <v>2.7324681282043501</v>
      </c>
      <c r="G127" s="17">
        <v>2.85</v>
      </c>
      <c r="H127" s="18">
        <f>Overview!K127</f>
        <v>3.1433990120728414</v>
      </c>
      <c r="I127" s="17">
        <v>1.88300669193268</v>
      </c>
      <c r="J127" s="17">
        <v>4.0382834458723478</v>
      </c>
    </row>
    <row r="128" spans="1:10" x14ac:dyDescent="0.35">
      <c r="A128" s="1">
        <v>1980</v>
      </c>
      <c r="B128" s="17">
        <v>3.3083689040958353</v>
      </c>
      <c r="C128" s="17">
        <v>3.28422880172729</v>
      </c>
      <c r="D128" s="17">
        <v>3.55266141891479</v>
      </c>
      <c r="E128" s="17">
        <v>4.0116514749645882</v>
      </c>
      <c r="F128" s="17">
        <v>2.78233695030212</v>
      </c>
      <c r="G128" s="17">
        <v>2.9</v>
      </c>
      <c r="H128" s="18">
        <f>Overview!K128</f>
        <v>2.9726028292482392</v>
      </c>
      <c r="I128" s="17">
        <v>1.86073541641235</v>
      </c>
      <c r="J128" s="17">
        <v>4.0259039159641201</v>
      </c>
    </row>
    <row r="129" spans="1:10" x14ac:dyDescent="0.35">
      <c r="A129" s="1">
        <v>1981</v>
      </c>
      <c r="B129" s="17">
        <v>3.29265635952776</v>
      </c>
      <c r="C129" s="17">
        <v>3.28218770027161</v>
      </c>
      <c r="D129" s="17">
        <v>3.3703989982604998</v>
      </c>
      <c r="E129" s="17">
        <v>4.0202060652964065</v>
      </c>
      <c r="F129" s="17">
        <v>2.87722516059875</v>
      </c>
      <c r="G129" s="17">
        <v>3</v>
      </c>
      <c r="H129" s="18">
        <f>Overview!K129</f>
        <v>2.8380635010290232</v>
      </c>
      <c r="I129" s="17">
        <v>1.84457683563232</v>
      </c>
      <c r="J129" s="17">
        <v>4.1563756616366039</v>
      </c>
    </row>
    <row r="130" spans="1:10" x14ac:dyDescent="0.35">
      <c r="A130" s="1">
        <v>1982</v>
      </c>
      <c r="B130" s="17">
        <v>3.4215175237844342</v>
      </c>
      <c r="C130" s="17">
        <v>3.2023758888244598</v>
      </c>
      <c r="D130" s="17">
        <v>3.3998832702636701</v>
      </c>
      <c r="E130" s="17">
        <v>3.8991468622552428</v>
      </c>
      <c r="F130" s="17">
        <v>2.99340152740479</v>
      </c>
      <c r="G130" s="17">
        <v>3.2</v>
      </c>
      <c r="H130" s="18">
        <f>Overview!K130</f>
        <v>2.7881178350053637</v>
      </c>
      <c r="I130" s="17">
        <v>1.80756795406342</v>
      </c>
      <c r="J130" s="17">
        <v>3.9601546992708867</v>
      </c>
    </row>
    <row r="131" spans="1:10" x14ac:dyDescent="0.35">
      <c r="A131" s="1">
        <v>1983</v>
      </c>
      <c r="B131" s="17">
        <v>3.4328357119891866</v>
      </c>
      <c r="C131" s="17">
        <v>3.2182743549346902</v>
      </c>
      <c r="D131" s="17">
        <v>3.5119979381561302</v>
      </c>
      <c r="E131" s="17">
        <v>3.8441819477760144</v>
      </c>
      <c r="F131" s="17">
        <v>3.0726952552795401</v>
      </c>
      <c r="G131" s="17">
        <v>3.4</v>
      </c>
      <c r="H131" s="18">
        <f>Overview!K131</f>
        <v>2.9078128613853234</v>
      </c>
      <c r="I131" s="17">
        <v>1.8295196294784599</v>
      </c>
      <c r="J131" s="17">
        <v>3.8102137190679191</v>
      </c>
    </row>
    <row r="132" spans="1:10" x14ac:dyDescent="0.35">
      <c r="A132" s="1">
        <v>1984</v>
      </c>
      <c r="B132" s="17">
        <v>3.2979294212158097</v>
      </c>
      <c r="C132" s="17">
        <v>3.2154579162597701</v>
      </c>
      <c r="D132" s="17">
        <v>3.6141574382782</v>
      </c>
      <c r="E132" s="17">
        <v>3.9458248720465137</v>
      </c>
      <c r="F132" s="17">
        <v>3.1162021160125701</v>
      </c>
      <c r="G132" s="17">
        <v>3.5</v>
      </c>
      <c r="H132" s="18">
        <f>Overview!K132</f>
        <v>3.0462439674590303</v>
      </c>
      <c r="I132" s="17">
        <v>1.72979271411896</v>
      </c>
      <c r="J132" s="17">
        <v>3.6985501894302595</v>
      </c>
    </row>
    <row r="133" spans="1:10" x14ac:dyDescent="0.35">
      <c r="A133" s="1">
        <v>1985</v>
      </c>
      <c r="B133" s="17">
        <v>3.3966185923081591</v>
      </c>
      <c r="C133" s="17">
        <v>3.1731638908386199</v>
      </c>
      <c r="D133" s="17">
        <v>3.7429058551788299</v>
      </c>
      <c r="E133" s="17">
        <v>4.0574611244562844</v>
      </c>
      <c r="F133" s="17">
        <v>3.1863446235656698</v>
      </c>
      <c r="G133" s="17">
        <v>3.6</v>
      </c>
      <c r="H133" s="18">
        <f>Overview!K133</f>
        <v>3.1044520240714775</v>
      </c>
      <c r="I133" s="17">
        <v>1.74477851390839</v>
      </c>
      <c r="J133" s="17">
        <v>3.7538385083832932</v>
      </c>
    </row>
    <row r="134" spans="1:10" x14ac:dyDescent="0.35">
      <c r="A134" s="1">
        <v>1986</v>
      </c>
      <c r="B134" s="17">
        <v>3.6153694425057208</v>
      </c>
      <c r="C134" s="17">
        <v>3.1812300682067902</v>
      </c>
      <c r="D134" s="17">
        <v>3.9585998058319101</v>
      </c>
      <c r="E134" s="17">
        <v>4.2952534145468295</v>
      </c>
      <c r="F134" s="17">
        <v>3.2306857109069802</v>
      </c>
      <c r="G134" s="17">
        <v>3.7</v>
      </c>
      <c r="H134" s="18">
        <f>Overview!K134</f>
        <v>3.2498454651966546</v>
      </c>
      <c r="I134" s="17">
        <v>1.92889952659607</v>
      </c>
      <c r="J134" s="17">
        <v>3.7703434381793257</v>
      </c>
    </row>
    <row r="135" spans="1:10" x14ac:dyDescent="0.35">
      <c r="A135" s="1">
        <v>1987</v>
      </c>
      <c r="B135" s="17">
        <v>3.6590701546536257</v>
      </c>
      <c r="C135" s="17">
        <v>3.2235443592071502</v>
      </c>
      <c r="D135" s="17">
        <v>4.27573537826538</v>
      </c>
      <c r="E135" s="17">
        <v>4.2402237909588907</v>
      </c>
      <c r="F135" s="17">
        <v>3.3293008804321298</v>
      </c>
      <c r="G135" s="17">
        <v>3.8</v>
      </c>
      <c r="H135" s="18">
        <f>Overview!K135</f>
        <v>3.3459404966173119</v>
      </c>
      <c r="I135" s="17">
        <v>1.98881423473358</v>
      </c>
      <c r="J135" s="17">
        <v>3.9545544237121306</v>
      </c>
    </row>
    <row r="136" spans="1:10" x14ac:dyDescent="0.35">
      <c r="A136" s="1">
        <v>1988</v>
      </c>
      <c r="B136" s="17">
        <v>3.6279105499924817</v>
      </c>
      <c r="C136" s="17">
        <v>3.1948332786560099</v>
      </c>
      <c r="D136" s="17">
        <v>4.6321511268615696</v>
      </c>
      <c r="E136" s="17">
        <v>4.5603745453107338</v>
      </c>
      <c r="F136" s="17">
        <v>3.3189599514007599</v>
      </c>
      <c r="G136" s="17">
        <v>3.9</v>
      </c>
      <c r="H136" s="18">
        <f>Overview!K136</f>
        <v>3.4919167776326834</v>
      </c>
      <c r="I136" s="17">
        <v>2.1855435371398899</v>
      </c>
      <c r="J136" s="17">
        <v>4.2467637308893655</v>
      </c>
    </row>
    <row r="137" spans="1:10" x14ac:dyDescent="0.35">
      <c r="A137" s="1">
        <v>1989</v>
      </c>
      <c r="B137" s="17">
        <v>3.7368505016239739</v>
      </c>
      <c r="C137" s="17">
        <v>3.2753558158874498</v>
      </c>
      <c r="D137" s="17">
        <v>4.7673215866088903</v>
      </c>
      <c r="E137" s="17">
        <v>4.6615954362504084</v>
      </c>
      <c r="F137" s="17">
        <v>3.2985937595367401</v>
      </c>
      <c r="G137" s="17">
        <v>3.95</v>
      </c>
      <c r="H137" s="18">
        <f>Overview!K137</f>
        <v>3.5346782894696891</v>
      </c>
      <c r="I137" s="17">
        <v>2.36499118804932</v>
      </c>
      <c r="J137" s="17">
        <v>4.4504266914118151</v>
      </c>
    </row>
    <row r="138" spans="1:10" x14ac:dyDescent="0.35">
      <c r="A138" s="1">
        <v>1990</v>
      </c>
      <c r="B138" s="17">
        <v>3.741646188201301</v>
      </c>
      <c r="C138" s="17">
        <v>3.3075656890869101</v>
      </c>
      <c r="D138" s="17">
        <v>4.6049141883850098</v>
      </c>
      <c r="E138" s="17">
        <v>4.0840485262080879</v>
      </c>
      <c r="F138" s="17">
        <v>3.3264927864074698</v>
      </c>
      <c r="G138" s="17">
        <v>4</v>
      </c>
      <c r="H138" s="18">
        <f>Overview!K138</f>
        <v>3.4362304813377813</v>
      </c>
      <c r="I138" s="17">
        <v>2.1280574798584002</v>
      </c>
      <c r="J138" s="17">
        <v>4.4752385728884665</v>
      </c>
    </row>
    <row r="139" spans="1:10" x14ac:dyDescent="0.35">
      <c r="A139" s="1">
        <v>1991</v>
      </c>
      <c r="B139" s="17">
        <v>3.809283708770586</v>
      </c>
      <c r="C139" s="17">
        <v>3.2849495410919198</v>
      </c>
      <c r="D139" s="17">
        <v>4.4204850196838397</v>
      </c>
      <c r="E139" s="17">
        <v>4.0064571475890141</v>
      </c>
      <c r="F139" s="17">
        <v>3.1589443683624299</v>
      </c>
      <c r="G139" s="17">
        <v>3.8</v>
      </c>
      <c r="H139" s="18">
        <f>Overview!K139</f>
        <v>3.4509765720730403</v>
      </c>
      <c r="I139" s="17">
        <v>1.89116215705872</v>
      </c>
      <c r="J139" s="17">
        <v>4.6288054203355982</v>
      </c>
    </row>
    <row r="140" spans="1:10" x14ac:dyDescent="0.35">
      <c r="A140" s="1">
        <v>1992</v>
      </c>
      <c r="B140" s="17">
        <v>3.8023356951574101</v>
      </c>
      <c r="C140" s="17">
        <v>3.22299456596375</v>
      </c>
      <c r="D140" s="17">
        <v>4.4231877326965297</v>
      </c>
      <c r="E140" s="17">
        <v>3.9000443162270546</v>
      </c>
      <c r="F140" s="17">
        <v>3.1824035644531201</v>
      </c>
      <c r="G140" s="17">
        <v>3.75</v>
      </c>
      <c r="H140" s="18">
        <f>Overview!K140</f>
        <v>3.564051607788048</v>
      </c>
      <c r="I140" s="17">
        <v>1.8469707965850799</v>
      </c>
      <c r="J140" s="17">
        <v>4.3668714184086701</v>
      </c>
    </row>
    <row r="141" spans="1:10" x14ac:dyDescent="0.35">
      <c r="A141" s="1">
        <v>1993</v>
      </c>
      <c r="B141" s="17">
        <v>3.8171240608286974</v>
      </c>
      <c r="C141" s="17">
        <v>3.2465684413909899</v>
      </c>
      <c r="D141" s="17">
        <v>4.5850486755371103</v>
      </c>
      <c r="E141" s="17">
        <v>4.0679822511416637</v>
      </c>
      <c r="F141" s="17">
        <v>3.31555199623108</v>
      </c>
      <c r="G141" s="17">
        <v>3.7</v>
      </c>
      <c r="H141" s="18">
        <f>Overview!K141</f>
        <v>3.7169356188475162</v>
      </c>
      <c r="I141" s="17">
        <v>2.1287529468536399</v>
      </c>
      <c r="J141" s="17">
        <v>4.4609717059847469</v>
      </c>
    </row>
    <row r="142" spans="1:10" x14ac:dyDescent="0.35">
      <c r="A142" s="1">
        <v>1994</v>
      </c>
      <c r="B142" s="17">
        <v>3.7389801135411789</v>
      </c>
      <c r="C142" s="17">
        <v>3.19094586372375</v>
      </c>
      <c r="D142" s="17">
        <v>4.5202651023864702</v>
      </c>
      <c r="E142" s="17">
        <v>3.8151265223951678</v>
      </c>
      <c r="F142" s="17">
        <v>3.3381581306457502</v>
      </c>
      <c r="G142" s="17">
        <v>3.75</v>
      </c>
      <c r="H142" s="18">
        <f>Overview!K142</f>
        <v>3.5961229775152672</v>
      </c>
      <c r="I142" s="17">
        <v>2.0192117691039999</v>
      </c>
      <c r="J142" s="17">
        <v>4.4943485602773139</v>
      </c>
    </row>
    <row r="143" spans="1:10" x14ac:dyDescent="0.35">
      <c r="A143" s="1">
        <v>1995</v>
      </c>
      <c r="B143" s="17">
        <v>3.7901244550829367</v>
      </c>
      <c r="C143" s="17">
        <v>3.1739478111267099</v>
      </c>
      <c r="D143" s="17">
        <v>4.26432228088379</v>
      </c>
      <c r="E143" s="17">
        <v>3.3939616116007776</v>
      </c>
      <c r="F143" s="17">
        <v>3.3854281902313201</v>
      </c>
      <c r="G143" s="17">
        <v>3.8</v>
      </c>
      <c r="H143" s="18">
        <f>Overview!K143</f>
        <v>3.72041249071171</v>
      </c>
      <c r="I143" s="17">
        <v>1.93590176105499</v>
      </c>
      <c r="J143" s="17">
        <v>4.3973937217073376</v>
      </c>
    </row>
    <row r="144" spans="1:10" x14ac:dyDescent="0.35">
      <c r="A144" s="1">
        <v>1996</v>
      </c>
      <c r="B144" s="17">
        <v>3.8949359357851967</v>
      </c>
      <c r="C144" s="17">
        <v>3.2972924709320099</v>
      </c>
      <c r="D144" s="17">
        <v>4.3961811065673801</v>
      </c>
      <c r="E144" s="17">
        <v>3.4580061894453635</v>
      </c>
      <c r="F144" s="17">
        <v>3.4925940036773699</v>
      </c>
      <c r="G144" s="17">
        <v>3.85</v>
      </c>
      <c r="H144" s="18">
        <f>Overview!K144</f>
        <v>3.9123696553058971</v>
      </c>
      <c r="I144" s="17">
        <v>2.1628787517547599</v>
      </c>
      <c r="J144" s="17">
        <v>4.376726582699531</v>
      </c>
    </row>
    <row r="145" spans="1:10" x14ac:dyDescent="0.35">
      <c r="A145" s="1">
        <v>1997</v>
      </c>
      <c r="B145" s="17">
        <v>4.0202580695623613</v>
      </c>
      <c r="C145" s="17">
        <v>3.38326144218445</v>
      </c>
      <c r="D145" s="17">
        <v>4.5166549682617196</v>
      </c>
      <c r="E145" s="17">
        <v>3.8333713914758829</v>
      </c>
      <c r="F145" s="17">
        <v>3.59615254402161</v>
      </c>
      <c r="G145" s="17">
        <v>3.9</v>
      </c>
      <c r="H145" s="18">
        <f>Overview!K145</f>
        <v>4.0165257419588754</v>
      </c>
      <c r="I145" s="17">
        <v>2.4651916027069101</v>
      </c>
      <c r="J145" s="17">
        <v>4.3954373905493878</v>
      </c>
    </row>
    <row r="146" spans="1:10" x14ac:dyDescent="0.35">
      <c r="A146" s="1">
        <v>1998</v>
      </c>
      <c r="B146" s="17">
        <v>4.2367784784082367</v>
      </c>
      <c r="C146" s="17">
        <v>3.3971867561340301</v>
      </c>
      <c r="D146" s="17">
        <v>4.7815184593200701</v>
      </c>
      <c r="E146" s="17">
        <v>4.0093510046054401</v>
      </c>
      <c r="F146" s="17">
        <v>3.6951704025268599</v>
      </c>
      <c r="G146" s="17">
        <v>4</v>
      </c>
      <c r="H146" s="18">
        <f>Overview!K146</f>
        <v>4.1223707555827476</v>
      </c>
      <c r="I146" s="17">
        <v>2.5725290775299099</v>
      </c>
      <c r="J146" s="17">
        <v>4.4971060485679502</v>
      </c>
    </row>
    <row r="147" spans="1:10" x14ac:dyDescent="0.35">
      <c r="A147" s="1">
        <v>1999</v>
      </c>
      <c r="B147" s="17">
        <v>4.4574219675107942</v>
      </c>
      <c r="C147" s="17">
        <v>3.5664467811584499</v>
      </c>
      <c r="D147" s="17">
        <v>4.9294486045837402</v>
      </c>
      <c r="E147" s="17">
        <v>4.7137855232268997</v>
      </c>
      <c r="F147" s="17">
        <v>3.74854564666748</v>
      </c>
      <c r="G147" s="17">
        <v>4.0999999999999996</v>
      </c>
      <c r="H147" s="18">
        <f>Overview!K147</f>
        <v>4.30791925203307</v>
      </c>
      <c r="I147" s="17">
        <v>2.8880062103271502</v>
      </c>
      <c r="J147" s="17">
        <v>4.8472357784669358</v>
      </c>
    </row>
    <row r="148" spans="1:10" x14ac:dyDescent="0.35">
      <c r="A148" s="1">
        <v>2000</v>
      </c>
      <c r="B148" s="17">
        <v>4.4344463453484009</v>
      </c>
      <c r="C148" s="17">
        <v>3.7204937934875502</v>
      </c>
      <c r="D148" s="17">
        <v>5.1446371078491202</v>
      </c>
      <c r="E148" s="17">
        <v>4.7407862364367244</v>
      </c>
      <c r="F148" s="17">
        <v>3.7575695514678999</v>
      </c>
      <c r="G148" s="17">
        <v>4.05</v>
      </c>
      <c r="H148" s="18">
        <f>Overview!K148</f>
        <v>4.4961185307755347</v>
      </c>
      <c r="I148" s="17">
        <v>2.8120048046112101</v>
      </c>
      <c r="J148" s="17">
        <v>4.9969525752211261</v>
      </c>
    </row>
    <row r="149" spans="1:10" x14ac:dyDescent="0.35">
      <c r="A149" s="1">
        <v>2001</v>
      </c>
      <c r="B149" s="17">
        <v>4.3920008471042067</v>
      </c>
      <c r="C149" s="17">
        <v>3.7787995338439901</v>
      </c>
      <c r="D149" s="17">
        <v>5.1270551681518501</v>
      </c>
      <c r="E149" s="17">
        <v>4.5890092420515547</v>
      </c>
      <c r="F149" s="17">
        <v>3.7592313289642298</v>
      </c>
      <c r="G149" s="17">
        <v>4</v>
      </c>
      <c r="H149" s="18">
        <f>Overview!K149</f>
        <v>4.6094770087686552</v>
      </c>
      <c r="I149" s="17">
        <v>2.6528422832489</v>
      </c>
      <c r="J149" s="17">
        <v>5.1995319716190069</v>
      </c>
    </row>
    <row r="150" spans="1:10" x14ac:dyDescent="0.35">
      <c r="A150" s="1">
        <v>2002</v>
      </c>
      <c r="B150" s="17">
        <v>4.2848062685028161</v>
      </c>
      <c r="C150" s="17">
        <v>3.8935849666595499</v>
      </c>
      <c r="D150" s="17">
        <v>5.1494011878967303</v>
      </c>
      <c r="E150" s="17">
        <v>4.5889316687080974</v>
      </c>
      <c r="F150" s="17">
        <v>3.7833108901977499</v>
      </c>
      <c r="G150" s="17">
        <v>3.9</v>
      </c>
      <c r="H150" s="18">
        <f>Overview!K150</f>
        <v>4.6328831835936075</v>
      </c>
      <c r="I150" s="17">
        <v>2.6004776954650901</v>
      </c>
      <c r="J150" s="17">
        <v>5.4300577035030857</v>
      </c>
    </row>
    <row r="151" spans="1:10" x14ac:dyDescent="0.35">
      <c r="A151" s="1">
        <v>2003</v>
      </c>
      <c r="B151" s="17">
        <v>4.3368325152619578</v>
      </c>
      <c r="C151" s="17">
        <v>4.1377453804016104</v>
      </c>
      <c r="D151" s="17">
        <v>5.3054990768432599</v>
      </c>
      <c r="E151" s="17">
        <v>4.8979005198741454</v>
      </c>
      <c r="F151" s="17">
        <v>3.814120054245</v>
      </c>
      <c r="G151" s="17">
        <v>3.9</v>
      </c>
      <c r="H151" s="18">
        <f>Overview!K151</f>
        <v>4.6615311524365417</v>
      </c>
      <c r="I151" s="17">
        <v>2.8365626335143999</v>
      </c>
      <c r="J151" s="17">
        <v>5.8039522523057423</v>
      </c>
    </row>
    <row r="152" spans="1:10" x14ac:dyDescent="0.35">
      <c r="A152" s="1">
        <v>2004</v>
      </c>
      <c r="B152" s="17">
        <v>4.6257963288459854</v>
      </c>
      <c r="C152" s="17">
        <v>4.4665336608886701</v>
      </c>
      <c r="D152" s="17">
        <v>5.4537949562072798</v>
      </c>
      <c r="E152" s="17">
        <v>5.1563496921963088</v>
      </c>
      <c r="F152" s="17">
        <v>3.8100178241729701</v>
      </c>
      <c r="G152" s="17">
        <v>3.95</v>
      </c>
      <c r="H152" s="18">
        <f>Overview!K152</f>
        <v>4.6890849254959317</v>
      </c>
      <c r="I152" s="17">
        <v>2.9822850227356001</v>
      </c>
      <c r="J152" s="17">
        <v>6.3628942060243787</v>
      </c>
    </row>
    <row r="153" spans="1:10" x14ac:dyDescent="0.35">
      <c r="A153" s="1">
        <v>2005</v>
      </c>
      <c r="B153" s="17">
        <v>4.8747197217909344</v>
      </c>
      <c r="C153" s="17">
        <v>4.8785161972045898</v>
      </c>
      <c r="D153" s="17">
        <v>5.6283912658691397</v>
      </c>
      <c r="E153" s="17">
        <v>5.3838123657530987</v>
      </c>
      <c r="F153" s="17">
        <v>3.89775490760803</v>
      </c>
      <c r="G153" s="17">
        <v>4</v>
      </c>
      <c r="H153" s="18">
        <f>Overview!K153</f>
        <v>4.8605509996489298</v>
      </c>
      <c r="I153" s="17">
        <v>3.3571753501892099</v>
      </c>
      <c r="J153" s="17">
        <v>6.8890159220559903</v>
      </c>
    </row>
    <row r="154" spans="1:10" x14ac:dyDescent="0.35">
      <c r="A154" s="1">
        <v>2006</v>
      </c>
      <c r="B154" s="17">
        <v>4.9724732965735843</v>
      </c>
      <c r="C154" s="17">
        <v>5.2169213294982901</v>
      </c>
      <c r="D154" s="17">
        <v>5.7407026290893501</v>
      </c>
      <c r="E154" s="17">
        <v>5.8375046404216908</v>
      </c>
      <c r="F154" s="17">
        <v>3.8203291893005402</v>
      </c>
      <c r="G154" s="17">
        <v>4</v>
      </c>
      <c r="H154" s="18">
        <f>Overview!K154</f>
        <v>4.5868310111637225</v>
      </c>
      <c r="I154" s="17">
        <v>3.5214252471923801</v>
      </c>
      <c r="J154" s="17">
        <v>7.193379093128633</v>
      </c>
    </row>
    <row r="155" spans="1:10" x14ac:dyDescent="0.35">
      <c r="A155" s="1">
        <v>2007</v>
      </c>
      <c r="B155" s="17">
        <v>5.0601817358154602</v>
      </c>
      <c r="C155" s="17">
        <v>5.41278171539307</v>
      </c>
      <c r="D155" s="17">
        <v>5.8386654853820801</v>
      </c>
      <c r="E155" s="17">
        <v>6.0371064478021932</v>
      </c>
      <c r="F155" s="17">
        <v>3.8258640766143799</v>
      </c>
      <c r="G155" s="17">
        <v>4.0999999999999996</v>
      </c>
      <c r="H155" s="18">
        <f>Overview!K155</f>
        <v>4.4757234821061695</v>
      </c>
      <c r="I155" s="17">
        <v>3.4123373031616202</v>
      </c>
      <c r="J155" s="17">
        <v>7.4380392220167444</v>
      </c>
    </row>
    <row r="156" spans="1:10" x14ac:dyDescent="0.35">
      <c r="A156" s="1">
        <v>2008</v>
      </c>
      <c r="B156" s="17">
        <v>4.6544625120766856</v>
      </c>
      <c r="C156" s="17">
        <v>5.3155364990234402</v>
      </c>
      <c r="D156" s="17">
        <v>5.3529958724975604</v>
      </c>
      <c r="E156" s="17">
        <v>5.1450024263077809</v>
      </c>
      <c r="F156" s="17">
        <v>3.89389824867248</v>
      </c>
      <c r="G156" s="17">
        <v>4.2</v>
      </c>
      <c r="H156" s="18">
        <f>Overview!K156</f>
        <v>4.7591623239205036</v>
      </c>
      <c r="I156" s="17">
        <v>3.2741951942443901</v>
      </c>
      <c r="J156" s="17">
        <v>7.4063143221994094</v>
      </c>
    </row>
    <row r="157" spans="1:10" x14ac:dyDescent="0.35">
      <c r="A157" s="1">
        <v>2009</v>
      </c>
      <c r="B157" s="17">
        <v>4.3998527451334777</v>
      </c>
      <c r="C157" s="17">
        <v>5.3472857475280797</v>
      </c>
      <c r="D157" s="17">
        <v>5.0210919380187997</v>
      </c>
      <c r="E157" s="17">
        <v>5.9881155469713425</v>
      </c>
      <c r="F157" s="17">
        <v>4.1325225830078098</v>
      </c>
      <c r="G157" s="17">
        <v>4.3</v>
      </c>
      <c r="H157" s="18">
        <f>Overview!K157</f>
        <v>4.8295386719475708</v>
      </c>
      <c r="I157" s="17">
        <v>3.81774830818176</v>
      </c>
      <c r="J157" s="17">
        <v>7.0331588097720568</v>
      </c>
    </row>
    <row r="158" spans="1:10" x14ac:dyDescent="0.35">
      <c r="A158" s="1">
        <v>2010</v>
      </c>
      <c r="B158" s="17">
        <v>4.3717780588527058</v>
      </c>
      <c r="C158" s="17">
        <v>5.4556350708007804</v>
      </c>
      <c r="D158" s="17">
        <v>5.4790906906127903</v>
      </c>
      <c r="E158" s="17">
        <v>6.2351062148802869</v>
      </c>
      <c r="F158" s="17">
        <v>4.0963220596313503</v>
      </c>
      <c r="G158" s="17">
        <v>4.7</v>
      </c>
      <c r="H158" s="18">
        <f>Overview!K158</f>
        <v>4.8299248005204642</v>
      </c>
      <c r="I158" s="17">
        <v>3.8760738372802699</v>
      </c>
      <c r="J158" s="17">
        <v>7.10280617056734</v>
      </c>
    </row>
    <row r="159" spans="1:10" x14ac:dyDescent="0.35">
      <c r="A159" s="1">
        <v>2011</v>
      </c>
      <c r="B159" s="17">
        <v>4.3346857958057878</v>
      </c>
      <c r="C159" s="17">
        <v>5.5824751853942898</v>
      </c>
      <c r="D159" s="17">
        <v>5.4835801124572798</v>
      </c>
      <c r="E159" s="17">
        <v>6.0527733273289686</v>
      </c>
      <c r="F159" s="17">
        <v>4.0713405609130904</v>
      </c>
      <c r="G159" s="17">
        <v>4.8</v>
      </c>
      <c r="H159" s="18">
        <f>Overview!K159</f>
        <v>4.8574099000820938</v>
      </c>
      <c r="I159" s="17">
        <v>3.6325879096984899</v>
      </c>
      <c r="J159" s="17">
        <v>7.1383944285154097</v>
      </c>
    </row>
    <row r="160" spans="1:10" x14ac:dyDescent="0.35">
      <c r="A160" s="1">
        <v>2012</v>
      </c>
      <c r="B160" s="17">
        <v>4.3344175432277305</v>
      </c>
      <c r="C160" s="17">
        <v>5.6551980972290004</v>
      </c>
      <c r="D160" s="17">
        <v>5.7038655281066903</v>
      </c>
      <c r="E160" s="17">
        <v>6.3300169389592442</v>
      </c>
      <c r="F160" s="17">
        <v>4.1349129676818803</v>
      </c>
      <c r="G160" s="17">
        <v>5</v>
      </c>
      <c r="H160" s="18">
        <f>Overview!K160</f>
        <v>4.8694867075401929</v>
      </c>
      <c r="I160" s="17">
        <v>3.7423851490020801</v>
      </c>
      <c r="J160" s="17">
        <v>6.8066495439116661</v>
      </c>
    </row>
    <row r="161" spans="1:10" x14ac:dyDescent="0.35">
      <c r="A161" s="1">
        <v>2013</v>
      </c>
      <c r="B161" s="17">
        <v>4.6770425368923414</v>
      </c>
      <c r="C161" s="17">
        <v>5.6356101036071804</v>
      </c>
      <c r="D161" s="17">
        <v>5.6469826698303196</v>
      </c>
      <c r="E161" s="17">
        <v>6.6845125740791378</v>
      </c>
      <c r="F161" s="17">
        <v>4.2264733314514196</v>
      </c>
      <c r="G161" s="17">
        <v>5.2</v>
      </c>
      <c r="H161" s="18">
        <f>Overview!K161</f>
        <v>4.6956909317552391</v>
      </c>
      <c r="I161" s="17">
        <v>3.9472994804382302</v>
      </c>
      <c r="J161" s="17">
        <v>6.6599629797884381</v>
      </c>
    </row>
    <row r="162" spans="1:10" x14ac:dyDescent="0.35">
      <c r="A162" s="1">
        <v>2014</v>
      </c>
      <c r="B162" s="17">
        <v>4.9162565659642219</v>
      </c>
      <c r="C162" s="17">
        <v>5.5826306343078604</v>
      </c>
      <c r="D162" s="17">
        <v>5.8494729995727504</v>
      </c>
      <c r="E162" s="17"/>
      <c r="F162" s="17">
        <v>4.2556834220886204</v>
      </c>
      <c r="G162" s="17">
        <v>5.4</v>
      </c>
      <c r="H162" s="18">
        <f>Overview!K162</f>
        <v>5.2293404232738396</v>
      </c>
      <c r="I162" s="17">
        <v>4.2320122718811</v>
      </c>
      <c r="J162" s="17">
        <v>6.5918759420002733</v>
      </c>
    </row>
    <row r="163" spans="1:10" x14ac:dyDescent="0.35">
      <c r="A163" s="1">
        <v>2015</v>
      </c>
      <c r="B163" s="17">
        <v>5.0323128481644073</v>
      </c>
      <c r="C163" s="17">
        <v>5.5339379310607901</v>
      </c>
      <c r="D163" s="17">
        <v>6.1013832092285201</v>
      </c>
      <c r="E163" s="17"/>
      <c r="F163" s="17">
        <v>4.3121614456176802</v>
      </c>
      <c r="G163" s="17">
        <v>5.6</v>
      </c>
      <c r="H163" s="18">
        <f>Overview!K163</f>
        <v>5.3222710788437473</v>
      </c>
      <c r="I163" s="17">
        <v>4.4927430152893102</v>
      </c>
      <c r="J163" s="17">
        <v>6.4444500649854515</v>
      </c>
    </row>
    <row r="164" spans="1:10" x14ac:dyDescent="0.35">
      <c r="A164" s="1">
        <v>2016</v>
      </c>
      <c r="B164" s="17">
        <v>5.098507806524486</v>
      </c>
      <c r="C164" s="17">
        <v>5.6470251083373997</v>
      </c>
      <c r="D164" s="17">
        <v>6.2562570571899396</v>
      </c>
      <c r="E164" s="17"/>
      <c r="F164" s="17">
        <v>4.3591008186340297</v>
      </c>
      <c r="G164" s="17"/>
      <c r="H164" s="18">
        <f>Overview!K164</f>
        <v>5.6672156235326856</v>
      </c>
      <c r="I164" s="17">
        <v>4.7959713935852104</v>
      </c>
      <c r="J164" s="17">
        <v>6.389334086344034</v>
      </c>
    </row>
    <row r="165" spans="1:10" x14ac:dyDescent="0.35">
      <c r="A165" s="1">
        <v>2017</v>
      </c>
      <c r="B165" s="17">
        <v>5.3122067724770829</v>
      </c>
      <c r="C165" s="17">
        <v>5.7406086921691903</v>
      </c>
      <c r="D165" s="17">
        <v>6.30460500717163</v>
      </c>
      <c r="E165" s="17"/>
      <c r="F165" s="17">
        <v>4.41945600509644</v>
      </c>
      <c r="G165" s="17"/>
      <c r="H165" s="18">
        <f>Overview!K165</f>
        <v>5.4792439252094081</v>
      </c>
      <c r="I165" s="17">
        <v>4.8387613296508798</v>
      </c>
      <c r="J165" s="17">
        <v>6.2943829442033161</v>
      </c>
    </row>
    <row r="166" spans="1:10" x14ac:dyDescent="0.35">
      <c r="A166" s="1">
        <v>2018</v>
      </c>
      <c r="B166" s="17">
        <v>5.3697551323920258</v>
      </c>
      <c r="C166" s="17">
        <v>5.8034343719482404</v>
      </c>
      <c r="D166" s="17">
        <v>6.2042751312255904</v>
      </c>
      <c r="E166" s="17"/>
      <c r="F166" s="17">
        <v>4.5132761001586896</v>
      </c>
      <c r="G166" s="17"/>
      <c r="H166" s="18">
        <f>Overview!K166</f>
        <v>5.5252267058050872</v>
      </c>
      <c r="I166" s="17">
        <v>4.7086348533630398</v>
      </c>
      <c r="J166" s="17"/>
    </row>
    <row r="167" spans="1:10" x14ac:dyDescent="0.35">
      <c r="A167" s="1">
        <v>2019</v>
      </c>
      <c r="B167" s="17">
        <v>5.5126857085276786</v>
      </c>
      <c r="C167" s="17">
        <v>5.9975414276123002</v>
      </c>
      <c r="D167" s="17">
        <v>6.2841343879699698</v>
      </c>
      <c r="E167" s="17"/>
      <c r="F167" s="17">
        <v>4.6999640464782697</v>
      </c>
      <c r="G167" s="17"/>
      <c r="H167" s="18">
        <f>Overview!K167</f>
        <v>5.9547536812833277</v>
      </c>
      <c r="I167" s="17">
        <v>5.0870566368103001</v>
      </c>
      <c r="J167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E27E-7AAC-4E55-A6C0-71F07F40E602}">
  <dimension ref="A1:G65"/>
  <sheetViews>
    <sheetView workbookViewId="0">
      <selection activeCell="B8" sqref="B8"/>
    </sheetView>
  </sheetViews>
  <sheetFormatPr defaultRowHeight="14.5" x14ac:dyDescent="0.35"/>
  <sheetData>
    <row r="1" spans="1:7" x14ac:dyDescent="0.35">
      <c r="A1" t="s">
        <v>35</v>
      </c>
      <c r="B1" s="13" t="s">
        <v>95</v>
      </c>
      <c r="C1" s="13" t="s">
        <v>96</v>
      </c>
      <c r="D1" s="13" t="s">
        <v>97</v>
      </c>
      <c r="E1" s="13" t="s">
        <v>98</v>
      </c>
      <c r="F1" s="13" t="s">
        <v>99</v>
      </c>
      <c r="G1" s="13" t="s">
        <v>100</v>
      </c>
    </row>
    <row r="2" spans="1:7" x14ac:dyDescent="0.35">
      <c r="A2">
        <v>1875</v>
      </c>
      <c r="B2" s="13">
        <v>39.078557016858547</v>
      </c>
      <c r="C2" s="13"/>
      <c r="D2" s="13"/>
      <c r="E2" s="13"/>
      <c r="F2" s="13"/>
      <c r="G2" s="13"/>
    </row>
    <row r="3" spans="1:7" x14ac:dyDescent="0.35">
      <c r="A3">
        <v>1876</v>
      </c>
      <c r="B3" s="13">
        <v>39.619493457209899</v>
      </c>
      <c r="C3" s="13"/>
      <c r="D3" s="13"/>
      <c r="E3" s="13"/>
      <c r="F3" s="13"/>
      <c r="G3" s="13"/>
    </row>
    <row r="4" spans="1:7" x14ac:dyDescent="0.35">
      <c r="A4">
        <v>1877</v>
      </c>
      <c r="B4" s="13">
        <v>36.015080775445128</v>
      </c>
      <c r="C4" s="13"/>
      <c r="D4" s="13"/>
      <c r="E4" s="13"/>
      <c r="F4" s="13"/>
      <c r="G4" s="13"/>
    </row>
    <row r="5" spans="1:7" x14ac:dyDescent="0.35">
      <c r="A5">
        <v>1878</v>
      </c>
      <c r="B5" s="13">
        <v>37.902087299358321</v>
      </c>
      <c r="C5" s="13"/>
      <c r="D5" s="13"/>
      <c r="E5" s="13"/>
      <c r="F5" s="13"/>
      <c r="G5" s="13"/>
    </row>
    <row r="6" spans="1:7" x14ac:dyDescent="0.35">
      <c r="A6">
        <v>1879</v>
      </c>
      <c r="B6" s="13">
        <v>42.352777887220576</v>
      </c>
      <c r="C6" s="13"/>
      <c r="D6" s="13"/>
      <c r="E6" s="13"/>
      <c r="F6" s="13"/>
      <c r="G6" s="13"/>
    </row>
    <row r="7" spans="1:7" x14ac:dyDescent="0.35">
      <c r="A7">
        <v>1880</v>
      </c>
      <c r="B7" s="13">
        <v>44.94659707804562</v>
      </c>
      <c r="C7" s="13"/>
      <c r="D7" s="13"/>
      <c r="E7" s="13"/>
      <c r="F7" s="13"/>
      <c r="G7" s="13"/>
    </row>
    <row r="8" spans="1:7" x14ac:dyDescent="0.35">
      <c r="A8">
        <v>1881</v>
      </c>
      <c r="B8" s="13">
        <v>46.887873173140228</v>
      </c>
      <c r="C8" s="13"/>
      <c r="D8" s="13"/>
      <c r="E8" s="13"/>
      <c r="F8" s="13"/>
      <c r="G8" s="13"/>
    </row>
    <row r="9" spans="1:7" x14ac:dyDescent="0.35">
      <c r="A9">
        <v>1882</v>
      </c>
      <c r="B9" s="13">
        <v>46.336511931977931</v>
      </c>
      <c r="C9" s="13"/>
      <c r="D9" s="13"/>
      <c r="E9" s="13"/>
      <c r="F9" s="13"/>
      <c r="G9" s="13"/>
    </row>
    <row r="10" spans="1:7" x14ac:dyDescent="0.35">
      <c r="A10">
        <v>1883</v>
      </c>
      <c r="B10" s="13">
        <v>48.041494822829286</v>
      </c>
      <c r="C10" s="13"/>
      <c r="D10" s="13"/>
      <c r="E10" s="13"/>
      <c r="F10" s="13"/>
      <c r="G10" s="13"/>
    </row>
    <row r="11" spans="1:7" x14ac:dyDescent="0.35">
      <c r="A11">
        <v>1884</v>
      </c>
      <c r="B11" s="13">
        <v>42.629116306189076</v>
      </c>
      <c r="C11" s="13"/>
      <c r="D11" s="13"/>
      <c r="E11" s="13"/>
      <c r="F11" s="13"/>
      <c r="G11" s="13"/>
    </row>
    <row r="12" spans="1:7" x14ac:dyDescent="0.35">
      <c r="A12">
        <v>1885</v>
      </c>
      <c r="B12" s="13">
        <v>42.164845221312461</v>
      </c>
      <c r="C12" s="13"/>
      <c r="D12" s="13"/>
      <c r="E12" s="13"/>
      <c r="F12" s="13"/>
      <c r="G12" s="13"/>
    </row>
    <row r="13" spans="1:7" x14ac:dyDescent="0.35">
      <c r="A13">
        <v>1886</v>
      </c>
      <c r="B13" s="13">
        <v>38.849365246045103</v>
      </c>
      <c r="C13" s="13"/>
      <c r="D13" s="13"/>
      <c r="E13" s="13"/>
      <c r="F13" s="13"/>
      <c r="G13" s="13"/>
    </row>
    <row r="14" spans="1:7" x14ac:dyDescent="0.35">
      <c r="A14">
        <v>1887</v>
      </c>
      <c r="B14" s="13">
        <v>34.854957320923113</v>
      </c>
      <c r="C14" s="13"/>
      <c r="D14" s="13"/>
      <c r="E14" s="13"/>
      <c r="F14" s="13"/>
      <c r="G14" s="13"/>
    </row>
    <row r="15" spans="1:7" x14ac:dyDescent="0.35">
      <c r="A15">
        <v>1888</v>
      </c>
      <c r="B15" s="13">
        <v>38.751650268174032</v>
      </c>
      <c r="C15" s="13"/>
      <c r="D15" s="13"/>
      <c r="E15" s="13"/>
      <c r="F15" s="13"/>
      <c r="G15" s="13"/>
    </row>
    <row r="16" spans="1:7" x14ac:dyDescent="0.35">
      <c r="A16">
        <v>1889</v>
      </c>
      <c r="B16" s="13">
        <v>41.124196508868849</v>
      </c>
      <c r="C16" s="13"/>
      <c r="D16" s="13"/>
      <c r="E16" s="13"/>
      <c r="F16" s="13"/>
      <c r="G16" s="13"/>
    </row>
    <row r="17" spans="1:7" x14ac:dyDescent="0.35">
      <c r="A17">
        <v>1890</v>
      </c>
      <c r="B17" s="13">
        <v>40.240729721864206</v>
      </c>
      <c r="C17" s="13"/>
      <c r="D17" s="13"/>
      <c r="E17" s="13"/>
      <c r="F17" s="13"/>
      <c r="G17" s="13"/>
    </row>
    <row r="18" spans="1:7" x14ac:dyDescent="0.35">
      <c r="A18">
        <v>1891</v>
      </c>
      <c r="B18" s="13">
        <v>40.025512995097294</v>
      </c>
      <c r="C18" s="13"/>
      <c r="D18" s="13"/>
      <c r="E18" s="13">
        <v>22.056759796848159</v>
      </c>
      <c r="F18" s="13">
        <v>32.544280520447323</v>
      </c>
      <c r="G18" s="13"/>
    </row>
    <row r="19" spans="1:7" x14ac:dyDescent="0.35">
      <c r="A19">
        <v>1892</v>
      </c>
      <c r="B19" s="13">
        <v>40.934860030329233</v>
      </c>
      <c r="C19" s="13"/>
      <c r="D19" s="13"/>
      <c r="E19" s="13">
        <v>21.926910049789271</v>
      </c>
      <c r="F19" s="13">
        <v>33.790875210534132</v>
      </c>
      <c r="G19" s="13"/>
    </row>
    <row r="20" spans="1:7" x14ac:dyDescent="0.35">
      <c r="A20">
        <v>1893</v>
      </c>
      <c r="B20" s="13">
        <v>38.151085418970972</v>
      </c>
      <c r="C20" s="13"/>
      <c r="D20" s="13"/>
      <c r="E20" s="13">
        <v>22.325209333644608</v>
      </c>
      <c r="F20" s="13">
        <v>33.710431137764544</v>
      </c>
      <c r="G20" s="13"/>
    </row>
    <row r="21" spans="1:7" x14ac:dyDescent="0.35">
      <c r="A21">
        <v>1894</v>
      </c>
      <c r="B21" s="13">
        <v>36.705173729478688</v>
      </c>
      <c r="C21" s="13"/>
      <c r="D21" s="13"/>
      <c r="E21" s="13">
        <v>23.34731301208927</v>
      </c>
      <c r="F21" s="13">
        <v>32.305821137628868</v>
      </c>
      <c r="G21" s="13"/>
    </row>
    <row r="22" spans="1:7" x14ac:dyDescent="0.35">
      <c r="A22">
        <v>1895</v>
      </c>
      <c r="B22" s="13">
        <v>38.951205147946411</v>
      </c>
      <c r="C22" s="13"/>
      <c r="D22" s="13"/>
      <c r="E22" s="13">
        <v>23.627383305550111</v>
      </c>
      <c r="F22" s="13">
        <v>32.180509898508447</v>
      </c>
      <c r="G22" s="13"/>
    </row>
    <row r="23" spans="1:7" x14ac:dyDescent="0.35">
      <c r="A23">
        <v>1896</v>
      </c>
      <c r="B23" s="13">
        <v>39.879494543673111</v>
      </c>
      <c r="C23" s="13"/>
      <c r="D23" s="13"/>
      <c r="E23" s="13">
        <v>23.471775075637321</v>
      </c>
      <c r="F23" s="13">
        <v>32.27262576531318</v>
      </c>
      <c r="G23" s="13">
        <v>12.198890570836911</v>
      </c>
    </row>
    <row r="24" spans="1:7" x14ac:dyDescent="0.35">
      <c r="A24">
        <v>1897</v>
      </c>
      <c r="B24" s="13">
        <v>44.003324691241652</v>
      </c>
      <c r="C24" s="13"/>
      <c r="D24" s="13"/>
      <c r="E24" s="13">
        <v>23.828430280758251</v>
      </c>
      <c r="F24" s="13">
        <v>34.428396406208336</v>
      </c>
      <c r="G24" s="13">
        <v>10.625993325073322</v>
      </c>
    </row>
    <row r="25" spans="1:7" x14ac:dyDescent="0.35">
      <c r="A25">
        <v>1898</v>
      </c>
      <c r="B25" s="13">
        <v>44.85500727954372</v>
      </c>
      <c r="C25" s="13"/>
      <c r="D25" s="13"/>
      <c r="E25" s="13">
        <v>24.212050865784629</v>
      </c>
      <c r="F25" s="13">
        <v>35.814103855179759</v>
      </c>
      <c r="G25" s="13">
        <v>11.515585016525428</v>
      </c>
    </row>
    <row r="26" spans="1:7" x14ac:dyDescent="0.35">
      <c r="A26">
        <v>1899</v>
      </c>
      <c r="B26" s="13">
        <v>44.864104906114044</v>
      </c>
      <c r="C26" s="13"/>
      <c r="D26" s="13"/>
      <c r="E26" s="13">
        <v>24.467889254713864</v>
      </c>
      <c r="F26" s="13">
        <v>34.870168597699951</v>
      </c>
      <c r="G26" s="13">
        <v>12.503862835107832</v>
      </c>
    </row>
    <row r="27" spans="1:7" x14ac:dyDescent="0.35">
      <c r="A27">
        <v>1900</v>
      </c>
      <c r="B27" s="13">
        <v>41.49204870471759</v>
      </c>
      <c r="C27" s="13">
        <v>30.883775369110943</v>
      </c>
      <c r="D27" s="13"/>
      <c r="E27" s="13">
        <v>23.790660610955239</v>
      </c>
      <c r="F27" s="13">
        <v>35.200357535345852</v>
      </c>
      <c r="G27" s="13">
        <v>13.465698437808436</v>
      </c>
    </row>
    <row r="28" spans="1:7" x14ac:dyDescent="0.35">
      <c r="A28">
        <v>1901</v>
      </c>
      <c r="B28" s="13">
        <v>38.925721587982572</v>
      </c>
      <c r="C28" s="13">
        <v>33.201348874733355</v>
      </c>
      <c r="D28" s="13"/>
      <c r="E28" s="13">
        <v>23.617983610156646</v>
      </c>
      <c r="F28" s="13">
        <v>33.718904137224982</v>
      </c>
      <c r="G28" s="13">
        <v>10.924876743302409</v>
      </c>
    </row>
    <row r="29" spans="1:7" x14ac:dyDescent="0.35">
      <c r="A29">
        <v>1902</v>
      </c>
      <c r="B29" s="13">
        <v>38.588564809125515</v>
      </c>
      <c r="C29" s="13">
        <v>29.591559414581216</v>
      </c>
      <c r="D29" s="13"/>
      <c r="E29" s="13">
        <v>24.257381714161045</v>
      </c>
      <c r="F29" s="13">
        <v>34.034825707389182</v>
      </c>
      <c r="G29" s="13">
        <v>11.407032761852761</v>
      </c>
    </row>
    <row r="30" spans="1:7" x14ac:dyDescent="0.35">
      <c r="A30">
        <v>1903</v>
      </c>
      <c r="B30" s="13">
        <v>43.523088164368005</v>
      </c>
      <c r="C30" s="13">
        <v>33.009726946404811</v>
      </c>
      <c r="D30" s="13"/>
      <c r="E30" s="13">
        <v>23.86663010384072</v>
      </c>
      <c r="F30" s="13">
        <v>34.361776022363969</v>
      </c>
      <c r="G30" s="13">
        <v>11.412921782380307</v>
      </c>
    </row>
    <row r="31" spans="1:7" x14ac:dyDescent="0.35">
      <c r="A31">
        <v>1904</v>
      </c>
      <c r="B31" s="13">
        <v>42.008691279625758</v>
      </c>
      <c r="C31" s="13">
        <v>39.908018641264349</v>
      </c>
      <c r="D31" s="13"/>
      <c r="E31" s="13">
        <v>24.146152116794028</v>
      </c>
      <c r="F31" s="13">
        <v>34.335194775826302</v>
      </c>
      <c r="G31" s="13">
        <v>11.554724732112849</v>
      </c>
    </row>
    <row r="32" spans="1:7" x14ac:dyDescent="0.35">
      <c r="A32">
        <v>1905</v>
      </c>
      <c r="B32" s="13">
        <v>41.971545560429938</v>
      </c>
      <c r="C32" s="13">
        <v>39.089596393520651</v>
      </c>
      <c r="D32" s="13"/>
      <c r="E32" s="13">
        <v>24.787649703612963</v>
      </c>
      <c r="F32" s="13">
        <v>36.122295316702228</v>
      </c>
      <c r="G32" s="13">
        <v>13.282791995327669</v>
      </c>
    </row>
    <row r="33" spans="1:7" x14ac:dyDescent="0.35">
      <c r="A33">
        <v>1906</v>
      </c>
      <c r="B33" s="13">
        <v>46.44186185578976</v>
      </c>
      <c r="C33" s="13">
        <v>36.804748898672578</v>
      </c>
      <c r="D33" s="13"/>
      <c r="E33" s="13">
        <v>25.280816663424019</v>
      </c>
      <c r="F33" s="13">
        <v>35.992783234155787</v>
      </c>
      <c r="G33" s="13">
        <v>11.170117466029664</v>
      </c>
    </row>
    <row r="34" spans="1:7" x14ac:dyDescent="0.35">
      <c r="A34">
        <v>1907</v>
      </c>
      <c r="B34" s="13">
        <v>47.995164170546317</v>
      </c>
      <c r="C34" s="13">
        <v>37.079055042209362</v>
      </c>
      <c r="D34" s="13"/>
      <c r="E34" s="13">
        <v>25.073755316472685</v>
      </c>
      <c r="F34" s="13">
        <v>35.50687728332219</v>
      </c>
      <c r="G34" s="13">
        <v>15.138207824106811</v>
      </c>
    </row>
    <row r="35" spans="1:7" x14ac:dyDescent="0.35">
      <c r="A35">
        <v>1908</v>
      </c>
      <c r="B35" s="13">
        <v>45.002288359916193</v>
      </c>
      <c r="C35" s="13">
        <v>33.557359057437296</v>
      </c>
      <c r="D35" s="13"/>
      <c r="E35" s="13">
        <v>24.997463974109106</v>
      </c>
      <c r="F35" s="13">
        <v>34.684813007814967</v>
      </c>
      <c r="G35" s="13">
        <v>12.616510248036732</v>
      </c>
    </row>
    <row r="36" spans="1:7" x14ac:dyDescent="0.35">
      <c r="A36">
        <v>1909</v>
      </c>
      <c r="B36" s="13">
        <v>46.169239483636836</v>
      </c>
      <c r="C36" s="13">
        <v>31.462331858882475</v>
      </c>
      <c r="D36" s="13"/>
      <c r="E36" s="13">
        <v>25.170537874142145</v>
      </c>
      <c r="F36" s="13">
        <v>34.441989003134552</v>
      </c>
      <c r="G36" s="13">
        <v>13.941088448338618</v>
      </c>
    </row>
    <row r="37" spans="1:7" x14ac:dyDescent="0.35">
      <c r="A37">
        <v>1910</v>
      </c>
      <c r="B37" s="13">
        <v>43.805301114445705</v>
      </c>
      <c r="C37" s="13">
        <v>29.416829478627267</v>
      </c>
      <c r="D37" s="13"/>
      <c r="E37" s="13">
        <v>25.290173879759926</v>
      </c>
      <c r="F37" s="13">
        <v>35.126454940795675</v>
      </c>
      <c r="G37" s="13">
        <v>12.43074083022416</v>
      </c>
    </row>
    <row r="38" spans="1:7" x14ac:dyDescent="0.35">
      <c r="A38">
        <v>1911</v>
      </c>
      <c r="B38" s="13">
        <v>41.673000382379819</v>
      </c>
      <c r="C38" s="13">
        <v>37.19008100364443</v>
      </c>
      <c r="D38" s="13"/>
      <c r="E38" s="13">
        <v>25.278641938608725</v>
      </c>
      <c r="F38" s="13">
        <v>34.725519628819185</v>
      </c>
      <c r="G38" s="13">
        <v>15.449799105159414</v>
      </c>
    </row>
    <row r="39" spans="1:7" x14ac:dyDescent="0.35">
      <c r="A39">
        <v>1912</v>
      </c>
      <c r="B39" s="13">
        <v>44.386860588697061</v>
      </c>
      <c r="C39" s="13">
        <v>33.282559458681682</v>
      </c>
      <c r="D39" s="13"/>
      <c r="E39" s="13">
        <v>25.660407271864692</v>
      </c>
      <c r="F39" s="13">
        <v>35.909394862914667</v>
      </c>
      <c r="G39" s="13">
        <v>19.291674088452083</v>
      </c>
    </row>
    <row r="40" spans="1:7" x14ac:dyDescent="0.35">
      <c r="A40">
        <v>1913</v>
      </c>
      <c r="B40" s="13">
        <v>47.896870965902657</v>
      </c>
      <c r="C40" s="13">
        <v>38.565021283345907</v>
      </c>
      <c r="D40" s="13">
        <v>25.489807391463856</v>
      </c>
      <c r="E40" s="13">
        <v>25.671728016557172</v>
      </c>
      <c r="F40" s="13">
        <v>35.402536148448334</v>
      </c>
      <c r="G40" s="13">
        <v>18.26544669050066</v>
      </c>
    </row>
    <row r="41" spans="1:7" x14ac:dyDescent="0.35">
      <c r="A41">
        <v>1914</v>
      </c>
      <c r="B41" s="13">
        <v>44.237346658808775</v>
      </c>
      <c r="C41" s="13">
        <v>36.628227874429328</v>
      </c>
      <c r="D41" s="13">
        <v>25.772589701989641</v>
      </c>
      <c r="E41" s="13">
        <v>23.668870503198658</v>
      </c>
      <c r="F41" s="13"/>
      <c r="G41" s="13">
        <v>10.522731320973865</v>
      </c>
    </row>
    <row r="42" spans="1:7" x14ac:dyDescent="0.35">
      <c r="A42">
        <v>1915</v>
      </c>
      <c r="B42" s="13">
        <v>51.356982373149989</v>
      </c>
      <c r="C42" s="13">
        <v>37.876346273099102</v>
      </c>
      <c r="D42" s="13">
        <v>25.659761376488987</v>
      </c>
      <c r="E42" s="13">
        <v>23.734686286333989</v>
      </c>
      <c r="F42" s="13"/>
      <c r="G42" s="13">
        <v>8.2217180285640552</v>
      </c>
    </row>
    <row r="43" spans="1:7" x14ac:dyDescent="0.35">
      <c r="A43">
        <v>1916</v>
      </c>
      <c r="B43" s="13">
        <v>56.983696855494244</v>
      </c>
      <c r="C43" s="13">
        <v>45.331884964536478</v>
      </c>
      <c r="D43" s="13">
        <v>26.768322276126437</v>
      </c>
      <c r="E43" s="13">
        <v>25.408567489856011</v>
      </c>
      <c r="F43" s="13"/>
      <c r="G43" s="13">
        <v>14.036307836213416</v>
      </c>
    </row>
    <row r="44" spans="1:7" x14ac:dyDescent="0.35">
      <c r="A44">
        <v>1917</v>
      </c>
      <c r="B44" s="13">
        <v>51.732118855258399</v>
      </c>
      <c r="C44" s="13">
        <v>41.767573981580405</v>
      </c>
      <c r="D44" s="13">
        <v>27.247624073355578</v>
      </c>
      <c r="E44" s="13">
        <v>23.861189911658442</v>
      </c>
      <c r="F44" s="13"/>
      <c r="G44" s="13">
        <v>14.849491461487</v>
      </c>
    </row>
    <row r="45" spans="1:7" x14ac:dyDescent="0.35">
      <c r="A45">
        <v>1918</v>
      </c>
      <c r="B45" s="13">
        <v>47.008624732539083</v>
      </c>
      <c r="C45" s="13">
        <v>45.019277604888735</v>
      </c>
      <c r="D45" s="13">
        <v>26.241228917355844</v>
      </c>
      <c r="E45" s="13">
        <v>21.966228417319698</v>
      </c>
      <c r="F45" s="13"/>
      <c r="G45" s="13">
        <v>12.295731955650215</v>
      </c>
    </row>
    <row r="46" spans="1:7" x14ac:dyDescent="0.35">
      <c r="A46">
        <v>1919</v>
      </c>
      <c r="B46" s="13">
        <v>45.93294753613494</v>
      </c>
      <c r="C46" s="13">
        <v>40.940544406578013</v>
      </c>
      <c r="D46" s="13">
        <v>27.228494210556011</v>
      </c>
      <c r="E46" s="13">
        <v>21.326196748085987</v>
      </c>
      <c r="F46" s="13"/>
      <c r="G46" s="13">
        <v>15.617851663774536</v>
      </c>
    </row>
    <row r="47" spans="1:7" x14ac:dyDescent="0.35">
      <c r="A47">
        <v>1920</v>
      </c>
      <c r="B47" s="13">
        <v>37.528315017605244</v>
      </c>
      <c r="C47" s="13">
        <v>38.797489594663048</v>
      </c>
      <c r="D47" s="13">
        <v>26.097727558184609</v>
      </c>
      <c r="E47" s="13">
        <v>16.481832643954633</v>
      </c>
      <c r="F47" s="13"/>
      <c r="G47" s="13">
        <v>15.808336545846826</v>
      </c>
    </row>
    <row r="48" spans="1:7" x14ac:dyDescent="0.35">
      <c r="A48">
        <v>1921</v>
      </c>
      <c r="B48" s="13">
        <v>26.406533679196531</v>
      </c>
      <c r="C48" s="13">
        <v>31.432155890862891</v>
      </c>
      <c r="D48" s="13">
        <v>26.031652050655104</v>
      </c>
      <c r="E48" s="13">
        <v>16.753976398092163</v>
      </c>
      <c r="F48" s="13"/>
      <c r="G48" s="13">
        <v>15.964461948740816</v>
      </c>
    </row>
    <row r="49" spans="1:7" x14ac:dyDescent="0.35">
      <c r="A49">
        <v>1922</v>
      </c>
      <c r="B49" s="13">
        <v>33.425976548485217</v>
      </c>
      <c r="C49" s="13">
        <v>28.991147794005354</v>
      </c>
      <c r="D49" s="13">
        <v>24.756567625840422</v>
      </c>
      <c r="E49" s="13">
        <v>15.698969108350981</v>
      </c>
      <c r="F49" s="13"/>
      <c r="G49" s="13">
        <v>17.199602757665406</v>
      </c>
    </row>
    <row r="50" spans="1:7" x14ac:dyDescent="0.35">
      <c r="A50">
        <v>1923</v>
      </c>
      <c r="B50" s="13">
        <v>32.84009754093325</v>
      </c>
      <c r="C50" s="13">
        <v>27.29255195858844</v>
      </c>
      <c r="D50" s="13">
        <v>26.388565146547826</v>
      </c>
      <c r="E50" s="13">
        <v>19.765238605960526</v>
      </c>
      <c r="F50" s="13"/>
      <c r="G50" s="13">
        <v>18.199839631242615</v>
      </c>
    </row>
    <row r="51" spans="1:7" x14ac:dyDescent="0.35">
      <c r="A51">
        <v>1924</v>
      </c>
      <c r="B51" s="13">
        <v>37.067362292528713</v>
      </c>
      <c r="C51" s="13">
        <v>30.989938655390489</v>
      </c>
      <c r="D51" s="13">
        <v>26.477727949700334</v>
      </c>
      <c r="E51" s="13">
        <v>20.611517159704331</v>
      </c>
      <c r="F51" s="13"/>
      <c r="G51" s="13">
        <v>18.302409913220824</v>
      </c>
    </row>
    <row r="52" spans="1:7" x14ac:dyDescent="0.35">
      <c r="A52">
        <v>1925</v>
      </c>
      <c r="B52" s="13">
        <v>36.306196557183689</v>
      </c>
      <c r="C52" s="13">
        <v>35.8831632541632</v>
      </c>
      <c r="D52" s="13">
        <v>27.315913202570844</v>
      </c>
      <c r="E52" s="13">
        <v>21.060269558308068</v>
      </c>
      <c r="F52" s="13">
        <v>30.749455890755314</v>
      </c>
      <c r="G52" s="13">
        <v>18.440479450732958</v>
      </c>
    </row>
    <row r="53" spans="1:7" x14ac:dyDescent="0.35">
      <c r="A53">
        <v>1926</v>
      </c>
      <c r="B53" s="13">
        <v>35.915256662641802</v>
      </c>
      <c r="C53" s="13">
        <v>33.315492756501861</v>
      </c>
      <c r="D53" s="13">
        <v>28.243983196551181</v>
      </c>
      <c r="E53" s="13">
        <v>21.323912214822069</v>
      </c>
      <c r="F53" s="13">
        <v>32.12330792378021</v>
      </c>
      <c r="G53" s="13">
        <v>18.486314450180991</v>
      </c>
    </row>
    <row r="54" spans="1:7" x14ac:dyDescent="0.35">
      <c r="A54">
        <v>1927</v>
      </c>
      <c r="B54" s="13">
        <v>34.428805382817565</v>
      </c>
      <c r="C54" s="13">
        <v>33.723261202815564</v>
      </c>
      <c r="D54" s="13">
        <v>26.512137014769845</v>
      </c>
      <c r="E54" s="13">
        <v>21.416624650920436</v>
      </c>
      <c r="F54" s="13">
        <v>30.90798249980374</v>
      </c>
      <c r="G54" s="13">
        <v>18.804258837293961</v>
      </c>
    </row>
    <row r="55" spans="1:7" x14ac:dyDescent="0.35">
      <c r="A55">
        <v>1928</v>
      </c>
      <c r="B55" s="13">
        <v>35.196137871756555</v>
      </c>
      <c r="C55" s="13">
        <v>27.808283406139793</v>
      </c>
      <c r="D55" s="13">
        <v>26.573814183116653</v>
      </c>
      <c r="E55" s="13">
        <v>21.517469476981436</v>
      </c>
      <c r="F55" s="13">
        <v>29.438760124681078</v>
      </c>
      <c r="G55" s="13">
        <v>18.436232882695045</v>
      </c>
    </row>
    <row r="56" spans="1:7" x14ac:dyDescent="0.35">
      <c r="A56">
        <v>1929</v>
      </c>
      <c r="B56" s="13">
        <v>34.297742032278173</v>
      </c>
      <c r="C56" s="13">
        <v>29.635955485261238</v>
      </c>
      <c r="D56" s="13">
        <v>27.465140657440461</v>
      </c>
      <c r="E56" s="13">
        <v>21.730372471962806</v>
      </c>
      <c r="F56" s="13">
        <v>29.026859764910942</v>
      </c>
      <c r="G56" s="13">
        <v>17.795586872741968</v>
      </c>
    </row>
    <row r="57" spans="1:7" x14ac:dyDescent="0.35">
      <c r="A57">
        <v>1930</v>
      </c>
      <c r="B57" s="13">
        <v>31.462129245670276</v>
      </c>
      <c r="C57" s="13">
        <v>28.576607626643739</v>
      </c>
      <c r="D57" s="13">
        <v>25.794490968226924</v>
      </c>
      <c r="E57" s="13">
        <v>21.707074788947864</v>
      </c>
      <c r="F57" s="13">
        <v>27.701999811982091</v>
      </c>
      <c r="G57" s="13">
        <v>16.507327511148091</v>
      </c>
    </row>
    <row r="58" spans="1:7" x14ac:dyDescent="0.35">
      <c r="A58">
        <v>1931</v>
      </c>
      <c r="B58" s="13">
        <v>26.927614940120247</v>
      </c>
      <c r="C58" s="13">
        <v>25.745658726948321</v>
      </c>
      <c r="D58" s="13">
        <v>22.785741494669796</v>
      </c>
      <c r="E58" s="13">
        <v>20.824359456901689</v>
      </c>
      <c r="F58" s="13">
        <v>25.686467692690368</v>
      </c>
      <c r="G58" s="13">
        <v>15.581405667156757</v>
      </c>
    </row>
    <row r="59" spans="1:7" x14ac:dyDescent="0.35">
      <c r="A59">
        <v>1932</v>
      </c>
      <c r="B59" s="13">
        <v>23.121871006888082</v>
      </c>
      <c r="C59" s="13">
        <v>21.172788575198702</v>
      </c>
      <c r="D59" s="13">
        <v>20.430229124703175</v>
      </c>
      <c r="E59" s="13">
        <v>20.082048287276045</v>
      </c>
      <c r="F59" s="13">
        <v>26.158581830370235</v>
      </c>
      <c r="G59" s="13">
        <v>13.959158665274149</v>
      </c>
    </row>
    <row r="60" spans="1:7" x14ac:dyDescent="0.35">
      <c r="A60">
        <v>1933</v>
      </c>
      <c r="B60" s="13">
        <v>27.779873879294616</v>
      </c>
      <c r="C60" s="13">
        <v>12.55934111688301</v>
      </c>
      <c r="D60" s="13">
        <v>19.077407203009695</v>
      </c>
      <c r="E60" s="13">
        <v>19.463332426612151</v>
      </c>
      <c r="F60" s="13">
        <v>26.542826108856058</v>
      </c>
      <c r="G60" s="13">
        <v>15.146509035576093</v>
      </c>
    </row>
    <row r="61" spans="1:7" x14ac:dyDescent="0.35">
      <c r="A61">
        <v>1934</v>
      </c>
      <c r="B61" s="13">
        <v>29.210980760193699</v>
      </c>
      <c r="C61" s="13">
        <v>15.610829032516463</v>
      </c>
      <c r="D61" s="13">
        <v>20.800086720926245</v>
      </c>
      <c r="E61" s="13">
        <v>19.826669567857031</v>
      </c>
      <c r="F61" s="13">
        <v>28.602057634764758</v>
      </c>
      <c r="G61" s="13">
        <v>14.833229198062901</v>
      </c>
    </row>
    <row r="62" spans="1:7" x14ac:dyDescent="0.35">
      <c r="A62">
        <v>1935</v>
      </c>
      <c r="B62" s="13">
        <v>32.392112806330843</v>
      </c>
      <c r="C62" s="13">
        <v>11.519618982949623</v>
      </c>
      <c r="D62" s="13">
        <v>22.212041229264656</v>
      </c>
      <c r="E62" s="13">
        <v>20.645661543568945</v>
      </c>
      <c r="F62" s="13">
        <v>30.143239709062133</v>
      </c>
      <c r="G62" s="13">
        <v>15.731929437281091</v>
      </c>
    </row>
    <row r="63" spans="1:7" x14ac:dyDescent="0.35">
      <c r="A63">
        <v>1936</v>
      </c>
      <c r="B63" s="13">
        <v>35.209362430946747</v>
      </c>
      <c r="C63" s="13">
        <v>17.198693184893134</v>
      </c>
      <c r="D63" s="13">
        <v>22.384885775946518</v>
      </c>
      <c r="E63" s="13">
        <v>21.04023612486106</v>
      </c>
      <c r="F63" s="13">
        <v>31.067527344960709</v>
      </c>
      <c r="G63" s="13">
        <v>14.772827732916094</v>
      </c>
    </row>
    <row r="64" spans="1:7" x14ac:dyDescent="0.35">
      <c r="A64">
        <v>1937</v>
      </c>
      <c r="B64" s="13">
        <v>36.503221467896964</v>
      </c>
      <c r="C64" s="13">
        <v>23.513112241779957</v>
      </c>
      <c r="D64" s="13">
        <v>22.123445689746983</v>
      </c>
      <c r="E64" s="13">
        <v>21.705247303334573</v>
      </c>
      <c r="F64" s="13">
        <v>33.970797006311308</v>
      </c>
      <c r="G64" s="13">
        <v>14.084532207408893</v>
      </c>
    </row>
    <row r="65" spans="1:7" x14ac:dyDescent="0.35">
      <c r="A65">
        <v>1938</v>
      </c>
      <c r="B65" s="13">
        <v>34.8655805667183</v>
      </c>
      <c r="C65" s="13">
        <v>20.516848011747236</v>
      </c>
      <c r="D65" s="13">
        <v>20.998784876141233</v>
      </c>
      <c r="E65" s="13">
        <v>21.840806921221493</v>
      </c>
      <c r="F65" s="13">
        <v>34.625605243575535</v>
      </c>
      <c r="G65" s="13">
        <v>14.347519030531078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B1EC-119E-436F-85E3-F1EC8E81064A}">
  <dimension ref="A1:E596"/>
  <sheetViews>
    <sheetView workbookViewId="0">
      <selection activeCell="E7" sqref="E7"/>
    </sheetView>
  </sheetViews>
  <sheetFormatPr defaultRowHeight="14.5" x14ac:dyDescent="0.35"/>
  <sheetData>
    <row r="1" spans="1:5" x14ac:dyDescent="0.35">
      <c r="A1" s="4" t="s">
        <v>158</v>
      </c>
      <c r="B1" t="s">
        <v>159</v>
      </c>
      <c r="C1" t="s">
        <v>35</v>
      </c>
      <c r="D1" s="4" t="s">
        <v>160</v>
      </c>
      <c r="E1" s="4" t="s">
        <v>161</v>
      </c>
    </row>
    <row r="2" spans="1:5" x14ac:dyDescent="0.35">
      <c r="A2" t="s">
        <v>162</v>
      </c>
      <c r="B2" t="s">
        <v>163</v>
      </c>
      <c r="C2">
        <v>1854</v>
      </c>
      <c r="D2" s="4">
        <v>2300</v>
      </c>
      <c r="E2" s="4">
        <v>34531</v>
      </c>
    </row>
    <row r="3" spans="1:5" x14ac:dyDescent="0.35">
      <c r="A3" t="s">
        <v>162</v>
      </c>
      <c r="B3" t="s">
        <v>163</v>
      </c>
      <c r="C3">
        <v>1855</v>
      </c>
      <c r="D3" s="4">
        <v>2263</v>
      </c>
      <c r="E3" s="4">
        <v>34586</v>
      </c>
    </row>
    <row r="4" spans="1:5" x14ac:dyDescent="0.35">
      <c r="A4" t="s">
        <v>162</v>
      </c>
      <c r="B4" t="s">
        <v>163</v>
      </c>
      <c r="C4">
        <v>1856</v>
      </c>
      <c r="D4" s="4">
        <v>2440</v>
      </c>
      <c r="E4" s="4">
        <v>34715</v>
      </c>
    </row>
    <row r="5" spans="1:5" x14ac:dyDescent="0.35">
      <c r="A5" t="s">
        <v>162</v>
      </c>
      <c r="B5" t="s">
        <v>163</v>
      </c>
      <c r="C5">
        <v>1857</v>
      </c>
      <c r="D5" s="4">
        <v>2541</v>
      </c>
      <c r="E5" s="4">
        <v>34979</v>
      </c>
    </row>
    <row r="6" spans="1:5" x14ac:dyDescent="0.35">
      <c r="A6" t="s">
        <v>162</v>
      </c>
      <c r="B6" t="s">
        <v>163</v>
      </c>
      <c r="C6">
        <v>1858</v>
      </c>
      <c r="D6" s="4">
        <v>2509</v>
      </c>
      <c r="E6" s="4">
        <v>35278</v>
      </c>
    </row>
    <row r="7" spans="1:5" x14ac:dyDescent="0.35">
      <c r="A7" t="s">
        <v>162</v>
      </c>
      <c r="B7" t="s">
        <v>163</v>
      </c>
      <c r="C7">
        <v>1859</v>
      </c>
      <c r="D7" s="4">
        <v>2495</v>
      </c>
      <c r="E7" s="4">
        <v>35633</v>
      </c>
    </row>
    <row r="8" spans="1:5" x14ac:dyDescent="0.35">
      <c r="A8" t="s">
        <v>162</v>
      </c>
      <c r="B8" t="s">
        <v>163</v>
      </c>
      <c r="C8">
        <v>1860</v>
      </c>
      <c r="D8" s="4">
        <v>2613</v>
      </c>
      <c r="E8" s="4">
        <v>36049</v>
      </c>
    </row>
    <row r="9" spans="1:5" x14ac:dyDescent="0.35">
      <c r="A9" t="s">
        <v>162</v>
      </c>
      <c r="B9" t="s">
        <v>163</v>
      </c>
      <c r="C9">
        <v>1861</v>
      </c>
      <c r="D9" s="4">
        <v>2523</v>
      </c>
      <c r="E9" s="4">
        <v>36435</v>
      </c>
    </row>
    <row r="10" spans="1:5" x14ac:dyDescent="0.35">
      <c r="A10" t="s">
        <v>162</v>
      </c>
      <c r="B10" t="s">
        <v>163</v>
      </c>
      <c r="C10">
        <v>1862</v>
      </c>
      <c r="D10" s="4">
        <v>2622</v>
      </c>
      <c r="E10" s="4">
        <v>36788</v>
      </c>
    </row>
    <row r="11" spans="1:5" x14ac:dyDescent="0.35">
      <c r="A11" t="s">
        <v>162</v>
      </c>
      <c r="B11" t="s">
        <v>163</v>
      </c>
      <c r="C11">
        <v>1863</v>
      </c>
      <c r="D11" s="4">
        <v>2788</v>
      </c>
      <c r="E11" s="4">
        <v>37184</v>
      </c>
    </row>
    <row r="12" spans="1:5" x14ac:dyDescent="0.35">
      <c r="A12" t="s">
        <v>162</v>
      </c>
      <c r="B12" t="s">
        <v>163</v>
      </c>
      <c r="C12">
        <v>1864</v>
      </c>
      <c r="D12" s="4">
        <v>2837</v>
      </c>
      <c r="E12" s="4">
        <v>37602</v>
      </c>
    </row>
    <row r="13" spans="1:5" x14ac:dyDescent="0.35">
      <c r="A13" t="s">
        <v>162</v>
      </c>
      <c r="B13" t="s">
        <v>163</v>
      </c>
      <c r="C13">
        <v>1865</v>
      </c>
      <c r="D13" s="4">
        <v>2821</v>
      </c>
      <c r="E13" s="4">
        <v>37955</v>
      </c>
    </row>
    <row r="14" spans="1:5" x14ac:dyDescent="0.35">
      <c r="A14" t="s">
        <v>162</v>
      </c>
      <c r="B14" t="s">
        <v>163</v>
      </c>
      <c r="C14">
        <v>1866</v>
      </c>
      <c r="D14" s="4">
        <v>2823</v>
      </c>
      <c r="E14" s="4">
        <v>38193</v>
      </c>
    </row>
    <row r="15" spans="1:5" x14ac:dyDescent="0.35">
      <c r="A15" t="s">
        <v>162</v>
      </c>
      <c r="B15" t="s">
        <v>163</v>
      </c>
      <c r="C15">
        <v>1867</v>
      </c>
      <c r="D15" s="4">
        <v>2815</v>
      </c>
      <c r="E15" s="4">
        <v>38440</v>
      </c>
    </row>
    <row r="16" spans="1:5" x14ac:dyDescent="0.35">
      <c r="A16" t="s">
        <v>162</v>
      </c>
      <c r="B16" t="s">
        <v>163</v>
      </c>
      <c r="C16">
        <v>1868</v>
      </c>
      <c r="D16" s="4">
        <v>2966</v>
      </c>
      <c r="E16" s="4">
        <v>38637</v>
      </c>
    </row>
    <row r="17" spans="1:5" x14ac:dyDescent="0.35">
      <c r="A17" t="s">
        <v>162</v>
      </c>
      <c r="B17" t="s">
        <v>163</v>
      </c>
      <c r="C17">
        <v>1869</v>
      </c>
      <c r="D17" s="4">
        <v>2965</v>
      </c>
      <c r="E17" s="4">
        <v>38914</v>
      </c>
    </row>
    <row r="18" spans="1:5" x14ac:dyDescent="0.35">
      <c r="A18" t="s">
        <v>162</v>
      </c>
      <c r="B18" t="s">
        <v>163</v>
      </c>
      <c r="C18">
        <v>1870</v>
      </c>
      <c r="D18" s="4">
        <v>2931</v>
      </c>
      <c r="E18" s="4">
        <v>39231</v>
      </c>
    </row>
    <row r="19" spans="1:5" x14ac:dyDescent="0.35">
      <c r="A19" t="s">
        <v>162</v>
      </c>
      <c r="B19" t="s">
        <v>163</v>
      </c>
      <c r="C19">
        <v>1871</v>
      </c>
      <c r="D19" s="4">
        <v>2896</v>
      </c>
      <c r="E19" s="4">
        <v>39456</v>
      </c>
    </row>
    <row r="20" spans="1:5" x14ac:dyDescent="0.35">
      <c r="A20" t="s">
        <v>162</v>
      </c>
      <c r="B20" t="s">
        <v>163</v>
      </c>
      <c r="C20">
        <v>1872</v>
      </c>
      <c r="D20" s="4">
        <v>3078</v>
      </c>
      <c r="E20" s="4">
        <v>39691</v>
      </c>
    </row>
    <row r="21" spans="1:5" x14ac:dyDescent="0.35">
      <c r="A21" t="s">
        <v>162</v>
      </c>
      <c r="B21" t="s">
        <v>163</v>
      </c>
      <c r="C21">
        <v>1873</v>
      </c>
      <c r="D21" s="4">
        <v>3186</v>
      </c>
      <c r="E21" s="4">
        <v>40017</v>
      </c>
    </row>
    <row r="22" spans="1:5" x14ac:dyDescent="0.35">
      <c r="A22" t="s">
        <v>162</v>
      </c>
      <c r="B22" t="s">
        <v>163</v>
      </c>
      <c r="C22">
        <v>1874</v>
      </c>
      <c r="D22" s="4">
        <v>3386</v>
      </c>
      <c r="E22" s="4">
        <v>40450</v>
      </c>
    </row>
    <row r="23" spans="1:5" x14ac:dyDescent="0.35">
      <c r="A23" t="s">
        <v>162</v>
      </c>
      <c r="B23" t="s">
        <v>163</v>
      </c>
      <c r="C23">
        <v>1875</v>
      </c>
      <c r="D23" s="4">
        <v>3366</v>
      </c>
      <c r="E23" s="4">
        <v>40897</v>
      </c>
    </row>
    <row r="24" spans="1:5" x14ac:dyDescent="0.35">
      <c r="A24" t="s">
        <v>162</v>
      </c>
      <c r="B24" t="s">
        <v>163</v>
      </c>
      <c r="C24">
        <v>1876</v>
      </c>
      <c r="D24" s="4">
        <v>3301</v>
      </c>
      <c r="E24" s="4">
        <v>41491</v>
      </c>
    </row>
    <row r="25" spans="1:5" x14ac:dyDescent="0.35">
      <c r="A25" t="s">
        <v>162</v>
      </c>
      <c r="B25" t="s">
        <v>163</v>
      </c>
      <c r="C25">
        <v>1877</v>
      </c>
      <c r="D25" s="4">
        <v>3241</v>
      </c>
      <c r="E25" s="4">
        <v>42034</v>
      </c>
    </row>
    <row r="26" spans="1:5" x14ac:dyDescent="0.35">
      <c r="A26" t="s">
        <v>162</v>
      </c>
      <c r="B26" t="s">
        <v>163</v>
      </c>
      <c r="C26">
        <v>1878</v>
      </c>
      <c r="D26" s="4">
        <v>3352</v>
      </c>
      <c r="E26" s="4">
        <v>42546</v>
      </c>
    </row>
    <row r="27" spans="1:5" x14ac:dyDescent="0.35">
      <c r="A27" t="s">
        <v>162</v>
      </c>
      <c r="B27" t="s">
        <v>163</v>
      </c>
      <c r="C27">
        <v>1879</v>
      </c>
      <c r="D27" s="4">
        <v>3234</v>
      </c>
      <c r="E27" s="4">
        <v>43052</v>
      </c>
    </row>
    <row r="28" spans="1:5" x14ac:dyDescent="0.35">
      <c r="A28" t="s">
        <v>162</v>
      </c>
      <c r="B28" t="s">
        <v>163</v>
      </c>
      <c r="C28">
        <v>1880</v>
      </c>
      <c r="D28" s="4">
        <v>3174</v>
      </c>
      <c r="E28" s="4">
        <v>43500</v>
      </c>
    </row>
    <row r="29" spans="1:5" x14ac:dyDescent="0.35">
      <c r="A29" t="s">
        <v>162</v>
      </c>
      <c r="B29" t="s">
        <v>163</v>
      </c>
      <c r="C29">
        <v>1881</v>
      </c>
      <c r="D29" s="4">
        <v>3228</v>
      </c>
      <c r="E29" s="4">
        <v>43827</v>
      </c>
    </row>
    <row r="30" spans="1:5" x14ac:dyDescent="0.35">
      <c r="A30" t="s">
        <v>162</v>
      </c>
      <c r="B30" t="s">
        <v>163</v>
      </c>
      <c r="C30">
        <v>1882</v>
      </c>
      <c r="D30" s="4">
        <v>3258</v>
      </c>
      <c r="E30" s="4">
        <v>44112</v>
      </c>
    </row>
    <row r="31" spans="1:5" x14ac:dyDescent="0.35">
      <c r="A31" t="s">
        <v>162</v>
      </c>
      <c r="B31" t="s">
        <v>163</v>
      </c>
      <c r="C31">
        <v>1883</v>
      </c>
      <c r="D31" s="4">
        <v>3416</v>
      </c>
      <c r="E31" s="4">
        <v>44404</v>
      </c>
    </row>
    <row r="32" spans="1:5" x14ac:dyDescent="0.35">
      <c r="A32" t="s">
        <v>162</v>
      </c>
      <c r="B32" t="s">
        <v>163</v>
      </c>
      <c r="C32">
        <v>1884</v>
      </c>
      <c r="D32" s="4">
        <v>3472</v>
      </c>
      <c r="E32" s="4">
        <v>44777</v>
      </c>
    </row>
    <row r="33" spans="1:5" x14ac:dyDescent="0.35">
      <c r="A33" t="s">
        <v>162</v>
      </c>
      <c r="B33" t="s">
        <v>163</v>
      </c>
      <c r="C33">
        <v>1885</v>
      </c>
      <c r="D33" s="4">
        <v>3532</v>
      </c>
      <c r="E33" s="4">
        <v>45084</v>
      </c>
    </row>
    <row r="34" spans="1:5" x14ac:dyDescent="0.35">
      <c r="A34" t="s">
        <v>162</v>
      </c>
      <c r="B34" t="s">
        <v>163</v>
      </c>
      <c r="C34">
        <v>1886</v>
      </c>
      <c r="D34" s="4">
        <v>3524</v>
      </c>
      <c r="E34" s="4">
        <v>45505</v>
      </c>
    </row>
    <row r="35" spans="1:5" x14ac:dyDescent="0.35">
      <c r="A35" t="s">
        <v>162</v>
      </c>
      <c r="B35" t="s">
        <v>163</v>
      </c>
      <c r="C35">
        <v>1887</v>
      </c>
      <c r="D35" s="4">
        <v>3626</v>
      </c>
      <c r="E35" s="4">
        <v>46001</v>
      </c>
    </row>
    <row r="36" spans="1:5" x14ac:dyDescent="0.35">
      <c r="A36" t="s">
        <v>162</v>
      </c>
      <c r="B36" t="s">
        <v>163</v>
      </c>
      <c r="C36">
        <v>1888</v>
      </c>
      <c r="D36" s="4">
        <v>3732</v>
      </c>
      <c r="E36" s="4">
        <v>46538</v>
      </c>
    </row>
    <row r="37" spans="1:5" x14ac:dyDescent="0.35">
      <c r="A37" t="s">
        <v>162</v>
      </c>
      <c r="B37" t="s">
        <v>163</v>
      </c>
      <c r="C37">
        <v>1889</v>
      </c>
      <c r="D37" s="4">
        <v>3792</v>
      </c>
      <c r="E37" s="4">
        <v>47083</v>
      </c>
    </row>
    <row r="38" spans="1:5" x14ac:dyDescent="0.35">
      <c r="A38" t="s">
        <v>162</v>
      </c>
      <c r="B38" t="s">
        <v>163</v>
      </c>
      <c r="C38">
        <v>1890</v>
      </c>
      <c r="D38" s="4">
        <v>3870</v>
      </c>
      <c r="E38" s="4">
        <v>47607</v>
      </c>
    </row>
    <row r="39" spans="1:5" x14ac:dyDescent="0.35">
      <c r="A39" t="s">
        <v>162</v>
      </c>
      <c r="B39" t="s">
        <v>163</v>
      </c>
      <c r="C39">
        <v>1891</v>
      </c>
      <c r="D39" s="4">
        <v>3821</v>
      </c>
      <c r="E39" s="4">
        <v>48129</v>
      </c>
    </row>
    <row r="40" spans="1:5" x14ac:dyDescent="0.35">
      <c r="A40" t="s">
        <v>162</v>
      </c>
      <c r="B40" t="s">
        <v>163</v>
      </c>
      <c r="C40">
        <v>1892</v>
      </c>
      <c r="D40" s="4">
        <v>3936</v>
      </c>
      <c r="E40" s="4">
        <v>48633</v>
      </c>
    </row>
    <row r="41" spans="1:5" x14ac:dyDescent="0.35">
      <c r="A41" t="s">
        <v>162</v>
      </c>
      <c r="B41" t="s">
        <v>163</v>
      </c>
      <c r="C41">
        <v>1893</v>
      </c>
      <c r="D41" s="4">
        <v>4089</v>
      </c>
      <c r="E41" s="4">
        <v>49123</v>
      </c>
    </row>
    <row r="42" spans="1:5" x14ac:dyDescent="0.35">
      <c r="A42" t="s">
        <v>162</v>
      </c>
      <c r="B42" t="s">
        <v>163</v>
      </c>
      <c r="C42">
        <v>1894</v>
      </c>
      <c r="D42" s="4">
        <v>4141</v>
      </c>
      <c r="E42" s="4">
        <v>49703</v>
      </c>
    </row>
    <row r="43" spans="1:5" x14ac:dyDescent="0.35">
      <c r="A43" t="s">
        <v>162</v>
      </c>
      <c r="B43" t="s">
        <v>163</v>
      </c>
      <c r="C43">
        <v>1895</v>
      </c>
      <c r="D43" s="4">
        <v>4281</v>
      </c>
      <c r="E43" s="4">
        <v>50363</v>
      </c>
    </row>
    <row r="44" spans="1:5" x14ac:dyDescent="0.35">
      <c r="A44" t="s">
        <v>162</v>
      </c>
      <c r="B44" t="s">
        <v>163</v>
      </c>
      <c r="C44">
        <v>1896</v>
      </c>
      <c r="D44" s="4">
        <v>4368</v>
      </c>
      <c r="E44" s="4">
        <v>51111</v>
      </c>
    </row>
    <row r="45" spans="1:5" x14ac:dyDescent="0.35">
      <c r="A45" t="s">
        <v>162</v>
      </c>
      <c r="B45" t="s">
        <v>163</v>
      </c>
      <c r="C45">
        <v>1897</v>
      </c>
      <c r="D45" s="4">
        <v>4423</v>
      </c>
      <c r="E45" s="4">
        <v>51921</v>
      </c>
    </row>
    <row r="46" spans="1:5" x14ac:dyDescent="0.35">
      <c r="A46" t="s">
        <v>162</v>
      </c>
      <c r="B46" t="s">
        <v>163</v>
      </c>
      <c r="C46">
        <v>1898</v>
      </c>
      <c r="D46" s="4">
        <v>4540</v>
      </c>
      <c r="E46" s="4">
        <v>52753</v>
      </c>
    </row>
    <row r="47" spans="1:5" x14ac:dyDescent="0.35">
      <c r="A47" t="s">
        <v>162</v>
      </c>
      <c r="B47" t="s">
        <v>163</v>
      </c>
      <c r="C47">
        <v>1899</v>
      </c>
      <c r="D47" s="4">
        <v>4631</v>
      </c>
      <c r="E47" s="4">
        <v>53592</v>
      </c>
    </row>
    <row r="48" spans="1:5" x14ac:dyDescent="0.35">
      <c r="A48" t="s">
        <v>162</v>
      </c>
      <c r="B48" t="s">
        <v>163</v>
      </c>
      <c r="C48">
        <v>1900</v>
      </c>
      <c r="D48" s="4">
        <v>4758</v>
      </c>
      <c r="E48" s="4">
        <v>54388</v>
      </c>
    </row>
    <row r="49" spans="1:5" x14ac:dyDescent="0.35">
      <c r="A49" t="s">
        <v>162</v>
      </c>
      <c r="B49" t="s">
        <v>163</v>
      </c>
      <c r="C49">
        <v>1901</v>
      </c>
      <c r="D49" s="4">
        <v>4576</v>
      </c>
      <c r="E49" s="4">
        <v>55214</v>
      </c>
    </row>
    <row r="50" spans="1:5" x14ac:dyDescent="0.35">
      <c r="A50" t="s">
        <v>162</v>
      </c>
      <c r="B50" t="s">
        <v>163</v>
      </c>
      <c r="C50">
        <v>1902</v>
      </c>
      <c r="D50" s="4">
        <v>4611</v>
      </c>
      <c r="E50" s="4">
        <v>56104</v>
      </c>
    </row>
    <row r="51" spans="1:5" x14ac:dyDescent="0.35">
      <c r="A51" t="s">
        <v>162</v>
      </c>
      <c r="B51" t="s">
        <v>163</v>
      </c>
      <c r="C51">
        <v>1903</v>
      </c>
      <c r="D51" s="4">
        <v>4795</v>
      </c>
      <c r="E51" s="4">
        <v>56963</v>
      </c>
    </row>
    <row r="52" spans="1:5" x14ac:dyDescent="0.35">
      <c r="A52" t="s">
        <v>162</v>
      </c>
      <c r="B52" t="s">
        <v>163</v>
      </c>
      <c r="C52">
        <v>1904</v>
      </c>
      <c r="D52" s="4">
        <v>4914</v>
      </c>
      <c r="E52" s="4">
        <v>57806</v>
      </c>
    </row>
    <row r="53" spans="1:5" x14ac:dyDescent="0.35">
      <c r="A53" t="s">
        <v>162</v>
      </c>
      <c r="B53" t="s">
        <v>163</v>
      </c>
      <c r="C53">
        <v>1905</v>
      </c>
      <c r="D53" s="4">
        <v>4948</v>
      </c>
      <c r="E53" s="4">
        <v>58644</v>
      </c>
    </row>
    <row r="54" spans="1:5" x14ac:dyDescent="0.35">
      <c r="A54" t="s">
        <v>162</v>
      </c>
      <c r="B54" t="s">
        <v>163</v>
      </c>
      <c r="C54">
        <v>1906</v>
      </c>
      <c r="D54" s="4">
        <v>5024</v>
      </c>
      <c r="E54" s="4">
        <v>59481</v>
      </c>
    </row>
    <row r="55" spans="1:5" x14ac:dyDescent="0.35">
      <c r="A55" t="s">
        <v>162</v>
      </c>
      <c r="B55" t="s">
        <v>163</v>
      </c>
      <c r="C55">
        <v>1907</v>
      </c>
      <c r="D55" s="4">
        <v>5172</v>
      </c>
      <c r="E55" s="4">
        <v>60341</v>
      </c>
    </row>
    <row r="56" spans="1:5" x14ac:dyDescent="0.35">
      <c r="A56" t="s">
        <v>162</v>
      </c>
      <c r="B56" t="s">
        <v>163</v>
      </c>
      <c r="C56">
        <v>1908</v>
      </c>
      <c r="D56" s="4">
        <v>5187</v>
      </c>
      <c r="E56" s="4">
        <v>61187</v>
      </c>
    </row>
    <row r="57" spans="1:5" x14ac:dyDescent="0.35">
      <c r="A57" t="s">
        <v>162</v>
      </c>
      <c r="B57" t="s">
        <v>163</v>
      </c>
      <c r="C57">
        <v>1909</v>
      </c>
      <c r="D57" s="4">
        <v>5220</v>
      </c>
      <c r="E57" s="4">
        <v>62038</v>
      </c>
    </row>
    <row r="58" spans="1:5" x14ac:dyDescent="0.35">
      <c r="A58" t="s">
        <v>162</v>
      </c>
      <c r="B58" t="s">
        <v>163</v>
      </c>
      <c r="C58">
        <v>1910</v>
      </c>
      <c r="D58" s="4">
        <v>5337</v>
      </c>
      <c r="E58" s="4">
        <v>62884</v>
      </c>
    </row>
    <row r="59" spans="1:5" x14ac:dyDescent="0.35">
      <c r="A59" t="s">
        <v>162</v>
      </c>
      <c r="B59" t="s">
        <v>163</v>
      </c>
      <c r="C59">
        <v>1911</v>
      </c>
      <c r="D59" s="4">
        <v>5432</v>
      </c>
      <c r="E59" s="4">
        <v>63852</v>
      </c>
    </row>
    <row r="60" spans="1:5" x14ac:dyDescent="0.35">
      <c r="A60" t="s">
        <v>162</v>
      </c>
      <c r="B60" t="s">
        <v>163</v>
      </c>
      <c r="C60">
        <v>1912</v>
      </c>
      <c r="D60" s="4">
        <v>5617</v>
      </c>
      <c r="E60" s="4">
        <v>64457</v>
      </c>
    </row>
    <row r="61" spans="1:5" x14ac:dyDescent="0.35">
      <c r="A61" t="s">
        <v>162</v>
      </c>
      <c r="B61" t="s">
        <v>163</v>
      </c>
      <c r="C61">
        <v>1913</v>
      </c>
      <c r="D61" s="4">
        <v>5815</v>
      </c>
      <c r="E61" s="4">
        <v>65058</v>
      </c>
    </row>
    <row r="62" spans="1:5" x14ac:dyDescent="0.35">
      <c r="A62" t="s">
        <v>162</v>
      </c>
      <c r="B62" t="s">
        <v>163</v>
      </c>
      <c r="C62">
        <v>1914</v>
      </c>
      <c r="D62" s="4">
        <v>4876</v>
      </c>
      <c r="E62" s="4">
        <v>66096</v>
      </c>
    </row>
    <row r="63" spans="1:5" x14ac:dyDescent="0.35">
      <c r="A63" t="s">
        <v>162</v>
      </c>
      <c r="B63" t="s">
        <v>163</v>
      </c>
      <c r="C63">
        <v>1915</v>
      </c>
      <c r="D63" s="4">
        <v>4621</v>
      </c>
      <c r="E63" s="4">
        <v>66230</v>
      </c>
    </row>
    <row r="64" spans="1:5" x14ac:dyDescent="0.35">
      <c r="A64" t="s">
        <v>162</v>
      </c>
      <c r="B64" t="s">
        <v>163</v>
      </c>
      <c r="C64">
        <v>1916</v>
      </c>
      <c r="D64" s="4">
        <v>4678</v>
      </c>
      <c r="E64" s="4">
        <v>66076</v>
      </c>
    </row>
    <row r="65" spans="1:5" x14ac:dyDescent="0.35">
      <c r="A65" t="s">
        <v>162</v>
      </c>
      <c r="B65" t="s">
        <v>163</v>
      </c>
      <c r="C65">
        <v>1917</v>
      </c>
      <c r="D65" s="4">
        <v>4705</v>
      </c>
      <c r="E65" s="4">
        <v>65763</v>
      </c>
    </row>
    <row r="66" spans="1:5" x14ac:dyDescent="0.35">
      <c r="A66" t="s">
        <v>162</v>
      </c>
      <c r="B66" t="s">
        <v>163</v>
      </c>
      <c r="C66">
        <v>1918</v>
      </c>
      <c r="D66" s="4">
        <v>4755</v>
      </c>
      <c r="E66" s="4">
        <v>65237</v>
      </c>
    </row>
    <row r="67" spans="1:5" x14ac:dyDescent="0.35">
      <c r="A67" t="s">
        <v>162</v>
      </c>
      <c r="B67" t="s">
        <v>163</v>
      </c>
      <c r="C67">
        <v>1919</v>
      </c>
      <c r="D67" s="4">
        <v>4122</v>
      </c>
      <c r="E67" s="4">
        <v>60547</v>
      </c>
    </row>
    <row r="68" spans="1:5" x14ac:dyDescent="0.35">
      <c r="A68" t="s">
        <v>162</v>
      </c>
      <c r="B68" t="s">
        <v>163</v>
      </c>
      <c r="C68">
        <v>1920</v>
      </c>
      <c r="D68" s="4">
        <v>4457</v>
      </c>
      <c r="E68" s="4">
        <v>60894</v>
      </c>
    </row>
    <row r="69" spans="1:5" x14ac:dyDescent="0.35">
      <c r="A69" t="s">
        <v>162</v>
      </c>
      <c r="B69" t="s">
        <v>163</v>
      </c>
      <c r="C69">
        <v>1921</v>
      </c>
      <c r="D69" s="4">
        <v>4906</v>
      </c>
      <c r="E69" s="4">
        <v>61573</v>
      </c>
    </row>
    <row r="70" spans="1:5" x14ac:dyDescent="0.35">
      <c r="A70" t="s">
        <v>162</v>
      </c>
      <c r="B70" t="s">
        <v>163</v>
      </c>
      <c r="C70">
        <v>1922</v>
      </c>
      <c r="D70" s="4">
        <v>5310</v>
      </c>
      <c r="E70" s="4">
        <v>61900</v>
      </c>
    </row>
    <row r="71" spans="1:5" x14ac:dyDescent="0.35">
      <c r="A71" t="s">
        <v>162</v>
      </c>
      <c r="B71" t="s">
        <v>163</v>
      </c>
      <c r="C71">
        <v>1923</v>
      </c>
      <c r="D71" s="4">
        <v>4383</v>
      </c>
      <c r="E71" s="4">
        <v>62307</v>
      </c>
    </row>
    <row r="72" spans="1:5" x14ac:dyDescent="0.35">
      <c r="A72" t="s">
        <v>162</v>
      </c>
      <c r="B72" t="s">
        <v>163</v>
      </c>
      <c r="C72">
        <v>1924</v>
      </c>
      <c r="D72" s="4">
        <v>5099</v>
      </c>
      <c r="E72" s="4">
        <v>62697</v>
      </c>
    </row>
    <row r="73" spans="1:5" x14ac:dyDescent="0.35">
      <c r="A73" t="s">
        <v>162</v>
      </c>
      <c r="B73" t="s">
        <v>163</v>
      </c>
      <c r="C73">
        <v>1925</v>
      </c>
      <c r="D73" s="4">
        <v>5630</v>
      </c>
      <c r="E73" s="4">
        <v>63166</v>
      </c>
    </row>
    <row r="74" spans="1:5" x14ac:dyDescent="0.35">
      <c r="A74" t="s">
        <v>162</v>
      </c>
      <c r="B74" t="s">
        <v>163</v>
      </c>
      <c r="C74">
        <v>1926</v>
      </c>
      <c r="D74" s="4">
        <v>5746</v>
      </c>
      <c r="E74" s="4">
        <v>63630</v>
      </c>
    </row>
    <row r="75" spans="1:5" x14ac:dyDescent="0.35">
      <c r="A75" t="s">
        <v>162</v>
      </c>
      <c r="B75" t="s">
        <v>163</v>
      </c>
      <c r="C75">
        <v>1927</v>
      </c>
      <c r="D75" s="4">
        <v>6282</v>
      </c>
      <c r="E75" s="4">
        <v>64023</v>
      </c>
    </row>
    <row r="76" spans="1:5" x14ac:dyDescent="0.35">
      <c r="A76" t="s">
        <v>162</v>
      </c>
      <c r="B76" t="s">
        <v>163</v>
      </c>
      <c r="C76">
        <v>1928</v>
      </c>
      <c r="D76" s="4">
        <v>6519</v>
      </c>
      <c r="E76" s="4">
        <v>64393</v>
      </c>
    </row>
    <row r="77" spans="1:5" x14ac:dyDescent="0.35">
      <c r="A77" t="s">
        <v>162</v>
      </c>
      <c r="B77" t="s">
        <v>163</v>
      </c>
      <c r="C77">
        <v>1929</v>
      </c>
      <c r="D77" s="4">
        <v>6457</v>
      </c>
      <c r="E77" s="4">
        <v>64739</v>
      </c>
    </row>
    <row r="78" spans="1:5" x14ac:dyDescent="0.35">
      <c r="A78" t="s">
        <v>162</v>
      </c>
      <c r="B78" t="s">
        <v>163</v>
      </c>
      <c r="C78">
        <v>1930</v>
      </c>
      <c r="D78" s="4">
        <v>6333</v>
      </c>
      <c r="E78" s="4">
        <v>65084</v>
      </c>
    </row>
    <row r="79" spans="1:5" x14ac:dyDescent="0.35">
      <c r="A79" t="s">
        <v>162</v>
      </c>
      <c r="B79" t="s">
        <v>163</v>
      </c>
      <c r="C79">
        <v>1931</v>
      </c>
      <c r="D79" s="4">
        <v>5821</v>
      </c>
      <c r="E79" s="4">
        <v>65423</v>
      </c>
    </row>
    <row r="80" spans="1:5" x14ac:dyDescent="0.35">
      <c r="A80" t="s">
        <v>162</v>
      </c>
      <c r="B80" t="s">
        <v>163</v>
      </c>
      <c r="C80">
        <v>1932</v>
      </c>
      <c r="D80" s="4">
        <v>5359</v>
      </c>
      <c r="E80" s="4">
        <v>65716</v>
      </c>
    </row>
    <row r="81" spans="1:5" x14ac:dyDescent="0.35">
      <c r="A81" t="s">
        <v>162</v>
      </c>
      <c r="B81" t="s">
        <v>163</v>
      </c>
      <c r="C81">
        <v>1933</v>
      </c>
      <c r="D81" s="4">
        <v>5668</v>
      </c>
      <c r="E81" s="4">
        <v>66027</v>
      </c>
    </row>
    <row r="82" spans="1:5" x14ac:dyDescent="0.35">
      <c r="A82" t="s">
        <v>162</v>
      </c>
      <c r="B82" t="s">
        <v>163</v>
      </c>
      <c r="C82">
        <v>1934</v>
      </c>
      <c r="D82" s="4">
        <v>6150</v>
      </c>
      <c r="E82" s="4">
        <v>66409</v>
      </c>
    </row>
    <row r="83" spans="1:5" x14ac:dyDescent="0.35">
      <c r="A83" t="s">
        <v>162</v>
      </c>
      <c r="B83" t="s">
        <v>163</v>
      </c>
      <c r="C83">
        <v>1935</v>
      </c>
      <c r="D83" s="4">
        <v>6567</v>
      </c>
      <c r="E83" s="4">
        <v>66871</v>
      </c>
    </row>
    <row r="84" spans="1:5" x14ac:dyDescent="0.35">
      <c r="A84" t="s">
        <v>162</v>
      </c>
      <c r="B84" t="s">
        <v>163</v>
      </c>
      <c r="C84">
        <v>1936</v>
      </c>
      <c r="D84" s="4">
        <v>7095</v>
      </c>
      <c r="E84" s="4">
        <v>67349</v>
      </c>
    </row>
    <row r="85" spans="1:5" x14ac:dyDescent="0.35">
      <c r="A85" t="s">
        <v>162</v>
      </c>
      <c r="B85" t="s">
        <v>163</v>
      </c>
      <c r="C85">
        <v>1937</v>
      </c>
      <c r="D85" s="4">
        <v>7468</v>
      </c>
      <c r="E85" s="4">
        <v>67831</v>
      </c>
    </row>
    <row r="86" spans="1:5" x14ac:dyDescent="0.35">
      <c r="A86" t="s">
        <v>162</v>
      </c>
      <c r="B86" t="s">
        <v>163</v>
      </c>
      <c r="C86">
        <v>1938</v>
      </c>
      <c r="D86" s="4">
        <v>7960</v>
      </c>
      <c r="E86" s="4">
        <v>68558</v>
      </c>
    </row>
    <row r="87" spans="1:5" x14ac:dyDescent="0.35">
      <c r="A87" t="s">
        <v>164</v>
      </c>
      <c r="B87" t="s">
        <v>54</v>
      </c>
      <c r="C87">
        <v>1854</v>
      </c>
      <c r="D87" s="4">
        <v>1804</v>
      </c>
      <c r="E87" s="4">
        <v>15217</v>
      </c>
    </row>
    <row r="88" spans="1:5" x14ac:dyDescent="0.35">
      <c r="A88" t="s">
        <v>164</v>
      </c>
      <c r="B88" t="s">
        <v>54</v>
      </c>
      <c r="C88">
        <v>1855</v>
      </c>
      <c r="D88" s="4">
        <v>1892</v>
      </c>
      <c r="E88" s="4">
        <v>15299</v>
      </c>
    </row>
    <row r="89" spans="1:5" x14ac:dyDescent="0.35">
      <c r="A89" t="s">
        <v>164</v>
      </c>
      <c r="B89" t="s">
        <v>54</v>
      </c>
      <c r="C89">
        <v>1856</v>
      </c>
      <c r="D89" s="4">
        <v>1800</v>
      </c>
      <c r="E89" s="4">
        <v>15381</v>
      </c>
    </row>
    <row r="90" spans="1:5" x14ac:dyDescent="0.35">
      <c r="A90" t="s">
        <v>164</v>
      </c>
      <c r="B90" t="s">
        <v>54</v>
      </c>
      <c r="C90">
        <v>1857</v>
      </c>
      <c r="D90" s="4">
        <v>1742</v>
      </c>
      <c r="E90" s="4">
        <v>15455</v>
      </c>
    </row>
    <row r="91" spans="1:5" x14ac:dyDescent="0.35">
      <c r="A91" t="s">
        <v>164</v>
      </c>
      <c r="B91" t="s">
        <v>54</v>
      </c>
      <c r="C91">
        <v>1858</v>
      </c>
      <c r="D91" s="4">
        <v>1774</v>
      </c>
      <c r="E91" s="4">
        <v>15526</v>
      </c>
    </row>
    <row r="92" spans="1:5" x14ac:dyDescent="0.35">
      <c r="A92" t="s">
        <v>164</v>
      </c>
      <c r="B92" t="s">
        <v>54</v>
      </c>
      <c r="C92">
        <v>1859</v>
      </c>
      <c r="D92" s="4">
        <v>1862</v>
      </c>
      <c r="E92" s="4">
        <v>15584</v>
      </c>
    </row>
    <row r="93" spans="1:5" x14ac:dyDescent="0.35">
      <c r="A93" t="s">
        <v>164</v>
      </c>
      <c r="B93" t="s">
        <v>54</v>
      </c>
      <c r="C93">
        <v>1860</v>
      </c>
      <c r="D93" s="4">
        <v>1930</v>
      </c>
      <c r="E93" s="4">
        <v>15642</v>
      </c>
    </row>
    <row r="94" spans="1:5" x14ac:dyDescent="0.35">
      <c r="A94" t="s">
        <v>164</v>
      </c>
      <c r="B94" t="s">
        <v>54</v>
      </c>
      <c r="C94">
        <v>1861</v>
      </c>
      <c r="D94" s="4">
        <v>1932</v>
      </c>
      <c r="E94" s="4">
        <v>15699</v>
      </c>
    </row>
    <row r="95" spans="1:5" x14ac:dyDescent="0.35">
      <c r="A95" t="s">
        <v>164</v>
      </c>
      <c r="B95" t="s">
        <v>54</v>
      </c>
      <c r="C95">
        <v>1862</v>
      </c>
      <c r="D95" s="4">
        <v>1932</v>
      </c>
      <c r="E95" s="4">
        <v>15754</v>
      </c>
    </row>
    <row r="96" spans="1:5" x14ac:dyDescent="0.35">
      <c r="A96" t="s">
        <v>164</v>
      </c>
      <c r="B96" t="s">
        <v>54</v>
      </c>
      <c r="C96">
        <v>1863</v>
      </c>
      <c r="D96" s="4">
        <v>1959</v>
      </c>
      <c r="E96" s="4">
        <v>15809</v>
      </c>
    </row>
    <row r="97" spans="1:5" x14ac:dyDescent="0.35">
      <c r="A97" t="s">
        <v>164</v>
      </c>
      <c r="B97" t="s">
        <v>54</v>
      </c>
      <c r="C97">
        <v>1864</v>
      </c>
      <c r="D97" s="4">
        <v>1946</v>
      </c>
      <c r="E97" s="4">
        <v>15864</v>
      </c>
    </row>
    <row r="98" spans="1:5" x14ac:dyDescent="0.35">
      <c r="A98" t="s">
        <v>164</v>
      </c>
      <c r="B98" t="s">
        <v>54</v>
      </c>
      <c r="C98">
        <v>1865</v>
      </c>
      <c r="D98" s="4">
        <v>1865</v>
      </c>
      <c r="E98" s="4">
        <v>15920</v>
      </c>
    </row>
    <row r="99" spans="1:5" x14ac:dyDescent="0.35">
      <c r="A99" t="s">
        <v>164</v>
      </c>
      <c r="B99" t="s">
        <v>54</v>
      </c>
      <c r="C99">
        <v>1866</v>
      </c>
      <c r="D99" s="4">
        <v>1977</v>
      </c>
      <c r="E99" s="4">
        <v>15976</v>
      </c>
    </row>
    <row r="100" spans="1:5" x14ac:dyDescent="0.35">
      <c r="A100" t="s">
        <v>164</v>
      </c>
      <c r="B100" t="s">
        <v>54</v>
      </c>
      <c r="C100">
        <v>1867</v>
      </c>
      <c r="D100" s="4">
        <v>1946</v>
      </c>
      <c r="E100" s="4">
        <v>16032</v>
      </c>
    </row>
    <row r="101" spans="1:5" x14ac:dyDescent="0.35">
      <c r="A101" t="s">
        <v>164</v>
      </c>
      <c r="B101" t="s">
        <v>54</v>
      </c>
      <c r="C101">
        <v>1868</v>
      </c>
      <c r="D101" s="4">
        <v>1701</v>
      </c>
      <c r="E101" s="4">
        <v>16088</v>
      </c>
    </row>
    <row r="102" spans="1:5" x14ac:dyDescent="0.35">
      <c r="A102" t="s">
        <v>164</v>
      </c>
      <c r="B102" t="s">
        <v>54</v>
      </c>
      <c r="C102">
        <v>1869</v>
      </c>
      <c r="D102" s="4">
        <v>1760</v>
      </c>
      <c r="E102" s="4">
        <v>16144</v>
      </c>
    </row>
    <row r="103" spans="1:5" x14ac:dyDescent="0.35">
      <c r="A103" t="s">
        <v>164</v>
      </c>
      <c r="B103" t="s">
        <v>54</v>
      </c>
      <c r="C103">
        <v>1870</v>
      </c>
      <c r="D103" s="4">
        <v>1809</v>
      </c>
      <c r="E103" s="4">
        <v>16201</v>
      </c>
    </row>
    <row r="104" spans="1:5" x14ac:dyDescent="0.35">
      <c r="A104" t="s">
        <v>164</v>
      </c>
      <c r="B104" t="s">
        <v>54</v>
      </c>
      <c r="C104">
        <v>1871</v>
      </c>
      <c r="D104" s="4">
        <v>1948</v>
      </c>
      <c r="E104" s="4">
        <v>16258</v>
      </c>
    </row>
    <row r="105" spans="1:5" x14ac:dyDescent="0.35">
      <c r="A105" t="s">
        <v>164</v>
      </c>
      <c r="B105" t="s">
        <v>54</v>
      </c>
      <c r="C105">
        <v>1872</v>
      </c>
      <c r="D105" s="4">
        <v>2246</v>
      </c>
      <c r="E105" s="4">
        <v>16315</v>
      </c>
    </row>
    <row r="106" spans="1:5" x14ac:dyDescent="0.35">
      <c r="A106" t="s">
        <v>164</v>
      </c>
      <c r="B106" t="s">
        <v>54</v>
      </c>
      <c r="C106">
        <v>1873</v>
      </c>
      <c r="D106" s="4">
        <v>2428</v>
      </c>
      <c r="E106" s="4">
        <v>16372</v>
      </c>
    </row>
    <row r="107" spans="1:5" x14ac:dyDescent="0.35">
      <c r="A107" t="s">
        <v>164</v>
      </c>
      <c r="B107" t="s">
        <v>54</v>
      </c>
      <c r="C107">
        <v>1874</v>
      </c>
      <c r="D107" s="4">
        <v>2216</v>
      </c>
      <c r="E107" s="4">
        <v>16429</v>
      </c>
    </row>
    <row r="108" spans="1:5" x14ac:dyDescent="0.35">
      <c r="A108" t="s">
        <v>164</v>
      </c>
      <c r="B108" t="s">
        <v>54</v>
      </c>
      <c r="C108">
        <v>1875</v>
      </c>
      <c r="D108" s="4">
        <v>2276</v>
      </c>
      <c r="E108" s="4">
        <v>16487</v>
      </c>
    </row>
    <row r="109" spans="1:5" x14ac:dyDescent="0.35">
      <c r="A109" t="s">
        <v>164</v>
      </c>
      <c r="B109" t="s">
        <v>54</v>
      </c>
      <c r="C109">
        <v>1876</v>
      </c>
      <c r="D109" s="4">
        <v>2346</v>
      </c>
      <c r="E109" s="4">
        <v>16545</v>
      </c>
    </row>
    <row r="110" spans="1:5" x14ac:dyDescent="0.35">
      <c r="A110" t="s">
        <v>164</v>
      </c>
      <c r="B110" t="s">
        <v>54</v>
      </c>
      <c r="C110">
        <v>1877</v>
      </c>
      <c r="D110" s="4">
        <v>2601</v>
      </c>
      <c r="E110" s="4">
        <v>16603</v>
      </c>
    </row>
    <row r="111" spans="1:5" x14ac:dyDescent="0.35">
      <c r="A111" t="s">
        <v>164</v>
      </c>
      <c r="B111" t="s">
        <v>54</v>
      </c>
      <c r="C111">
        <v>1878</v>
      </c>
      <c r="D111" s="4">
        <v>2495</v>
      </c>
      <c r="E111" s="4">
        <v>16677</v>
      </c>
    </row>
    <row r="112" spans="1:5" x14ac:dyDescent="0.35">
      <c r="A112" t="s">
        <v>164</v>
      </c>
      <c r="B112" t="s">
        <v>54</v>
      </c>
      <c r="C112">
        <v>1879</v>
      </c>
      <c r="D112" s="4">
        <v>2316</v>
      </c>
      <c r="E112" s="4">
        <v>16768</v>
      </c>
    </row>
    <row r="113" spans="1:5" x14ac:dyDescent="0.35">
      <c r="A113" t="s">
        <v>164</v>
      </c>
      <c r="B113" t="s">
        <v>54</v>
      </c>
      <c r="C113">
        <v>1880</v>
      </c>
      <c r="D113" s="4">
        <v>2520</v>
      </c>
      <c r="E113" s="4">
        <v>16859</v>
      </c>
    </row>
    <row r="114" spans="1:5" x14ac:dyDescent="0.35">
      <c r="A114" t="s">
        <v>164</v>
      </c>
      <c r="B114" t="s">
        <v>54</v>
      </c>
      <c r="C114">
        <v>1881</v>
      </c>
      <c r="D114" s="4">
        <v>2538</v>
      </c>
      <c r="E114" s="4">
        <v>16951</v>
      </c>
    </row>
    <row r="115" spans="1:5" x14ac:dyDescent="0.35">
      <c r="A115" t="s">
        <v>164</v>
      </c>
      <c r="B115" t="s">
        <v>54</v>
      </c>
      <c r="C115">
        <v>1882</v>
      </c>
      <c r="D115" s="4">
        <v>2547</v>
      </c>
      <c r="E115" s="4">
        <v>17043</v>
      </c>
    </row>
    <row r="116" spans="1:5" x14ac:dyDescent="0.35">
      <c r="A116" t="s">
        <v>164</v>
      </c>
      <c r="B116" t="s">
        <v>54</v>
      </c>
      <c r="C116">
        <v>1883</v>
      </c>
      <c r="D116" s="4">
        <v>2582</v>
      </c>
      <c r="E116" s="4">
        <v>17136</v>
      </c>
    </row>
    <row r="117" spans="1:5" x14ac:dyDescent="0.35">
      <c r="A117" t="s">
        <v>164</v>
      </c>
      <c r="B117" t="s">
        <v>54</v>
      </c>
      <c r="C117">
        <v>1884</v>
      </c>
      <c r="D117" s="4">
        <v>2590</v>
      </c>
      <c r="E117" s="4">
        <v>17230</v>
      </c>
    </row>
    <row r="118" spans="1:5" x14ac:dyDescent="0.35">
      <c r="A118" t="s">
        <v>164</v>
      </c>
      <c r="B118" t="s">
        <v>54</v>
      </c>
      <c r="C118">
        <v>1885</v>
      </c>
      <c r="D118" s="4">
        <v>2493</v>
      </c>
      <c r="E118" s="4">
        <v>17323</v>
      </c>
    </row>
    <row r="119" spans="1:5" x14ac:dyDescent="0.35">
      <c r="A119" t="s">
        <v>164</v>
      </c>
      <c r="B119" t="s">
        <v>54</v>
      </c>
      <c r="C119">
        <v>1886</v>
      </c>
      <c r="D119" s="4">
        <v>2436</v>
      </c>
      <c r="E119" s="4">
        <v>17418</v>
      </c>
    </row>
    <row r="120" spans="1:5" x14ac:dyDescent="0.35">
      <c r="A120" t="s">
        <v>164</v>
      </c>
      <c r="B120" t="s">
        <v>54</v>
      </c>
      <c r="C120">
        <v>1887</v>
      </c>
      <c r="D120" s="4">
        <v>2381</v>
      </c>
      <c r="E120" s="4">
        <v>17513</v>
      </c>
    </row>
    <row r="121" spans="1:5" x14ac:dyDescent="0.35">
      <c r="A121" t="s">
        <v>164</v>
      </c>
      <c r="B121" t="s">
        <v>54</v>
      </c>
      <c r="C121">
        <v>1888</v>
      </c>
      <c r="D121" s="4">
        <v>2475</v>
      </c>
      <c r="E121" s="4">
        <v>17600</v>
      </c>
    </row>
    <row r="122" spans="1:5" x14ac:dyDescent="0.35">
      <c r="A122" t="s">
        <v>164</v>
      </c>
      <c r="B122" t="s">
        <v>54</v>
      </c>
      <c r="C122">
        <v>1889</v>
      </c>
      <c r="D122" s="4">
        <v>2469</v>
      </c>
      <c r="E122" s="4">
        <v>17678</v>
      </c>
    </row>
    <row r="123" spans="1:5" x14ac:dyDescent="0.35">
      <c r="A123" t="s">
        <v>164</v>
      </c>
      <c r="B123" t="s">
        <v>54</v>
      </c>
      <c r="C123">
        <v>1890</v>
      </c>
      <c r="D123" s="4">
        <v>2463</v>
      </c>
      <c r="E123" s="4">
        <v>17757</v>
      </c>
    </row>
    <row r="124" spans="1:5" x14ac:dyDescent="0.35">
      <c r="A124" t="s">
        <v>164</v>
      </c>
      <c r="B124" t="s">
        <v>54</v>
      </c>
      <c r="C124">
        <v>1891</v>
      </c>
      <c r="D124" s="4">
        <v>2509</v>
      </c>
      <c r="E124" s="4">
        <v>17836</v>
      </c>
    </row>
    <row r="125" spans="1:5" x14ac:dyDescent="0.35">
      <c r="A125" t="s">
        <v>164</v>
      </c>
      <c r="B125" t="s">
        <v>54</v>
      </c>
      <c r="C125">
        <v>1892</v>
      </c>
      <c r="D125" s="4">
        <v>2719</v>
      </c>
      <c r="E125" s="4">
        <v>17916</v>
      </c>
    </row>
    <row r="126" spans="1:5" x14ac:dyDescent="0.35">
      <c r="A126" t="s">
        <v>164</v>
      </c>
      <c r="B126" t="s">
        <v>54</v>
      </c>
      <c r="C126">
        <v>1893</v>
      </c>
      <c r="D126" s="4">
        <v>2603</v>
      </c>
      <c r="E126" s="4">
        <v>17996</v>
      </c>
    </row>
    <row r="127" spans="1:5" x14ac:dyDescent="0.35">
      <c r="A127" t="s">
        <v>164</v>
      </c>
      <c r="B127" t="s">
        <v>54</v>
      </c>
      <c r="C127">
        <v>1894</v>
      </c>
      <c r="D127" s="4">
        <v>2633</v>
      </c>
      <c r="E127" s="4">
        <v>18076</v>
      </c>
    </row>
    <row r="128" spans="1:5" x14ac:dyDescent="0.35">
      <c r="A128" t="s">
        <v>164</v>
      </c>
      <c r="B128" t="s">
        <v>54</v>
      </c>
      <c r="C128">
        <v>1895</v>
      </c>
      <c r="D128" s="4">
        <v>2589</v>
      </c>
      <c r="E128" s="4">
        <v>18157</v>
      </c>
    </row>
    <row r="129" spans="1:5" x14ac:dyDescent="0.35">
      <c r="A129" t="s">
        <v>164</v>
      </c>
      <c r="B129" t="s">
        <v>54</v>
      </c>
      <c r="C129">
        <v>1896</v>
      </c>
      <c r="D129" s="4">
        <v>2330</v>
      </c>
      <c r="E129" s="4">
        <v>18238</v>
      </c>
    </row>
    <row r="130" spans="1:5" x14ac:dyDescent="0.35">
      <c r="A130" t="s">
        <v>164</v>
      </c>
      <c r="B130" t="s">
        <v>54</v>
      </c>
      <c r="C130">
        <v>1897</v>
      </c>
      <c r="D130" s="4">
        <v>2469</v>
      </c>
      <c r="E130" s="4">
        <v>18320</v>
      </c>
    </row>
    <row r="131" spans="1:5" x14ac:dyDescent="0.35">
      <c r="A131" t="s">
        <v>164</v>
      </c>
      <c r="B131" t="s">
        <v>54</v>
      </c>
      <c r="C131">
        <v>1898</v>
      </c>
      <c r="D131" s="4">
        <v>2628</v>
      </c>
      <c r="E131" s="4">
        <v>18402</v>
      </c>
    </row>
    <row r="132" spans="1:5" x14ac:dyDescent="0.35">
      <c r="A132" t="s">
        <v>164</v>
      </c>
      <c r="B132" t="s">
        <v>54</v>
      </c>
      <c r="C132">
        <v>1899</v>
      </c>
      <c r="D132" s="4">
        <v>2636</v>
      </c>
      <c r="E132" s="4">
        <v>18484</v>
      </c>
    </row>
    <row r="133" spans="1:5" x14ac:dyDescent="0.35">
      <c r="A133" t="s">
        <v>164</v>
      </c>
      <c r="B133" t="s">
        <v>54</v>
      </c>
      <c r="C133">
        <v>1900</v>
      </c>
      <c r="D133" s="4">
        <v>2676</v>
      </c>
      <c r="E133" s="4">
        <v>18566</v>
      </c>
    </row>
    <row r="134" spans="1:5" x14ac:dyDescent="0.35">
      <c r="A134" t="s">
        <v>164</v>
      </c>
      <c r="B134" t="s">
        <v>54</v>
      </c>
      <c r="C134">
        <v>1901</v>
      </c>
      <c r="D134" s="4">
        <v>2885</v>
      </c>
      <c r="E134" s="4">
        <v>18659</v>
      </c>
    </row>
    <row r="135" spans="1:5" x14ac:dyDescent="0.35">
      <c r="A135" t="s">
        <v>164</v>
      </c>
      <c r="B135" t="s">
        <v>54</v>
      </c>
      <c r="C135">
        <v>1902</v>
      </c>
      <c r="D135" s="4">
        <v>2740</v>
      </c>
      <c r="E135" s="4">
        <v>18788</v>
      </c>
    </row>
    <row r="136" spans="1:5" x14ac:dyDescent="0.35">
      <c r="A136" t="s">
        <v>164</v>
      </c>
      <c r="B136" t="s">
        <v>54</v>
      </c>
      <c r="C136">
        <v>1903</v>
      </c>
      <c r="D136" s="4">
        <v>2713</v>
      </c>
      <c r="E136" s="4">
        <v>18919</v>
      </c>
    </row>
    <row r="137" spans="1:5" x14ac:dyDescent="0.35">
      <c r="A137" t="s">
        <v>164</v>
      </c>
      <c r="B137" t="s">
        <v>54</v>
      </c>
      <c r="C137">
        <v>1904</v>
      </c>
      <c r="D137" s="4">
        <v>2660</v>
      </c>
      <c r="E137" s="4">
        <v>19050</v>
      </c>
    </row>
    <row r="138" spans="1:5" x14ac:dyDescent="0.35">
      <c r="A138" t="s">
        <v>164</v>
      </c>
      <c r="B138" t="s">
        <v>54</v>
      </c>
      <c r="C138">
        <v>1905</v>
      </c>
      <c r="D138" s="4">
        <v>2622</v>
      </c>
      <c r="E138" s="4">
        <v>19133</v>
      </c>
    </row>
    <row r="139" spans="1:5" x14ac:dyDescent="0.35">
      <c r="A139" t="s">
        <v>164</v>
      </c>
      <c r="B139" t="s">
        <v>54</v>
      </c>
      <c r="C139">
        <v>1906</v>
      </c>
      <c r="D139" s="4">
        <v>2775</v>
      </c>
      <c r="E139" s="4">
        <v>19316</v>
      </c>
    </row>
    <row r="140" spans="1:5" x14ac:dyDescent="0.35">
      <c r="A140" t="s">
        <v>164</v>
      </c>
      <c r="B140" t="s">
        <v>54</v>
      </c>
      <c r="C140">
        <v>1907</v>
      </c>
      <c r="D140" s="4">
        <v>2828</v>
      </c>
      <c r="E140" s="4">
        <v>19450</v>
      </c>
    </row>
    <row r="141" spans="1:5" x14ac:dyDescent="0.35">
      <c r="A141" t="s">
        <v>164</v>
      </c>
      <c r="B141" t="s">
        <v>54</v>
      </c>
      <c r="C141">
        <v>1908</v>
      </c>
      <c r="D141" s="4">
        <v>2917</v>
      </c>
      <c r="E141" s="4">
        <v>19585</v>
      </c>
    </row>
    <row r="142" spans="1:5" x14ac:dyDescent="0.35">
      <c r="A142" t="s">
        <v>164</v>
      </c>
      <c r="B142" t="s">
        <v>54</v>
      </c>
      <c r="C142">
        <v>1909</v>
      </c>
      <c r="D142" s="4">
        <v>2978</v>
      </c>
      <c r="E142" s="4">
        <v>19721</v>
      </c>
    </row>
    <row r="143" spans="1:5" x14ac:dyDescent="0.35">
      <c r="A143" t="s">
        <v>164</v>
      </c>
      <c r="B143" t="s">
        <v>54</v>
      </c>
      <c r="C143">
        <v>1910</v>
      </c>
      <c r="D143" s="4">
        <v>2823</v>
      </c>
      <c r="E143" s="4">
        <v>19858</v>
      </c>
    </row>
    <row r="144" spans="1:5" x14ac:dyDescent="0.35">
      <c r="A144" t="s">
        <v>164</v>
      </c>
      <c r="B144" t="s">
        <v>54</v>
      </c>
      <c r="C144">
        <v>1911</v>
      </c>
      <c r="D144" s="4">
        <v>3027</v>
      </c>
      <c r="E144" s="4">
        <v>19994</v>
      </c>
    </row>
    <row r="145" spans="1:5" x14ac:dyDescent="0.35">
      <c r="A145" t="s">
        <v>164</v>
      </c>
      <c r="B145" t="s">
        <v>54</v>
      </c>
      <c r="C145">
        <v>1912</v>
      </c>
      <c r="D145" s="4">
        <v>2915</v>
      </c>
      <c r="E145" s="4">
        <v>20128</v>
      </c>
    </row>
    <row r="146" spans="1:5" x14ac:dyDescent="0.35">
      <c r="A146" t="s">
        <v>164</v>
      </c>
      <c r="B146" t="s">
        <v>54</v>
      </c>
      <c r="C146">
        <v>1913</v>
      </c>
      <c r="D146" s="4">
        <v>3067</v>
      </c>
      <c r="E146" s="4">
        <v>20263</v>
      </c>
    </row>
    <row r="147" spans="1:5" x14ac:dyDescent="0.35">
      <c r="A147" t="s">
        <v>164</v>
      </c>
      <c r="B147" t="s">
        <v>54</v>
      </c>
      <c r="C147">
        <v>1914</v>
      </c>
      <c r="D147" s="4">
        <v>2962</v>
      </c>
      <c r="E147" s="4">
        <v>20398</v>
      </c>
    </row>
    <row r="148" spans="1:5" x14ac:dyDescent="0.35">
      <c r="A148" t="s">
        <v>164</v>
      </c>
      <c r="B148" t="s">
        <v>54</v>
      </c>
      <c r="C148">
        <v>1915</v>
      </c>
      <c r="D148" s="4">
        <v>2973</v>
      </c>
      <c r="E148" s="4">
        <v>20535</v>
      </c>
    </row>
    <row r="149" spans="1:5" x14ac:dyDescent="0.35">
      <c r="A149" t="s">
        <v>164</v>
      </c>
      <c r="B149" t="s">
        <v>54</v>
      </c>
      <c r="C149">
        <v>1916</v>
      </c>
      <c r="D149" s="4">
        <v>3076</v>
      </c>
      <c r="E149" s="4">
        <v>20673</v>
      </c>
    </row>
    <row r="150" spans="1:5" x14ac:dyDescent="0.35">
      <c r="A150" t="s">
        <v>164</v>
      </c>
      <c r="B150" t="s">
        <v>54</v>
      </c>
      <c r="C150">
        <v>1917</v>
      </c>
      <c r="D150" s="4">
        <v>3014</v>
      </c>
      <c r="E150" s="4">
        <v>20811</v>
      </c>
    </row>
    <row r="151" spans="1:5" x14ac:dyDescent="0.35">
      <c r="A151" t="s">
        <v>164</v>
      </c>
      <c r="B151" t="s">
        <v>54</v>
      </c>
      <c r="C151">
        <v>1918</v>
      </c>
      <c r="D151" s="4">
        <v>2979</v>
      </c>
      <c r="E151" s="4">
        <v>20950</v>
      </c>
    </row>
    <row r="152" spans="1:5" x14ac:dyDescent="0.35">
      <c r="A152" t="s">
        <v>164</v>
      </c>
      <c r="B152" t="s">
        <v>54</v>
      </c>
      <c r="C152">
        <v>1919</v>
      </c>
      <c r="D152" s="4">
        <v>3024</v>
      </c>
      <c r="E152" s="4">
        <v>21091</v>
      </c>
    </row>
    <row r="153" spans="1:5" x14ac:dyDescent="0.35">
      <c r="A153" t="s">
        <v>164</v>
      </c>
      <c r="B153" t="s">
        <v>54</v>
      </c>
      <c r="C153">
        <v>1920</v>
      </c>
      <c r="D153" s="4">
        <v>3244</v>
      </c>
      <c r="E153" s="4">
        <v>21232</v>
      </c>
    </row>
    <row r="154" spans="1:5" x14ac:dyDescent="0.35">
      <c r="A154" t="s">
        <v>164</v>
      </c>
      <c r="B154" t="s">
        <v>54</v>
      </c>
      <c r="C154">
        <v>1921</v>
      </c>
      <c r="D154" s="4">
        <v>3322</v>
      </c>
      <c r="E154" s="4">
        <v>21411</v>
      </c>
    </row>
    <row r="155" spans="1:5" x14ac:dyDescent="0.35">
      <c r="A155" t="s">
        <v>164</v>
      </c>
      <c r="B155" t="s">
        <v>54</v>
      </c>
      <c r="C155">
        <v>1922</v>
      </c>
      <c r="D155" s="4">
        <v>3427</v>
      </c>
      <c r="E155" s="4">
        <v>21628</v>
      </c>
    </row>
    <row r="156" spans="1:5" x14ac:dyDescent="0.35">
      <c r="A156" t="s">
        <v>164</v>
      </c>
      <c r="B156" t="s">
        <v>54</v>
      </c>
      <c r="C156">
        <v>1923</v>
      </c>
      <c r="D156" s="4">
        <v>3433</v>
      </c>
      <c r="E156" s="4">
        <v>21847</v>
      </c>
    </row>
    <row r="157" spans="1:5" x14ac:dyDescent="0.35">
      <c r="A157" t="s">
        <v>164</v>
      </c>
      <c r="B157" t="s">
        <v>54</v>
      </c>
      <c r="C157">
        <v>1924</v>
      </c>
      <c r="D157" s="4">
        <v>3518</v>
      </c>
      <c r="E157" s="4">
        <v>22069</v>
      </c>
    </row>
    <row r="158" spans="1:5" x14ac:dyDescent="0.35">
      <c r="A158" t="s">
        <v>164</v>
      </c>
      <c r="B158" t="s">
        <v>54</v>
      </c>
      <c r="C158">
        <v>1925</v>
      </c>
      <c r="D158" s="4">
        <v>3725</v>
      </c>
      <c r="E158" s="4">
        <v>22292</v>
      </c>
    </row>
    <row r="159" spans="1:5" x14ac:dyDescent="0.35">
      <c r="A159" t="s">
        <v>164</v>
      </c>
      <c r="B159" t="s">
        <v>54</v>
      </c>
      <c r="C159">
        <v>1926</v>
      </c>
      <c r="D159" s="4">
        <v>3650</v>
      </c>
      <c r="E159" s="4">
        <v>22518</v>
      </c>
    </row>
    <row r="160" spans="1:5" x14ac:dyDescent="0.35">
      <c r="A160" t="s">
        <v>164</v>
      </c>
      <c r="B160" t="s">
        <v>54</v>
      </c>
      <c r="C160">
        <v>1927</v>
      </c>
      <c r="D160" s="4">
        <v>3959</v>
      </c>
      <c r="E160" s="4">
        <v>22747</v>
      </c>
    </row>
    <row r="161" spans="1:5" x14ac:dyDescent="0.35">
      <c r="A161" t="s">
        <v>164</v>
      </c>
      <c r="B161" t="s">
        <v>54</v>
      </c>
      <c r="C161">
        <v>1928</v>
      </c>
      <c r="D161" s="4">
        <v>3907</v>
      </c>
      <c r="E161" s="4">
        <v>22977</v>
      </c>
    </row>
    <row r="162" spans="1:5" x14ac:dyDescent="0.35">
      <c r="A162" t="s">
        <v>164</v>
      </c>
      <c r="B162" t="s">
        <v>54</v>
      </c>
      <c r="C162">
        <v>1929</v>
      </c>
      <c r="D162" s="4">
        <v>4173</v>
      </c>
      <c r="E162" s="4">
        <v>23210</v>
      </c>
    </row>
    <row r="163" spans="1:5" x14ac:dyDescent="0.35">
      <c r="A163" t="s">
        <v>164</v>
      </c>
      <c r="B163" t="s">
        <v>54</v>
      </c>
      <c r="C163">
        <v>1930</v>
      </c>
      <c r="D163" s="4">
        <v>3923</v>
      </c>
      <c r="E163" s="4">
        <v>23445</v>
      </c>
    </row>
    <row r="164" spans="1:5" x14ac:dyDescent="0.35">
      <c r="A164" t="s">
        <v>164</v>
      </c>
      <c r="B164" t="s">
        <v>54</v>
      </c>
      <c r="C164">
        <v>1931</v>
      </c>
      <c r="D164" s="4">
        <v>3787</v>
      </c>
      <c r="E164" s="4">
        <v>23675</v>
      </c>
    </row>
    <row r="165" spans="1:5" x14ac:dyDescent="0.35">
      <c r="A165" t="s">
        <v>164</v>
      </c>
      <c r="B165" t="s">
        <v>54</v>
      </c>
      <c r="C165">
        <v>1932</v>
      </c>
      <c r="D165" s="4">
        <v>3856</v>
      </c>
      <c r="E165" s="4">
        <v>23897</v>
      </c>
    </row>
    <row r="166" spans="1:5" x14ac:dyDescent="0.35">
      <c r="A166" t="s">
        <v>164</v>
      </c>
      <c r="B166" t="s">
        <v>54</v>
      </c>
      <c r="C166">
        <v>1933</v>
      </c>
      <c r="D166" s="4">
        <v>3690</v>
      </c>
      <c r="E166" s="4">
        <v>24122</v>
      </c>
    </row>
    <row r="167" spans="1:5" x14ac:dyDescent="0.35">
      <c r="A167" t="s">
        <v>164</v>
      </c>
      <c r="B167" t="s">
        <v>54</v>
      </c>
      <c r="C167">
        <v>1934</v>
      </c>
      <c r="D167" s="4">
        <v>3783</v>
      </c>
      <c r="E167" s="4">
        <v>24349</v>
      </c>
    </row>
    <row r="168" spans="1:5" x14ac:dyDescent="0.35">
      <c r="A168" t="s">
        <v>164</v>
      </c>
      <c r="B168" t="s">
        <v>54</v>
      </c>
      <c r="C168">
        <v>1935</v>
      </c>
      <c r="D168" s="4">
        <v>3806</v>
      </c>
      <c r="E168" s="4">
        <v>24579</v>
      </c>
    </row>
    <row r="169" spans="1:5" x14ac:dyDescent="0.35">
      <c r="A169" t="s">
        <v>164</v>
      </c>
      <c r="B169" t="s">
        <v>54</v>
      </c>
      <c r="C169">
        <v>1936</v>
      </c>
      <c r="D169" s="4">
        <v>2876</v>
      </c>
      <c r="E169" s="4">
        <v>24810</v>
      </c>
    </row>
    <row r="170" spans="1:5" x14ac:dyDescent="0.35">
      <c r="A170" t="s">
        <v>164</v>
      </c>
      <c r="B170" t="s">
        <v>54</v>
      </c>
      <c r="C170">
        <v>1937</v>
      </c>
      <c r="D170" s="4">
        <v>2654</v>
      </c>
      <c r="E170" s="4">
        <v>25043</v>
      </c>
    </row>
    <row r="171" spans="1:5" x14ac:dyDescent="0.35">
      <c r="A171" t="s">
        <v>164</v>
      </c>
      <c r="B171" t="s">
        <v>54</v>
      </c>
      <c r="C171">
        <v>1938</v>
      </c>
      <c r="D171" s="4">
        <v>2636</v>
      </c>
      <c r="E171" s="4">
        <v>25279</v>
      </c>
    </row>
    <row r="172" spans="1:5" x14ac:dyDescent="0.35">
      <c r="A172" t="s">
        <v>165</v>
      </c>
      <c r="B172" t="s">
        <v>47</v>
      </c>
      <c r="C172">
        <v>1854</v>
      </c>
      <c r="D172" s="4">
        <v>2627</v>
      </c>
      <c r="E172" s="4">
        <v>36869</v>
      </c>
    </row>
    <row r="173" spans="1:5" x14ac:dyDescent="0.35">
      <c r="A173" t="s">
        <v>165</v>
      </c>
      <c r="B173" t="s">
        <v>47</v>
      </c>
      <c r="C173">
        <v>1855</v>
      </c>
      <c r="D173" s="4">
        <v>2577</v>
      </c>
      <c r="E173" s="4">
        <v>37000</v>
      </c>
    </row>
    <row r="174" spans="1:5" x14ac:dyDescent="0.35">
      <c r="A174" t="s">
        <v>165</v>
      </c>
      <c r="B174" t="s">
        <v>47</v>
      </c>
      <c r="C174">
        <v>1856</v>
      </c>
      <c r="D174" s="4">
        <v>2687</v>
      </c>
      <c r="E174" s="4">
        <v>37060</v>
      </c>
    </row>
    <row r="175" spans="1:5" x14ac:dyDescent="0.35">
      <c r="A175" t="s">
        <v>165</v>
      </c>
      <c r="B175" t="s">
        <v>47</v>
      </c>
      <c r="C175">
        <v>1857</v>
      </c>
      <c r="D175" s="4">
        <v>2836</v>
      </c>
      <c r="E175" s="4">
        <v>37120</v>
      </c>
    </row>
    <row r="176" spans="1:5" x14ac:dyDescent="0.35">
      <c r="A176" t="s">
        <v>165</v>
      </c>
      <c r="B176" t="s">
        <v>47</v>
      </c>
      <c r="C176">
        <v>1858</v>
      </c>
      <c r="D176" s="4">
        <v>3029</v>
      </c>
      <c r="E176" s="4">
        <v>37180</v>
      </c>
    </row>
    <row r="177" spans="1:5" x14ac:dyDescent="0.35">
      <c r="A177" t="s">
        <v>165</v>
      </c>
      <c r="B177" t="s">
        <v>47</v>
      </c>
      <c r="C177">
        <v>1859</v>
      </c>
      <c r="D177" s="4">
        <v>2828</v>
      </c>
      <c r="E177" s="4">
        <v>37240</v>
      </c>
    </row>
    <row r="178" spans="1:5" x14ac:dyDescent="0.35">
      <c r="A178" t="s">
        <v>165</v>
      </c>
      <c r="B178" t="s">
        <v>47</v>
      </c>
      <c r="C178">
        <v>1860</v>
      </c>
      <c r="D178" s="4">
        <v>3016</v>
      </c>
      <c r="E178" s="4">
        <v>37300</v>
      </c>
    </row>
    <row r="179" spans="1:5" x14ac:dyDescent="0.35">
      <c r="A179" t="s">
        <v>165</v>
      </c>
      <c r="B179" t="s">
        <v>47</v>
      </c>
      <c r="C179">
        <v>1861</v>
      </c>
      <c r="D179" s="4">
        <v>2820</v>
      </c>
      <c r="E179" s="4">
        <v>37390</v>
      </c>
    </row>
    <row r="180" spans="1:5" x14ac:dyDescent="0.35">
      <c r="A180" t="s">
        <v>165</v>
      </c>
      <c r="B180" t="s">
        <v>47</v>
      </c>
      <c r="C180">
        <v>1862</v>
      </c>
      <c r="D180" s="4">
        <v>3051</v>
      </c>
      <c r="E180" s="4">
        <v>37520</v>
      </c>
    </row>
    <row r="181" spans="1:5" x14ac:dyDescent="0.35">
      <c r="A181" t="s">
        <v>165</v>
      </c>
      <c r="B181" t="s">
        <v>47</v>
      </c>
      <c r="C181">
        <v>1863</v>
      </c>
      <c r="D181" s="4">
        <v>3145</v>
      </c>
      <c r="E181" s="4">
        <v>37710</v>
      </c>
    </row>
    <row r="182" spans="1:5" x14ac:dyDescent="0.35">
      <c r="A182" t="s">
        <v>165</v>
      </c>
      <c r="B182" t="s">
        <v>47</v>
      </c>
      <c r="C182">
        <v>1864</v>
      </c>
      <c r="D182" s="4">
        <v>3169</v>
      </c>
      <c r="E182" s="4">
        <v>37860</v>
      </c>
    </row>
    <row r="183" spans="1:5" x14ac:dyDescent="0.35">
      <c r="A183" t="s">
        <v>165</v>
      </c>
      <c r="B183" t="s">
        <v>47</v>
      </c>
      <c r="C183">
        <v>1865</v>
      </c>
      <c r="D183" s="4">
        <v>3067</v>
      </c>
      <c r="E183" s="4">
        <v>38020</v>
      </c>
    </row>
    <row r="184" spans="1:5" x14ac:dyDescent="0.35">
      <c r="A184" t="s">
        <v>165</v>
      </c>
      <c r="B184" t="s">
        <v>47</v>
      </c>
      <c r="C184">
        <v>1866</v>
      </c>
      <c r="D184" s="4">
        <v>3083</v>
      </c>
      <c r="E184" s="4">
        <v>38080</v>
      </c>
    </row>
    <row r="185" spans="1:5" x14ac:dyDescent="0.35">
      <c r="A185" t="s">
        <v>165</v>
      </c>
      <c r="B185" t="s">
        <v>47</v>
      </c>
      <c r="C185">
        <v>1867</v>
      </c>
      <c r="D185" s="4">
        <v>2890</v>
      </c>
      <c r="E185" s="4">
        <v>38230</v>
      </c>
    </row>
    <row r="186" spans="1:5" x14ac:dyDescent="0.35">
      <c r="A186" t="s">
        <v>165</v>
      </c>
      <c r="B186" t="s">
        <v>47</v>
      </c>
      <c r="C186">
        <v>1868</v>
      </c>
      <c r="D186" s="4">
        <v>3159</v>
      </c>
      <c r="E186" s="4">
        <v>38330</v>
      </c>
    </row>
    <row r="187" spans="1:5" x14ac:dyDescent="0.35">
      <c r="A187" t="s">
        <v>165</v>
      </c>
      <c r="B187" t="s">
        <v>47</v>
      </c>
      <c r="C187">
        <v>1869</v>
      </c>
      <c r="D187" s="4">
        <v>3198</v>
      </c>
      <c r="E187" s="4">
        <v>38890</v>
      </c>
    </row>
    <row r="188" spans="1:5" x14ac:dyDescent="0.35">
      <c r="A188" t="s">
        <v>165</v>
      </c>
      <c r="B188" t="s">
        <v>47</v>
      </c>
      <c r="C188">
        <v>1870</v>
      </c>
      <c r="D188" s="4">
        <v>2990</v>
      </c>
      <c r="E188" s="4">
        <v>38440</v>
      </c>
    </row>
    <row r="189" spans="1:5" x14ac:dyDescent="0.35">
      <c r="A189" t="s">
        <v>165</v>
      </c>
      <c r="B189" t="s">
        <v>47</v>
      </c>
      <c r="C189">
        <v>1871</v>
      </c>
      <c r="D189" s="4">
        <v>3027</v>
      </c>
      <c r="E189" s="4">
        <v>37731</v>
      </c>
    </row>
    <row r="190" spans="1:5" x14ac:dyDescent="0.35">
      <c r="A190" t="s">
        <v>165</v>
      </c>
      <c r="B190" t="s">
        <v>47</v>
      </c>
      <c r="C190">
        <v>1872</v>
      </c>
      <c r="D190" s="4">
        <v>3312</v>
      </c>
      <c r="E190" s="4">
        <v>37679</v>
      </c>
    </row>
    <row r="191" spans="1:5" x14ac:dyDescent="0.35">
      <c r="A191" t="s">
        <v>165</v>
      </c>
      <c r="B191" t="s">
        <v>47</v>
      </c>
      <c r="C191">
        <v>1873</v>
      </c>
      <c r="D191" s="4">
        <v>3064</v>
      </c>
      <c r="E191" s="4">
        <v>37887</v>
      </c>
    </row>
    <row r="192" spans="1:5" x14ac:dyDescent="0.35">
      <c r="A192" t="s">
        <v>165</v>
      </c>
      <c r="B192" t="s">
        <v>47</v>
      </c>
      <c r="C192">
        <v>1874</v>
      </c>
      <c r="D192" s="4">
        <v>3438</v>
      </c>
      <c r="E192" s="4">
        <v>38044</v>
      </c>
    </row>
    <row r="193" spans="1:5" x14ac:dyDescent="0.35">
      <c r="A193" t="s">
        <v>165</v>
      </c>
      <c r="B193" t="s">
        <v>47</v>
      </c>
      <c r="C193">
        <v>1875</v>
      </c>
      <c r="D193" s="4">
        <v>3537</v>
      </c>
      <c r="E193" s="4">
        <v>38221</v>
      </c>
    </row>
    <row r="194" spans="1:5" x14ac:dyDescent="0.35">
      <c r="A194" t="s">
        <v>165</v>
      </c>
      <c r="B194" t="s">
        <v>47</v>
      </c>
      <c r="C194">
        <v>1876</v>
      </c>
      <c r="D194" s="4">
        <v>3233</v>
      </c>
      <c r="E194" s="4">
        <v>38398</v>
      </c>
    </row>
    <row r="195" spans="1:5" x14ac:dyDescent="0.35">
      <c r="A195" t="s">
        <v>165</v>
      </c>
      <c r="B195" t="s">
        <v>47</v>
      </c>
      <c r="C195">
        <v>1877</v>
      </c>
      <c r="D195" s="4">
        <v>3390</v>
      </c>
      <c r="E195" s="4">
        <v>38576</v>
      </c>
    </row>
    <row r="196" spans="1:5" x14ac:dyDescent="0.35">
      <c r="A196" t="s">
        <v>165</v>
      </c>
      <c r="B196" t="s">
        <v>47</v>
      </c>
      <c r="C196">
        <v>1878</v>
      </c>
      <c r="D196" s="4">
        <v>3333</v>
      </c>
      <c r="E196" s="4">
        <v>38763</v>
      </c>
    </row>
    <row r="197" spans="1:5" x14ac:dyDescent="0.35">
      <c r="A197" t="s">
        <v>165</v>
      </c>
      <c r="B197" t="s">
        <v>47</v>
      </c>
      <c r="C197">
        <v>1879</v>
      </c>
      <c r="D197" s="4">
        <v>3113</v>
      </c>
      <c r="E197" s="4">
        <v>38909</v>
      </c>
    </row>
    <row r="198" spans="1:5" x14ac:dyDescent="0.35">
      <c r="A198" t="s">
        <v>165</v>
      </c>
      <c r="B198" t="s">
        <v>47</v>
      </c>
      <c r="C198">
        <v>1880</v>
      </c>
      <c r="D198" s="4">
        <v>3379</v>
      </c>
      <c r="E198" s="4">
        <v>39045</v>
      </c>
    </row>
    <row r="199" spans="1:5" x14ac:dyDescent="0.35">
      <c r="A199" t="s">
        <v>165</v>
      </c>
      <c r="B199" t="s">
        <v>47</v>
      </c>
      <c r="C199">
        <v>1881</v>
      </c>
      <c r="D199" s="4">
        <v>3497</v>
      </c>
      <c r="E199" s="4">
        <v>39191</v>
      </c>
    </row>
    <row r="200" spans="1:5" x14ac:dyDescent="0.35">
      <c r="A200" t="s">
        <v>165</v>
      </c>
      <c r="B200" t="s">
        <v>47</v>
      </c>
      <c r="C200">
        <v>1882</v>
      </c>
      <c r="D200" s="4">
        <v>3647</v>
      </c>
      <c r="E200" s="4">
        <v>39337</v>
      </c>
    </row>
    <row r="201" spans="1:5" x14ac:dyDescent="0.35">
      <c r="A201" t="s">
        <v>165</v>
      </c>
      <c r="B201" t="s">
        <v>47</v>
      </c>
      <c r="C201">
        <v>1883</v>
      </c>
      <c r="D201" s="4">
        <v>3647</v>
      </c>
      <c r="E201" s="4">
        <v>39472</v>
      </c>
    </row>
    <row r="202" spans="1:5" x14ac:dyDescent="0.35">
      <c r="A202" t="s">
        <v>165</v>
      </c>
      <c r="B202" t="s">
        <v>47</v>
      </c>
      <c r="C202">
        <v>1884</v>
      </c>
      <c r="D202" s="4">
        <v>3591</v>
      </c>
      <c r="E202" s="4">
        <v>39629</v>
      </c>
    </row>
    <row r="203" spans="1:5" x14ac:dyDescent="0.35">
      <c r="A203" t="s">
        <v>165</v>
      </c>
      <c r="B203" t="s">
        <v>47</v>
      </c>
      <c r="C203">
        <v>1885</v>
      </c>
      <c r="D203" s="4">
        <v>3518</v>
      </c>
      <c r="E203" s="4">
        <v>39733</v>
      </c>
    </row>
    <row r="204" spans="1:5" x14ac:dyDescent="0.35">
      <c r="A204" t="s">
        <v>165</v>
      </c>
      <c r="B204" t="s">
        <v>47</v>
      </c>
      <c r="C204">
        <v>1886</v>
      </c>
      <c r="D204" s="4">
        <v>3566</v>
      </c>
      <c r="E204" s="4">
        <v>39858</v>
      </c>
    </row>
    <row r="205" spans="1:5" x14ac:dyDescent="0.35">
      <c r="A205" t="s">
        <v>165</v>
      </c>
      <c r="B205" t="s">
        <v>47</v>
      </c>
      <c r="C205">
        <v>1887</v>
      </c>
      <c r="D205" s="4">
        <v>3585</v>
      </c>
      <c r="E205" s="4">
        <v>39889</v>
      </c>
    </row>
    <row r="206" spans="1:5" x14ac:dyDescent="0.35">
      <c r="A206" t="s">
        <v>165</v>
      </c>
      <c r="B206" t="s">
        <v>47</v>
      </c>
      <c r="C206">
        <v>1888</v>
      </c>
      <c r="D206" s="4">
        <v>3617</v>
      </c>
      <c r="E206" s="4">
        <v>39920</v>
      </c>
    </row>
    <row r="207" spans="1:5" x14ac:dyDescent="0.35">
      <c r="A207" t="s">
        <v>165</v>
      </c>
      <c r="B207" t="s">
        <v>47</v>
      </c>
      <c r="C207">
        <v>1889</v>
      </c>
      <c r="D207" s="4">
        <v>3701</v>
      </c>
      <c r="E207" s="4">
        <v>40004</v>
      </c>
    </row>
    <row r="208" spans="1:5" x14ac:dyDescent="0.35">
      <c r="A208" t="s">
        <v>165</v>
      </c>
      <c r="B208" t="s">
        <v>47</v>
      </c>
      <c r="C208">
        <v>1890</v>
      </c>
      <c r="D208" s="4">
        <v>3787</v>
      </c>
      <c r="E208" s="4">
        <v>40014</v>
      </c>
    </row>
    <row r="209" spans="1:5" x14ac:dyDescent="0.35">
      <c r="A209" t="s">
        <v>165</v>
      </c>
      <c r="B209" t="s">
        <v>47</v>
      </c>
      <c r="C209">
        <v>1891</v>
      </c>
      <c r="D209" s="4">
        <v>3877</v>
      </c>
      <c r="E209" s="4">
        <v>39983</v>
      </c>
    </row>
    <row r="210" spans="1:5" x14ac:dyDescent="0.35">
      <c r="A210" t="s">
        <v>165</v>
      </c>
      <c r="B210" t="s">
        <v>47</v>
      </c>
      <c r="C210">
        <v>1892</v>
      </c>
      <c r="D210" s="4">
        <v>3974</v>
      </c>
      <c r="E210" s="4">
        <v>39993</v>
      </c>
    </row>
    <row r="211" spans="1:5" x14ac:dyDescent="0.35">
      <c r="A211" t="s">
        <v>165</v>
      </c>
      <c r="B211" t="s">
        <v>47</v>
      </c>
      <c r="C211">
        <v>1893</v>
      </c>
      <c r="D211" s="4">
        <v>4041</v>
      </c>
      <c r="E211" s="4">
        <v>40014</v>
      </c>
    </row>
    <row r="212" spans="1:5" x14ac:dyDescent="0.35">
      <c r="A212" t="s">
        <v>165</v>
      </c>
      <c r="B212" t="s">
        <v>47</v>
      </c>
      <c r="C212">
        <v>1894</v>
      </c>
      <c r="D212" s="4">
        <v>4186</v>
      </c>
      <c r="E212" s="4">
        <v>40056</v>
      </c>
    </row>
    <row r="213" spans="1:5" x14ac:dyDescent="0.35">
      <c r="A213" t="s">
        <v>165</v>
      </c>
      <c r="B213" t="s">
        <v>47</v>
      </c>
      <c r="C213">
        <v>1895</v>
      </c>
      <c r="D213" s="4">
        <v>4095</v>
      </c>
      <c r="E213" s="4">
        <v>40098</v>
      </c>
    </row>
    <row r="214" spans="1:5" x14ac:dyDescent="0.35">
      <c r="A214" t="s">
        <v>165</v>
      </c>
      <c r="B214" t="s">
        <v>47</v>
      </c>
      <c r="C214">
        <v>1896</v>
      </c>
      <c r="D214" s="4">
        <v>4280</v>
      </c>
      <c r="E214" s="4">
        <v>40192</v>
      </c>
    </row>
    <row r="215" spans="1:5" x14ac:dyDescent="0.35">
      <c r="A215" t="s">
        <v>165</v>
      </c>
      <c r="B215" t="s">
        <v>47</v>
      </c>
      <c r="C215">
        <v>1897</v>
      </c>
      <c r="D215" s="4">
        <v>4207</v>
      </c>
      <c r="E215" s="4">
        <v>40348</v>
      </c>
    </row>
    <row r="216" spans="1:5" x14ac:dyDescent="0.35">
      <c r="A216" t="s">
        <v>165</v>
      </c>
      <c r="B216" t="s">
        <v>47</v>
      </c>
      <c r="C216">
        <v>1898</v>
      </c>
      <c r="D216" s="4">
        <v>4399</v>
      </c>
      <c r="E216" s="4">
        <v>40473</v>
      </c>
    </row>
    <row r="217" spans="1:5" x14ac:dyDescent="0.35">
      <c r="A217" t="s">
        <v>165</v>
      </c>
      <c r="B217" t="s">
        <v>47</v>
      </c>
      <c r="C217">
        <v>1899</v>
      </c>
      <c r="D217" s="4">
        <v>4640</v>
      </c>
      <c r="E217" s="4">
        <v>40546</v>
      </c>
    </row>
    <row r="218" spans="1:5" x14ac:dyDescent="0.35">
      <c r="A218" t="s">
        <v>165</v>
      </c>
      <c r="B218" t="s">
        <v>47</v>
      </c>
      <c r="C218">
        <v>1900</v>
      </c>
      <c r="D218" s="4">
        <v>4584</v>
      </c>
      <c r="E218" s="4">
        <v>40598</v>
      </c>
    </row>
    <row r="219" spans="1:5" x14ac:dyDescent="0.35">
      <c r="A219" t="s">
        <v>165</v>
      </c>
      <c r="B219" t="s">
        <v>47</v>
      </c>
      <c r="C219">
        <v>1901</v>
      </c>
      <c r="D219" s="4">
        <v>4505</v>
      </c>
      <c r="E219" s="4">
        <v>40640</v>
      </c>
    </row>
    <row r="220" spans="1:5" x14ac:dyDescent="0.35">
      <c r="A220" t="s">
        <v>165</v>
      </c>
      <c r="B220" t="s">
        <v>47</v>
      </c>
      <c r="C220">
        <v>1902</v>
      </c>
      <c r="D220" s="4">
        <v>4423</v>
      </c>
      <c r="E220" s="4">
        <v>40713</v>
      </c>
    </row>
    <row r="221" spans="1:5" x14ac:dyDescent="0.35">
      <c r="A221" t="s">
        <v>165</v>
      </c>
      <c r="B221" t="s">
        <v>47</v>
      </c>
      <c r="C221">
        <v>1903</v>
      </c>
      <c r="D221" s="4">
        <v>4513</v>
      </c>
      <c r="E221" s="4">
        <v>40786</v>
      </c>
    </row>
    <row r="222" spans="1:5" x14ac:dyDescent="0.35">
      <c r="A222" t="s">
        <v>165</v>
      </c>
      <c r="B222" t="s">
        <v>47</v>
      </c>
      <c r="C222">
        <v>1904</v>
      </c>
      <c r="D222" s="4">
        <v>4538</v>
      </c>
      <c r="E222" s="4">
        <v>40859</v>
      </c>
    </row>
    <row r="223" spans="1:5" x14ac:dyDescent="0.35">
      <c r="A223" t="s">
        <v>165</v>
      </c>
      <c r="B223" t="s">
        <v>47</v>
      </c>
      <c r="C223">
        <v>1905</v>
      </c>
      <c r="D223" s="4">
        <v>4613</v>
      </c>
      <c r="E223" s="4">
        <v>40890</v>
      </c>
    </row>
    <row r="224" spans="1:5" x14ac:dyDescent="0.35">
      <c r="A224" t="s">
        <v>165</v>
      </c>
      <c r="B224" t="s">
        <v>47</v>
      </c>
      <c r="C224">
        <v>1906</v>
      </c>
      <c r="D224" s="4">
        <v>4691</v>
      </c>
      <c r="E224" s="4">
        <v>40942</v>
      </c>
    </row>
    <row r="225" spans="1:5" x14ac:dyDescent="0.35">
      <c r="A225" t="s">
        <v>165</v>
      </c>
      <c r="B225" t="s">
        <v>47</v>
      </c>
      <c r="C225">
        <v>1907</v>
      </c>
      <c r="D225" s="4">
        <v>4894</v>
      </c>
      <c r="E225" s="4">
        <v>40942</v>
      </c>
    </row>
    <row r="226" spans="1:5" x14ac:dyDescent="0.35">
      <c r="A226" t="s">
        <v>165</v>
      </c>
      <c r="B226" t="s">
        <v>47</v>
      </c>
      <c r="C226">
        <v>1908</v>
      </c>
      <c r="D226" s="4">
        <v>4854</v>
      </c>
      <c r="E226" s="4">
        <v>41046</v>
      </c>
    </row>
    <row r="227" spans="1:5" x14ac:dyDescent="0.35">
      <c r="A227" t="s">
        <v>165</v>
      </c>
      <c r="B227" t="s">
        <v>47</v>
      </c>
      <c r="C227">
        <v>1909</v>
      </c>
      <c r="D227" s="4">
        <v>5048</v>
      </c>
      <c r="E227" s="4">
        <v>41109</v>
      </c>
    </row>
    <row r="228" spans="1:5" x14ac:dyDescent="0.35">
      <c r="A228" t="s">
        <v>165</v>
      </c>
      <c r="B228" t="s">
        <v>47</v>
      </c>
      <c r="C228">
        <v>1910</v>
      </c>
      <c r="D228" s="4">
        <v>4726</v>
      </c>
      <c r="E228" s="4">
        <v>41224</v>
      </c>
    </row>
    <row r="229" spans="1:5" x14ac:dyDescent="0.35">
      <c r="A229" t="s">
        <v>165</v>
      </c>
      <c r="B229" t="s">
        <v>47</v>
      </c>
      <c r="C229">
        <v>1911</v>
      </c>
      <c r="D229" s="4">
        <v>5180</v>
      </c>
      <c r="E229" s="4">
        <v>41307</v>
      </c>
    </row>
    <row r="230" spans="1:5" x14ac:dyDescent="0.35">
      <c r="A230" t="s">
        <v>165</v>
      </c>
      <c r="B230" t="s">
        <v>47</v>
      </c>
      <c r="C230">
        <v>1912</v>
      </c>
      <c r="D230" s="4">
        <v>5601</v>
      </c>
      <c r="E230" s="4">
        <v>41359</v>
      </c>
    </row>
    <row r="231" spans="1:5" x14ac:dyDescent="0.35">
      <c r="A231" t="s">
        <v>165</v>
      </c>
      <c r="B231" t="s">
        <v>47</v>
      </c>
      <c r="C231">
        <v>1913</v>
      </c>
      <c r="D231" s="4">
        <v>5555</v>
      </c>
      <c r="E231" s="4">
        <v>41463</v>
      </c>
    </row>
    <row r="232" spans="1:5" x14ac:dyDescent="0.35">
      <c r="A232" t="s">
        <v>165</v>
      </c>
      <c r="B232" t="s">
        <v>47</v>
      </c>
      <c r="C232">
        <v>1914</v>
      </c>
      <c r="D232" s="4">
        <v>5158</v>
      </c>
      <c r="E232" s="4">
        <v>41476</v>
      </c>
    </row>
    <row r="233" spans="1:5" x14ac:dyDescent="0.35">
      <c r="A233" t="s">
        <v>165</v>
      </c>
      <c r="B233" t="s">
        <v>47</v>
      </c>
      <c r="C233">
        <v>1915</v>
      </c>
      <c r="D233" s="4">
        <v>5177</v>
      </c>
      <c r="E233" s="4">
        <v>40481</v>
      </c>
    </row>
    <row r="234" spans="1:5" x14ac:dyDescent="0.35">
      <c r="A234" t="s">
        <v>165</v>
      </c>
      <c r="B234" t="s">
        <v>47</v>
      </c>
      <c r="C234">
        <v>1916</v>
      </c>
      <c r="D234" s="4">
        <v>5520</v>
      </c>
      <c r="E234" s="4">
        <v>39884</v>
      </c>
    </row>
    <row r="235" spans="1:5" x14ac:dyDescent="0.35">
      <c r="A235" t="s">
        <v>165</v>
      </c>
      <c r="B235" t="s">
        <v>47</v>
      </c>
      <c r="C235">
        <v>1917</v>
      </c>
      <c r="D235" s="4">
        <v>4748</v>
      </c>
      <c r="E235" s="4">
        <v>39288</v>
      </c>
    </row>
    <row r="236" spans="1:5" x14ac:dyDescent="0.35">
      <c r="A236" t="s">
        <v>165</v>
      </c>
      <c r="B236" t="s">
        <v>47</v>
      </c>
      <c r="C236">
        <v>1918</v>
      </c>
      <c r="D236" s="4">
        <v>3819</v>
      </c>
      <c r="E236" s="4">
        <v>38542</v>
      </c>
    </row>
    <row r="237" spans="1:5" x14ac:dyDescent="0.35">
      <c r="A237" t="s">
        <v>165</v>
      </c>
      <c r="B237" t="s">
        <v>47</v>
      </c>
      <c r="C237">
        <v>1919</v>
      </c>
      <c r="D237" s="4">
        <v>4481</v>
      </c>
      <c r="E237" s="4">
        <v>38700</v>
      </c>
    </row>
    <row r="238" spans="1:5" x14ac:dyDescent="0.35">
      <c r="A238" t="s">
        <v>165</v>
      </c>
      <c r="B238" t="s">
        <v>47</v>
      </c>
      <c r="C238">
        <v>1920</v>
      </c>
      <c r="D238" s="4">
        <v>5144</v>
      </c>
      <c r="E238" s="4">
        <v>39000</v>
      </c>
    </row>
    <row r="239" spans="1:5" x14ac:dyDescent="0.35">
      <c r="A239" t="s">
        <v>165</v>
      </c>
      <c r="B239" t="s">
        <v>47</v>
      </c>
      <c r="C239">
        <v>1921</v>
      </c>
      <c r="D239" s="4">
        <v>4901</v>
      </c>
      <c r="E239" s="4">
        <v>39240</v>
      </c>
    </row>
    <row r="240" spans="1:5" x14ac:dyDescent="0.35">
      <c r="A240" t="s">
        <v>165</v>
      </c>
      <c r="B240" t="s">
        <v>47</v>
      </c>
      <c r="C240">
        <v>1922</v>
      </c>
      <c r="D240" s="4">
        <v>5754</v>
      </c>
      <c r="E240" s="4">
        <v>39420</v>
      </c>
    </row>
    <row r="241" spans="1:5" x14ac:dyDescent="0.35">
      <c r="A241" t="s">
        <v>165</v>
      </c>
      <c r="B241" t="s">
        <v>47</v>
      </c>
      <c r="C241">
        <v>1923</v>
      </c>
      <c r="D241" s="4">
        <v>5984</v>
      </c>
      <c r="E241" s="4">
        <v>39880</v>
      </c>
    </row>
    <row r="242" spans="1:5" x14ac:dyDescent="0.35">
      <c r="A242" t="s">
        <v>165</v>
      </c>
      <c r="B242" t="s">
        <v>47</v>
      </c>
      <c r="C242">
        <v>1924</v>
      </c>
      <c r="D242" s="4">
        <v>6661</v>
      </c>
      <c r="E242" s="4">
        <v>40310</v>
      </c>
    </row>
    <row r="243" spans="1:5" x14ac:dyDescent="0.35">
      <c r="A243" t="s">
        <v>165</v>
      </c>
      <c r="B243" t="s">
        <v>47</v>
      </c>
      <c r="C243">
        <v>1925</v>
      </c>
      <c r="D243" s="4">
        <v>6641</v>
      </c>
      <c r="E243" s="4">
        <v>40610</v>
      </c>
    </row>
    <row r="244" spans="1:5" x14ac:dyDescent="0.35">
      <c r="A244" t="s">
        <v>165</v>
      </c>
      <c r="B244" t="s">
        <v>47</v>
      </c>
      <c r="C244">
        <v>1926</v>
      </c>
      <c r="D244" s="4">
        <v>6773</v>
      </c>
      <c r="E244" s="4">
        <v>40870</v>
      </c>
    </row>
    <row r="245" spans="1:5" x14ac:dyDescent="0.35">
      <c r="A245" t="s">
        <v>165</v>
      </c>
      <c r="B245" t="s">
        <v>47</v>
      </c>
      <c r="C245">
        <v>1927</v>
      </c>
      <c r="D245" s="4">
        <v>6621</v>
      </c>
      <c r="E245" s="4">
        <v>40940</v>
      </c>
    </row>
    <row r="246" spans="1:5" x14ac:dyDescent="0.35">
      <c r="A246" t="s">
        <v>165</v>
      </c>
      <c r="B246" t="s">
        <v>47</v>
      </c>
      <c r="C246">
        <v>1928</v>
      </c>
      <c r="D246" s="4">
        <v>7063</v>
      </c>
      <c r="E246" s="4">
        <v>41050</v>
      </c>
    </row>
    <row r="247" spans="1:5" x14ac:dyDescent="0.35">
      <c r="A247" t="s">
        <v>165</v>
      </c>
      <c r="B247" t="s">
        <v>47</v>
      </c>
      <c r="C247">
        <v>1929</v>
      </c>
      <c r="D247" s="4">
        <v>7508</v>
      </c>
      <c r="E247" s="4">
        <v>41230</v>
      </c>
    </row>
    <row r="248" spans="1:5" x14ac:dyDescent="0.35">
      <c r="A248" t="s">
        <v>165</v>
      </c>
      <c r="B248" t="s">
        <v>47</v>
      </c>
      <c r="C248">
        <v>1930</v>
      </c>
      <c r="D248" s="4">
        <v>7224</v>
      </c>
      <c r="E248" s="4">
        <v>41610</v>
      </c>
    </row>
    <row r="249" spans="1:5" x14ac:dyDescent="0.35">
      <c r="A249" t="s">
        <v>165</v>
      </c>
      <c r="B249" t="s">
        <v>47</v>
      </c>
      <c r="C249">
        <v>1931</v>
      </c>
      <c r="D249" s="4">
        <v>6751</v>
      </c>
      <c r="E249" s="4">
        <v>41860</v>
      </c>
    </row>
    <row r="250" spans="1:5" x14ac:dyDescent="0.35">
      <c r="A250" t="s">
        <v>165</v>
      </c>
      <c r="B250" t="s">
        <v>47</v>
      </c>
      <c r="C250">
        <v>1932</v>
      </c>
      <c r="D250" s="4">
        <v>6311</v>
      </c>
      <c r="E250" s="4">
        <v>41860</v>
      </c>
    </row>
    <row r="251" spans="1:5" x14ac:dyDescent="0.35">
      <c r="A251" t="s">
        <v>165</v>
      </c>
      <c r="B251" t="s">
        <v>47</v>
      </c>
      <c r="C251">
        <v>1933</v>
      </c>
      <c r="D251" s="4">
        <v>6757</v>
      </c>
      <c r="E251" s="4">
        <v>41890</v>
      </c>
    </row>
    <row r="252" spans="1:5" x14ac:dyDescent="0.35">
      <c r="A252" t="s">
        <v>165</v>
      </c>
      <c r="B252" t="s">
        <v>47</v>
      </c>
      <c r="C252">
        <v>1934</v>
      </c>
      <c r="D252" s="4">
        <v>6682</v>
      </c>
      <c r="E252" s="4">
        <v>41950</v>
      </c>
    </row>
    <row r="253" spans="1:5" x14ac:dyDescent="0.35">
      <c r="A253" t="s">
        <v>165</v>
      </c>
      <c r="B253" t="s">
        <v>47</v>
      </c>
      <c r="C253">
        <v>1935</v>
      </c>
      <c r="D253" s="4">
        <v>6513</v>
      </c>
      <c r="E253" s="4">
        <v>41940</v>
      </c>
    </row>
    <row r="254" spans="1:5" x14ac:dyDescent="0.35">
      <c r="A254" t="s">
        <v>165</v>
      </c>
      <c r="B254" t="s">
        <v>47</v>
      </c>
      <c r="C254">
        <v>1936</v>
      </c>
      <c r="D254" s="4">
        <v>6765</v>
      </c>
      <c r="E254" s="4">
        <v>41910</v>
      </c>
    </row>
    <row r="255" spans="1:5" x14ac:dyDescent="0.35">
      <c r="A255" t="s">
        <v>165</v>
      </c>
      <c r="B255" t="s">
        <v>47</v>
      </c>
      <c r="C255">
        <v>1937</v>
      </c>
      <c r="D255" s="4">
        <v>7152</v>
      </c>
      <c r="E255" s="4">
        <v>41930</v>
      </c>
    </row>
    <row r="256" spans="1:5" x14ac:dyDescent="0.35">
      <c r="A256" t="s">
        <v>165</v>
      </c>
      <c r="B256" t="s">
        <v>47</v>
      </c>
      <c r="C256">
        <v>1938</v>
      </c>
      <c r="D256" s="4">
        <v>7119</v>
      </c>
      <c r="E256" s="4">
        <v>41960</v>
      </c>
    </row>
    <row r="257" spans="1:5" x14ac:dyDescent="0.35">
      <c r="A257" t="s">
        <v>166</v>
      </c>
      <c r="B257" t="s">
        <v>167</v>
      </c>
      <c r="C257">
        <v>1854</v>
      </c>
      <c r="D257" s="4">
        <v>4909</v>
      </c>
      <c r="E257" s="4">
        <v>27446</v>
      </c>
    </row>
    <row r="258" spans="1:5" x14ac:dyDescent="0.35">
      <c r="A258" t="s">
        <v>166</v>
      </c>
      <c r="B258" t="s">
        <v>167</v>
      </c>
      <c r="C258">
        <v>1855</v>
      </c>
      <c r="D258" s="4">
        <v>4748</v>
      </c>
      <c r="E258" s="4">
        <v>27697</v>
      </c>
    </row>
    <row r="259" spans="1:5" x14ac:dyDescent="0.35">
      <c r="A259" t="s">
        <v>166</v>
      </c>
      <c r="B259" t="s">
        <v>167</v>
      </c>
      <c r="C259">
        <v>1856</v>
      </c>
      <c r="D259" s="4">
        <v>5013</v>
      </c>
      <c r="E259" s="4">
        <v>27978</v>
      </c>
    </row>
    <row r="260" spans="1:5" x14ac:dyDescent="0.35">
      <c r="A260" t="s">
        <v>166</v>
      </c>
      <c r="B260" t="s">
        <v>167</v>
      </c>
      <c r="C260">
        <v>1857</v>
      </c>
      <c r="D260" s="4">
        <v>5019</v>
      </c>
      <c r="E260" s="4">
        <v>28186</v>
      </c>
    </row>
    <row r="261" spans="1:5" x14ac:dyDescent="0.35">
      <c r="A261" t="s">
        <v>166</v>
      </c>
      <c r="B261" t="s">
        <v>167</v>
      </c>
      <c r="C261">
        <v>1858</v>
      </c>
      <c r="D261" s="4">
        <v>4879</v>
      </c>
      <c r="E261" s="4">
        <v>28422</v>
      </c>
    </row>
    <row r="262" spans="1:5" x14ac:dyDescent="0.35">
      <c r="A262" t="s">
        <v>166</v>
      </c>
      <c r="B262" t="s">
        <v>167</v>
      </c>
      <c r="C262">
        <v>1859</v>
      </c>
      <c r="D262" s="4">
        <v>5031</v>
      </c>
      <c r="E262" s="4">
        <v>28660</v>
      </c>
    </row>
    <row r="263" spans="1:5" x14ac:dyDescent="0.35">
      <c r="A263" t="s">
        <v>166</v>
      </c>
      <c r="B263" t="s">
        <v>167</v>
      </c>
      <c r="C263">
        <v>1860</v>
      </c>
      <c r="D263" s="4">
        <v>5086</v>
      </c>
      <c r="E263" s="4">
        <v>28888</v>
      </c>
    </row>
    <row r="264" spans="1:5" x14ac:dyDescent="0.35">
      <c r="A264" t="s">
        <v>166</v>
      </c>
      <c r="B264" t="s">
        <v>167</v>
      </c>
      <c r="C264">
        <v>1861</v>
      </c>
      <c r="D264" s="4">
        <v>5024</v>
      </c>
      <c r="E264" s="4">
        <v>29128</v>
      </c>
    </row>
    <row r="265" spans="1:5" x14ac:dyDescent="0.35">
      <c r="A265" t="s">
        <v>166</v>
      </c>
      <c r="B265" t="s">
        <v>167</v>
      </c>
      <c r="C265">
        <v>1862</v>
      </c>
      <c r="D265" s="4">
        <v>4764</v>
      </c>
      <c r="E265" s="4">
        <v>29401</v>
      </c>
    </row>
    <row r="266" spans="1:5" x14ac:dyDescent="0.35">
      <c r="A266" t="s">
        <v>166</v>
      </c>
      <c r="B266" t="s">
        <v>167</v>
      </c>
      <c r="C266">
        <v>1863</v>
      </c>
      <c r="D266" s="4">
        <v>5165</v>
      </c>
      <c r="E266" s="4">
        <v>29630</v>
      </c>
    </row>
    <row r="267" spans="1:5" x14ac:dyDescent="0.35">
      <c r="A267" t="s">
        <v>166</v>
      </c>
      <c r="B267" t="s">
        <v>167</v>
      </c>
      <c r="C267">
        <v>1864</v>
      </c>
      <c r="D267" s="4">
        <v>5255</v>
      </c>
      <c r="E267" s="4">
        <v>29842</v>
      </c>
    </row>
    <row r="268" spans="1:5" x14ac:dyDescent="0.35">
      <c r="A268" t="s">
        <v>166</v>
      </c>
      <c r="B268" t="s">
        <v>167</v>
      </c>
      <c r="C268">
        <v>1865</v>
      </c>
      <c r="D268" s="4">
        <v>5333</v>
      </c>
      <c r="E268" s="4">
        <v>30089</v>
      </c>
    </row>
    <row r="269" spans="1:5" x14ac:dyDescent="0.35">
      <c r="A269" t="s">
        <v>166</v>
      </c>
      <c r="B269" t="s">
        <v>167</v>
      </c>
      <c r="C269">
        <v>1866</v>
      </c>
      <c r="D269" s="4">
        <v>5451</v>
      </c>
      <c r="E269" s="4">
        <v>30315</v>
      </c>
    </row>
    <row r="270" spans="1:5" x14ac:dyDescent="0.35">
      <c r="A270" t="s">
        <v>166</v>
      </c>
      <c r="B270" t="s">
        <v>167</v>
      </c>
      <c r="C270">
        <v>1867</v>
      </c>
      <c r="D270" s="4">
        <v>5424</v>
      </c>
      <c r="E270" s="4">
        <v>30572</v>
      </c>
    </row>
    <row r="271" spans="1:5" x14ac:dyDescent="0.35">
      <c r="A271" t="s">
        <v>166</v>
      </c>
      <c r="B271" t="s">
        <v>167</v>
      </c>
      <c r="C271">
        <v>1868</v>
      </c>
      <c r="D271" s="4">
        <v>5636</v>
      </c>
      <c r="E271" s="4">
        <v>30845</v>
      </c>
    </row>
    <row r="272" spans="1:5" x14ac:dyDescent="0.35">
      <c r="A272" t="s">
        <v>166</v>
      </c>
      <c r="B272" t="s">
        <v>167</v>
      </c>
      <c r="C272">
        <v>1869</v>
      </c>
      <c r="D272" s="4">
        <v>5635</v>
      </c>
      <c r="E272" s="4">
        <v>31127</v>
      </c>
    </row>
    <row r="273" spans="1:5" x14ac:dyDescent="0.35">
      <c r="A273" t="s">
        <v>166</v>
      </c>
      <c r="B273" t="s">
        <v>167</v>
      </c>
      <c r="C273">
        <v>1870</v>
      </c>
      <c r="D273" s="4">
        <v>5829</v>
      </c>
      <c r="E273" s="4">
        <v>31400</v>
      </c>
    </row>
    <row r="274" spans="1:5" x14ac:dyDescent="0.35">
      <c r="A274" t="s">
        <v>166</v>
      </c>
      <c r="B274" t="s">
        <v>167</v>
      </c>
      <c r="C274">
        <v>1871</v>
      </c>
      <c r="D274" s="4">
        <v>5797</v>
      </c>
      <c r="E274" s="4">
        <v>31685</v>
      </c>
    </row>
    <row r="275" spans="1:5" x14ac:dyDescent="0.35">
      <c r="A275" t="s">
        <v>166</v>
      </c>
      <c r="B275" t="s">
        <v>167</v>
      </c>
      <c r="C275">
        <v>1872</v>
      </c>
      <c r="D275" s="4">
        <v>5769</v>
      </c>
      <c r="E275" s="4">
        <v>31874</v>
      </c>
    </row>
    <row r="276" spans="1:5" x14ac:dyDescent="0.35">
      <c r="A276" t="s">
        <v>166</v>
      </c>
      <c r="B276" t="s">
        <v>167</v>
      </c>
      <c r="C276">
        <v>1873</v>
      </c>
      <c r="D276" s="4">
        <v>5842</v>
      </c>
      <c r="E276" s="4">
        <v>32177</v>
      </c>
    </row>
    <row r="277" spans="1:5" x14ac:dyDescent="0.35">
      <c r="A277" t="s">
        <v>166</v>
      </c>
      <c r="B277" t="s">
        <v>167</v>
      </c>
      <c r="C277">
        <v>1874</v>
      </c>
      <c r="D277" s="4">
        <v>5874</v>
      </c>
      <c r="E277" s="4">
        <v>32501</v>
      </c>
    </row>
    <row r="278" spans="1:5" x14ac:dyDescent="0.35">
      <c r="A278" t="s">
        <v>166</v>
      </c>
      <c r="B278" t="s">
        <v>167</v>
      </c>
      <c r="C278">
        <v>1875</v>
      </c>
      <c r="D278" s="4">
        <v>5950</v>
      </c>
      <c r="E278" s="4">
        <v>32839</v>
      </c>
    </row>
    <row r="279" spans="1:5" x14ac:dyDescent="0.35">
      <c r="A279" t="s">
        <v>166</v>
      </c>
      <c r="B279" t="s">
        <v>167</v>
      </c>
      <c r="C279">
        <v>1876</v>
      </c>
      <c r="D279" s="4">
        <v>5938</v>
      </c>
      <c r="E279" s="4">
        <v>33200</v>
      </c>
    </row>
    <row r="280" spans="1:5" x14ac:dyDescent="0.35">
      <c r="A280" t="s">
        <v>166</v>
      </c>
      <c r="B280" t="s">
        <v>167</v>
      </c>
      <c r="C280">
        <v>1877</v>
      </c>
      <c r="D280" s="4">
        <v>5923</v>
      </c>
      <c r="E280" s="4">
        <v>33576</v>
      </c>
    </row>
    <row r="281" spans="1:5" x14ac:dyDescent="0.35">
      <c r="A281" t="s">
        <v>166</v>
      </c>
      <c r="B281" t="s">
        <v>167</v>
      </c>
      <c r="C281">
        <v>1878</v>
      </c>
      <c r="D281" s="4">
        <v>5879</v>
      </c>
      <c r="E281" s="4">
        <v>33932</v>
      </c>
    </row>
    <row r="282" spans="1:5" x14ac:dyDescent="0.35">
      <c r="A282" t="s">
        <v>166</v>
      </c>
      <c r="B282" t="s">
        <v>167</v>
      </c>
      <c r="C282">
        <v>1879</v>
      </c>
      <c r="D282" s="4">
        <v>5786</v>
      </c>
      <c r="E282" s="4">
        <v>34304</v>
      </c>
    </row>
    <row r="283" spans="1:5" x14ac:dyDescent="0.35">
      <c r="A283" t="s">
        <v>166</v>
      </c>
      <c r="B283" t="s">
        <v>167</v>
      </c>
      <c r="C283">
        <v>1880</v>
      </c>
      <c r="D283" s="4">
        <v>5997</v>
      </c>
      <c r="E283" s="4">
        <v>34623</v>
      </c>
    </row>
    <row r="284" spans="1:5" x14ac:dyDescent="0.35">
      <c r="A284" t="s">
        <v>166</v>
      </c>
      <c r="B284" t="s">
        <v>167</v>
      </c>
      <c r="C284">
        <v>1881</v>
      </c>
      <c r="D284" s="4">
        <v>6146</v>
      </c>
      <c r="E284" s="4">
        <v>34935</v>
      </c>
    </row>
    <row r="285" spans="1:5" x14ac:dyDescent="0.35">
      <c r="A285" t="s">
        <v>166</v>
      </c>
      <c r="B285" t="s">
        <v>167</v>
      </c>
      <c r="C285">
        <v>1882</v>
      </c>
      <c r="D285" s="4">
        <v>6269</v>
      </c>
      <c r="E285" s="4">
        <v>35206</v>
      </c>
    </row>
    <row r="286" spans="1:5" x14ac:dyDescent="0.35">
      <c r="A286" t="s">
        <v>166</v>
      </c>
      <c r="B286" t="s">
        <v>167</v>
      </c>
      <c r="C286">
        <v>1883</v>
      </c>
      <c r="D286" s="4">
        <v>6264</v>
      </c>
      <c r="E286" s="4">
        <v>35450</v>
      </c>
    </row>
    <row r="287" spans="1:5" x14ac:dyDescent="0.35">
      <c r="A287" t="s">
        <v>166</v>
      </c>
      <c r="B287" t="s">
        <v>167</v>
      </c>
      <c r="C287">
        <v>1884</v>
      </c>
      <c r="D287" s="4">
        <v>6220</v>
      </c>
      <c r="E287" s="4">
        <v>35724</v>
      </c>
    </row>
    <row r="288" spans="1:5" x14ac:dyDescent="0.35">
      <c r="A288" t="s">
        <v>166</v>
      </c>
      <c r="B288" t="s">
        <v>167</v>
      </c>
      <c r="C288">
        <v>1885</v>
      </c>
      <c r="D288" s="4">
        <v>6132</v>
      </c>
      <c r="E288" s="4">
        <v>36015</v>
      </c>
    </row>
    <row r="289" spans="1:5" x14ac:dyDescent="0.35">
      <c r="A289" t="s">
        <v>166</v>
      </c>
      <c r="B289" t="s">
        <v>167</v>
      </c>
      <c r="C289">
        <v>1886</v>
      </c>
      <c r="D289" s="4">
        <v>6170</v>
      </c>
      <c r="E289" s="4">
        <v>36313</v>
      </c>
    </row>
    <row r="290" spans="1:5" x14ac:dyDescent="0.35">
      <c r="A290" t="s">
        <v>166</v>
      </c>
      <c r="B290" t="s">
        <v>167</v>
      </c>
      <c r="C290">
        <v>1887</v>
      </c>
      <c r="D290" s="4">
        <v>6358</v>
      </c>
      <c r="E290" s="4">
        <v>36598</v>
      </c>
    </row>
    <row r="291" spans="1:5" x14ac:dyDescent="0.35">
      <c r="A291" t="s">
        <v>166</v>
      </c>
      <c r="B291" t="s">
        <v>167</v>
      </c>
      <c r="C291">
        <v>1888</v>
      </c>
      <c r="D291" s="4">
        <v>6585</v>
      </c>
      <c r="E291" s="4">
        <v>36881</v>
      </c>
    </row>
    <row r="292" spans="1:5" x14ac:dyDescent="0.35">
      <c r="A292" t="s">
        <v>166</v>
      </c>
      <c r="B292" t="s">
        <v>167</v>
      </c>
      <c r="C292">
        <v>1889</v>
      </c>
      <c r="D292" s="4">
        <v>6876</v>
      </c>
      <c r="E292" s="4">
        <v>37178</v>
      </c>
    </row>
    <row r="293" spans="1:5" x14ac:dyDescent="0.35">
      <c r="A293" t="s">
        <v>166</v>
      </c>
      <c r="B293" t="s">
        <v>167</v>
      </c>
      <c r="C293">
        <v>1890</v>
      </c>
      <c r="D293" s="4">
        <v>6845</v>
      </c>
      <c r="E293" s="4">
        <v>37485</v>
      </c>
    </row>
    <row r="294" spans="1:5" x14ac:dyDescent="0.35">
      <c r="A294" t="s">
        <v>166</v>
      </c>
      <c r="B294" t="s">
        <v>167</v>
      </c>
      <c r="C294">
        <v>1891</v>
      </c>
      <c r="D294" s="4">
        <v>6781</v>
      </c>
      <c r="E294" s="4">
        <v>37802</v>
      </c>
    </row>
    <row r="295" spans="1:5" x14ac:dyDescent="0.35">
      <c r="A295" t="s">
        <v>166</v>
      </c>
      <c r="B295" t="s">
        <v>167</v>
      </c>
      <c r="C295">
        <v>1892</v>
      </c>
      <c r="D295" s="4">
        <v>6553</v>
      </c>
      <c r="E295" s="4">
        <v>38134</v>
      </c>
    </row>
    <row r="296" spans="1:5" x14ac:dyDescent="0.35">
      <c r="A296" t="s">
        <v>166</v>
      </c>
      <c r="B296" t="s">
        <v>167</v>
      </c>
      <c r="C296">
        <v>1893</v>
      </c>
      <c r="D296" s="4">
        <v>6486</v>
      </c>
      <c r="E296" s="4">
        <v>38490</v>
      </c>
    </row>
    <row r="297" spans="1:5" x14ac:dyDescent="0.35">
      <c r="A297" t="s">
        <v>166</v>
      </c>
      <c r="B297" t="s">
        <v>167</v>
      </c>
      <c r="C297">
        <v>1894</v>
      </c>
      <c r="D297" s="4">
        <v>6851</v>
      </c>
      <c r="E297" s="4">
        <v>38859</v>
      </c>
    </row>
    <row r="298" spans="1:5" x14ac:dyDescent="0.35">
      <c r="A298" t="s">
        <v>166</v>
      </c>
      <c r="B298" t="s">
        <v>167</v>
      </c>
      <c r="C298">
        <v>1895</v>
      </c>
      <c r="D298" s="4">
        <v>6996</v>
      </c>
      <c r="E298" s="4">
        <v>39221</v>
      </c>
    </row>
    <row r="299" spans="1:5" x14ac:dyDescent="0.35">
      <c r="A299" t="s">
        <v>166</v>
      </c>
      <c r="B299" t="s">
        <v>167</v>
      </c>
      <c r="C299">
        <v>1896</v>
      </c>
      <c r="D299" s="4">
        <v>7211</v>
      </c>
      <c r="E299" s="4">
        <v>39599</v>
      </c>
    </row>
    <row r="300" spans="1:5" x14ac:dyDescent="0.35">
      <c r="A300" t="s">
        <v>166</v>
      </c>
      <c r="B300" t="s">
        <v>167</v>
      </c>
      <c r="C300">
        <v>1897</v>
      </c>
      <c r="D300" s="4">
        <v>7229</v>
      </c>
      <c r="E300" s="4">
        <v>39987</v>
      </c>
    </row>
    <row r="301" spans="1:5" x14ac:dyDescent="0.35">
      <c r="A301" t="s">
        <v>166</v>
      </c>
      <c r="B301" t="s">
        <v>167</v>
      </c>
      <c r="C301">
        <v>1898</v>
      </c>
      <c r="D301" s="4">
        <v>7500</v>
      </c>
      <c r="E301" s="4">
        <v>40381</v>
      </c>
    </row>
    <row r="302" spans="1:5" x14ac:dyDescent="0.35">
      <c r="A302" t="s">
        <v>166</v>
      </c>
      <c r="B302" t="s">
        <v>167</v>
      </c>
      <c r="C302">
        <v>1899</v>
      </c>
      <c r="D302" s="4">
        <v>7729</v>
      </c>
      <c r="E302" s="4">
        <v>40773</v>
      </c>
    </row>
    <row r="303" spans="1:5" x14ac:dyDescent="0.35">
      <c r="A303" t="s">
        <v>166</v>
      </c>
      <c r="B303" t="s">
        <v>167</v>
      </c>
      <c r="C303">
        <v>1900</v>
      </c>
      <c r="D303" s="4">
        <v>7594</v>
      </c>
      <c r="E303" s="4">
        <v>41155</v>
      </c>
    </row>
    <row r="304" spans="1:5" x14ac:dyDescent="0.35">
      <c r="A304" t="s">
        <v>166</v>
      </c>
      <c r="B304" t="s">
        <v>167</v>
      </c>
      <c r="C304">
        <v>1901</v>
      </c>
      <c r="D304" s="4">
        <v>7516</v>
      </c>
      <c r="E304" s="4">
        <v>41538</v>
      </c>
    </row>
    <row r="305" spans="1:5" x14ac:dyDescent="0.35">
      <c r="A305" t="s">
        <v>166</v>
      </c>
      <c r="B305" t="s">
        <v>167</v>
      </c>
      <c r="C305">
        <v>1902</v>
      </c>
      <c r="D305" s="4">
        <v>7635</v>
      </c>
      <c r="E305" s="4">
        <v>41893</v>
      </c>
    </row>
    <row r="306" spans="1:5" x14ac:dyDescent="0.35">
      <c r="A306" t="s">
        <v>166</v>
      </c>
      <c r="B306" t="s">
        <v>167</v>
      </c>
      <c r="C306">
        <v>1903</v>
      </c>
      <c r="D306" s="4">
        <v>7482</v>
      </c>
      <c r="E306" s="4">
        <v>42246</v>
      </c>
    </row>
    <row r="307" spans="1:5" x14ac:dyDescent="0.35">
      <c r="A307" t="s">
        <v>166</v>
      </c>
      <c r="B307" t="s">
        <v>167</v>
      </c>
      <c r="C307">
        <v>1904</v>
      </c>
      <c r="D307" s="4">
        <v>7455</v>
      </c>
      <c r="E307" s="4">
        <v>42611</v>
      </c>
    </row>
    <row r="308" spans="1:5" x14ac:dyDescent="0.35">
      <c r="A308" t="s">
        <v>166</v>
      </c>
      <c r="B308" t="s">
        <v>167</v>
      </c>
      <c r="C308">
        <v>1905</v>
      </c>
      <c r="D308" s="4">
        <v>7603</v>
      </c>
      <c r="E308" s="4">
        <v>42981</v>
      </c>
    </row>
    <row r="309" spans="1:5" x14ac:dyDescent="0.35">
      <c r="A309" t="s">
        <v>166</v>
      </c>
      <c r="B309" t="s">
        <v>167</v>
      </c>
      <c r="C309">
        <v>1906</v>
      </c>
      <c r="D309" s="4">
        <v>7782</v>
      </c>
      <c r="E309" s="4">
        <v>43361</v>
      </c>
    </row>
    <row r="310" spans="1:5" x14ac:dyDescent="0.35">
      <c r="A310" t="s">
        <v>166</v>
      </c>
      <c r="B310" t="s">
        <v>167</v>
      </c>
      <c r="C310">
        <v>1907</v>
      </c>
      <c r="D310" s="4">
        <v>7855</v>
      </c>
      <c r="E310" s="4">
        <v>43737</v>
      </c>
    </row>
    <row r="311" spans="1:5" x14ac:dyDescent="0.35">
      <c r="A311" t="s">
        <v>166</v>
      </c>
      <c r="B311" t="s">
        <v>167</v>
      </c>
      <c r="C311">
        <v>1908</v>
      </c>
      <c r="D311" s="4">
        <v>7461</v>
      </c>
      <c r="E311" s="4">
        <v>44124</v>
      </c>
    </row>
    <row r="312" spans="1:5" x14ac:dyDescent="0.35">
      <c r="A312" t="s">
        <v>166</v>
      </c>
      <c r="B312" t="s">
        <v>167</v>
      </c>
      <c r="C312">
        <v>1909</v>
      </c>
      <c r="D312" s="4">
        <v>7557</v>
      </c>
      <c r="E312" s="4">
        <v>44520</v>
      </c>
    </row>
    <row r="313" spans="1:5" x14ac:dyDescent="0.35">
      <c r="A313" t="s">
        <v>166</v>
      </c>
      <c r="B313" t="s">
        <v>167</v>
      </c>
      <c r="C313">
        <v>1910</v>
      </c>
      <c r="D313" s="4">
        <v>7718</v>
      </c>
      <c r="E313" s="4">
        <v>44916</v>
      </c>
    </row>
    <row r="314" spans="1:5" x14ac:dyDescent="0.35">
      <c r="A314" t="s">
        <v>166</v>
      </c>
      <c r="B314" t="s">
        <v>167</v>
      </c>
      <c r="C314">
        <v>1911</v>
      </c>
      <c r="D314" s="4">
        <v>7874</v>
      </c>
      <c r="E314" s="4">
        <v>45268</v>
      </c>
    </row>
    <row r="315" spans="1:5" x14ac:dyDescent="0.35">
      <c r="A315" t="s">
        <v>166</v>
      </c>
      <c r="B315" t="s">
        <v>167</v>
      </c>
      <c r="C315">
        <v>1912</v>
      </c>
      <c r="D315" s="4">
        <v>7954</v>
      </c>
      <c r="E315" s="4">
        <v>45426</v>
      </c>
    </row>
    <row r="316" spans="1:5" x14ac:dyDescent="0.35">
      <c r="A316" t="s">
        <v>166</v>
      </c>
      <c r="B316" t="s">
        <v>167</v>
      </c>
      <c r="C316">
        <v>1913</v>
      </c>
      <c r="D316" s="4">
        <v>8212</v>
      </c>
      <c r="E316" s="4">
        <v>45649</v>
      </c>
    </row>
    <row r="317" spans="1:5" x14ac:dyDescent="0.35">
      <c r="A317" t="s">
        <v>166</v>
      </c>
      <c r="B317" t="s">
        <v>167</v>
      </c>
      <c r="C317">
        <v>1914</v>
      </c>
      <c r="D317" s="4">
        <v>8131</v>
      </c>
      <c r="E317" s="4">
        <v>46049</v>
      </c>
    </row>
    <row r="318" spans="1:5" x14ac:dyDescent="0.35">
      <c r="A318" t="s">
        <v>166</v>
      </c>
      <c r="B318" t="s">
        <v>167</v>
      </c>
      <c r="C318">
        <v>1915</v>
      </c>
      <c r="D318" s="4">
        <v>8639</v>
      </c>
      <c r="E318" s="4">
        <v>46340</v>
      </c>
    </row>
    <row r="319" spans="1:5" x14ac:dyDescent="0.35">
      <c r="A319" t="s">
        <v>166</v>
      </c>
      <c r="B319" t="s">
        <v>167</v>
      </c>
      <c r="C319">
        <v>1916</v>
      </c>
      <c r="D319" s="4">
        <v>8702</v>
      </c>
      <c r="E319" s="4">
        <v>46514</v>
      </c>
    </row>
    <row r="320" spans="1:5" x14ac:dyDescent="0.35">
      <c r="A320" t="s">
        <v>166</v>
      </c>
      <c r="B320" t="s">
        <v>167</v>
      </c>
      <c r="C320">
        <v>1917</v>
      </c>
      <c r="D320" s="4">
        <v>8665</v>
      </c>
      <c r="E320" s="4">
        <v>46614</v>
      </c>
    </row>
    <row r="321" spans="1:5" x14ac:dyDescent="0.35">
      <c r="A321" t="s">
        <v>166</v>
      </c>
      <c r="B321" t="s">
        <v>167</v>
      </c>
      <c r="C321">
        <v>1918</v>
      </c>
      <c r="D321" s="4">
        <v>8630</v>
      </c>
      <c r="E321" s="4">
        <v>46575</v>
      </c>
    </row>
    <row r="322" spans="1:5" x14ac:dyDescent="0.35">
      <c r="A322" t="s">
        <v>166</v>
      </c>
      <c r="B322" t="s">
        <v>167</v>
      </c>
      <c r="C322">
        <v>1919</v>
      </c>
      <c r="D322" s="4">
        <v>7605</v>
      </c>
      <c r="E322" s="4">
        <v>46534</v>
      </c>
    </row>
    <row r="323" spans="1:5" x14ac:dyDescent="0.35">
      <c r="A323" t="s">
        <v>166</v>
      </c>
      <c r="B323" t="s">
        <v>167</v>
      </c>
      <c r="C323">
        <v>1920</v>
      </c>
      <c r="D323" s="4">
        <v>7017</v>
      </c>
      <c r="E323" s="4">
        <v>46821</v>
      </c>
    </row>
    <row r="324" spans="1:5" x14ac:dyDescent="0.35">
      <c r="A324" t="s">
        <v>166</v>
      </c>
      <c r="B324" t="s">
        <v>167</v>
      </c>
      <c r="C324">
        <v>1921</v>
      </c>
      <c r="D324" s="4">
        <v>6792</v>
      </c>
      <c r="E324" s="4">
        <v>44072</v>
      </c>
    </row>
    <row r="325" spans="1:5" x14ac:dyDescent="0.35">
      <c r="A325" t="s">
        <v>166</v>
      </c>
      <c r="B325" t="s">
        <v>167</v>
      </c>
      <c r="C325">
        <v>1922</v>
      </c>
      <c r="D325" s="4">
        <v>7391</v>
      </c>
      <c r="E325" s="4">
        <v>44372</v>
      </c>
    </row>
    <row r="326" spans="1:5" x14ac:dyDescent="0.35">
      <c r="A326" t="s">
        <v>166</v>
      </c>
      <c r="B326" t="s">
        <v>167</v>
      </c>
      <c r="C326">
        <v>1923</v>
      </c>
      <c r="D326" s="4">
        <v>7587</v>
      </c>
      <c r="E326" s="4">
        <v>44596</v>
      </c>
    </row>
    <row r="327" spans="1:5" x14ac:dyDescent="0.35">
      <c r="A327" t="s">
        <v>166</v>
      </c>
      <c r="B327" t="s">
        <v>167</v>
      </c>
      <c r="C327">
        <v>1924</v>
      </c>
      <c r="D327" s="4">
        <v>7844</v>
      </c>
      <c r="E327" s="4">
        <v>44915</v>
      </c>
    </row>
    <row r="328" spans="1:5" x14ac:dyDescent="0.35">
      <c r="A328" t="s">
        <v>166</v>
      </c>
      <c r="B328" t="s">
        <v>167</v>
      </c>
      <c r="C328">
        <v>1925</v>
      </c>
      <c r="D328" s="4">
        <v>8199</v>
      </c>
      <c r="E328" s="4">
        <v>45059</v>
      </c>
    </row>
    <row r="329" spans="1:5" x14ac:dyDescent="0.35">
      <c r="A329" t="s">
        <v>166</v>
      </c>
      <c r="B329" t="s">
        <v>167</v>
      </c>
      <c r="C329">
        <v>1926</v>
      </c>
      <c r="D329" s="4">
        <v>7868</v>
      </c>
      <c r="E329" s="4">
        <v>45232</v>
      </c>
    </row>
    <row r="330" spans="1:5" x14ac:dyDescent="0.35">
      <c r="A330" t="s">
        <v>166</v>
      </c>
      <c r="B330" t="s">
        <v>167</v>
      </c>
      <c r="C330">
        <v>1927</v>
      </c>
      <c r="D330" s="4">
        <v>8472</v>
      </c>
      <c r="E330" s="4">
        <v>45389</v>
      </c>
    </row>
    <row r="331" spans="1:5" x14ac:dyDescent="0.35">
      <c r="A331" t="s">
        <v>166</v>
      </c>
      <c r="B331" t="s">
        <v>167</v>
      </c>
      <c r="C331">
        <v>1928</v>
      </c>
      <c r="D331" s="4">
        <v>8539</v>
      </c>
      <c r="E331" s="4">
        <v>45578</v>
      </c>
    </row>
    <row r="332" spans="1:5" x14ac:dyDescent="0.35">
      <c r="A332" t="s">
        <v>166</v>
      </c>
      <c r="B332" t="s">
        <v>167</v>
      </c>
      <c r="C332">
        <v>1929</v>
      </c>
      <c r="D332" s="4">
        <v>8772</v>
      </c>
      <c r="E332" s="4">
        <v>45672</v>
      </c>
    </row>
    <row r="333" spans="1:5" x14ac:dyDescent="0.35">
      <c r="A333" t="s">
        <v>166</v>
      </c>
      <c r="B333" t="s">
        <v>167</v>
      </c>
      <c r="C333">
        <v>1930</v>
      </c>
      <c r="D333" s="4">
        <v>8673</v>
      </c>
      <c r="E333" s="4">
        <v>45866</v>
      </c>
    </row>
    <row r="334" spans="1:5" x14ac:dyDescent="0.35">
      <c r="A334" t="s">
        <v>166</v>
      </c>
      <c r="B334" t="s">
        <v>167</v>
      </c>
      <c r="C334">
        <v>1931</v>
      </c>
      <c r="D334" s="4">
        <v>8190</v>
      </c>
      <c r="E334" s="4">
        <v>46074</v>
      </c>
    </row>
    <row r="335" spans="1:5" x14ac:dyDescent="0.35">
      <c r="A335" t="s">
        <v>166</v>
      </c>
      <c r="B335" t="s">
        <v>167</v>
      </c>
      <c r="C335">
        <v>1932</v>
      </c>
      <c r="D335" s="4">
        <v>8206</v>
      </c>
      <c r="E335" s="4">
        <v>46335</v>
      </c>
    </row>
    <row r="336" spans="1:5" x14ac:dyDescent="0.35">
      <c r="A336" t="s">
        <v>166</v>
      </c>
      <c r="B336" t="s">
        <v>167</v>
      </c>
      <c r="C336">
        <v>1933</v>
      </c>
      <c r="D336" s="4">
        <v>8411</v>
      </c>
      <c r="E336" s="4">
        <v>46520</v>
      </c>
    </row>
    <row r="337" spans="1:5" x14ac:dyDescent="0.35">
      <c r="A337" t="s">
        <v>166</v>
      </c>
      <c r="B337" t="s">
        <v>167</v>
      </c>
      <c r="C337">
        <v>1934</v>
      </c>
      <c r="D337" s="4">
        <v>8939</v>
      </c>
      <c r="E337" s="4">
        <v>46666</v>
      </c>
    </row>
    <row r="338" spans="1:5" x14ac:dyDescent="0.35">
      <c r="A338" t="s">
        <v>166</v>
      </c>
      <c r="B338" t="s">
        <v>167</v>
      </c>
      <c r="C338">
        <v>1935</v>
      </c>
      <c r="D338" s="4">
        <v>9244</v>
      </c>
      <c r="E338" s="4">
        <v>46868</v>
      </c>
    </row>
    <row r="339" spans="1:5" x14ac:dyDescent="0.35">
      <c r="A339" t="s">
        <v>166</v>
      </c>
      <c r="B339" t="s">
        <v>167</v>
      </c>
      <c r="C339">
        <v>1936</v>
      </c>
      <c r="D339" s="4">
        <v>9620</v>
      </c>
      <c r="E339" s="4">
        <v>47081</v>
      </c>
    </row>
    <row r="340" spans="1:5" x14ac:dyDescent="0.35">
      <c r="A340" t="s">
        <v>166</v>
      </c>
      <c r="B340" t="s">
        <v>167</v>
      </c>
      <c r="C340">
        <v>1937</v>
      </c>
      <c r="D340" s="4">
        <v>9911</v>
      </c>
      <c r="E340" s="4">
        <v>47289</v>
      </c>
    </row>
    <row r="341" spans="1:5" x14ac:dyDescent="0.35">
      <c r="A341" t="s">
        <v>166</v>
      </c>
      <c r="B341" t="s">
        <v>167</v>
      </c>
      <c r="C341">
        <v>1938</v>
      </c>
      <c r="D341" s="4">
        <v>9988</v>
      </c>
      <c r="E341" s="4">
        <v>47494</v>
      </c>
    </row>
    <row r="342" spans="1:5" x14ac:dyDescent="0.35">
      <c r="A342" t="s">
        <v>168</v>
      </c>
      <c r="B342" t="s">
        <v>52</v>
      </c>
      <c r="C342">
        <v>1854</v>
      </c>
      <c r="D342" s="4">
        <v>3931</v>
      </c>
      <c r="E342" s="4">
        <v>3218</v>
      </c>
    </row>
    <row r="343" spans="1:5" x14ac:dyDescent="0.35">
      <c r="A343" t="s">
        <v>168</v>
      </c>
      <c r="B343" t="s">
        <v>52</v>
      </c>
      <c r="C343">
        <v>1855</v>
      </c>
      <c r="D343" s="4">
        <v>3824</v>
      </c>
      <c r="E343" s="4">
        <v>3235</v>
      </c>
    </row>
    <row r="344" spans="1:5" x14ac:dyDescent="0.35">
      <c r="A344" t="s">
        <v>168</v>
      </c>
      <c r="B344" t="s">
        <v>52</v>
      </c>
      <c r="C344">
        <v>1856</v>
      </c>
      <c r="D344" s="4">
        <v>3977</v>
      </c>
      <c r="E344" s="4">
        <v>3253</v>
      </c>
    </row>
    <row r="345" spans="1:5" x14ac:dyDescent="0.35">
      <c r="A345" t="s">
        <v>168</v>
      </c>
      <c r="B345" t="s">
        <v>52</v>
      </c>
      <c r="C345">
        <v>1857</v>
      </c>
      <c r="D345" s="4">
        <v>3907</v>
      </c>
      <c r="E345" s="4">
        <v>3277</v>
      </c>
    </row>
    <row r="346" spans="1:5" x14ac:dyDescent="0.35">
      <c r="A346" t="s">
        <v>168</v>
      </c>
      <c r="B346" t="s">
        <v>52</v>
      </c>
      <c r="C346">
        <v>1858</v>
      </c>
      <c r="D346" s="4">
        <v>3800</v>
      </c>
      <c r="E346" s="4">
        <v>3294</v>
      </c>
    </row>
    <row r="347" spans="1:5" x14ac:dyDescent="0.35">
      <c r="A347" t="s">
        <v>168</v>
      </c>
      <c r="B347" t="s">
        <v>52</v>
      </c>
      <c r="C347">
        <v>1859</v>
      </c>
      <c r="D347" s="4">
        <v>3665</v>
      </c>
      <c r="E347" s="4">
        <v>3304</v>
      </c>
    </row>
    <row r="348" spans="1:5" x14ac:dyDescent="0.35">
      <c r="A348" t="s">
        <v>168</v>
      </c>
      <c r="B348" t="s">
        <v>52</v>
      </c>
      <c r="C348">
        <v>1860</v>
      </c>
      <c r="D348" s="4">
        <v>3840</v>
      </c>
      <c r="E348" s="4">
        <v>3318</v>
      </c>
    </row>
    <row r="349" spans="1:5" x14ac:dyDescent="0.35">
      <c r="A349" t="s">
        <v>168</v>
      </c>
      <c r="B349" t="s">
        <v>52</v>
      </c>
      <c r="C349">
        <v>1861</v>
      </c>
      <c r="D349" s="4">
        <v>3735</v>
      </c>
      <c r="E349" s="4">
        <v>3340</v>
      </c>
    </row>
    <row r="350" spans="1:5" x14ac:dyDescent="0.35">
      <c r="A350" t="s">
        <v>168</v>
      </c>
      <c r="B350" t="s">
        <v>52</v>
      </c>
      <c r="C350">
        <v>1862</v>
      </c>
      <c r="D350" s="4">
        <v>3881</v>
      </c>
      <c r="E350" s="4">
        <v>3366</v>
      </c>
    </row>
    <row r="351" spans="1:5" x14ac:dyDescent="0.35">
      <c r="A351" t="s">
        <v>168</v>
      </c>
      <c r="B351" t="s">
        <v>52</v>
      </c>
      <c r="C351">
        <v>1863</v>
      </c>
      <c r="D351" s="4">
        <v>3953</v>
      </c>
      <c r="E351" s="4">
        <v>3397</v>
      </c>
    </row>
    <row r="352" spans="1:5" x14ac:dyDescent="0.35">
      <c r="A352" t="s">
        <v>168</v>
      </c>
      <c r="B352" t="s">
        <v>52</v>
      </c>
      <c r="C352">
        <v>1864</v>
      </c>
      <c r="D352" s="4">
        <v>4111</v>
      </c>
      <c r="E352" s="4">
        <v>3431</v>
      </c>
    </row>
    <row r="353" spans="1:5" x14ac:dyDescent="0.35">
      <c r="A353" t="s">
        <v>168</v>
      </c>
      <c r="B353" t="s">
        <v>52</v>
      </c>
      <c r="C353">
        <v>1865</v>
      </c>
      <c r="D353" s="4">
        <v>4117</v>
      </c>
      <c r="E353" s="4">
        <v>3460</v>
      </c>
    </row>
    <row r="354" spans="1:5" x14ac:dyDescent="0.35">
      <c r="A354" t="s">
        <v>168</v>
      </c>
      <c r="B354" t="s">
        <v>52</v>
      </c>
      <c r="C354">
        <v>1866</v>
      </c>
      <c r="D354" s="4">
        <v>4272</v>
      </c>
      <c r="E354" s="4">
        <v>3484</v>
      </c>
    </row>
    <row r="355" spans="1:5" x14ac:dyDescent="0.35">
      <c r="A355" t="s">
        <v>168</v>
      </c>
      <c r="B355" t="s">
        <v>52</v>
      </c>
      <c r="C355">
        <v>1867</v>
      </c>
      <c r="D355" s="4">
        <v>4127</v>
      </c>
      <c r="E355" s="4">
        <v>3510</v>
      </c>
    </row>
    <row r="356" spans="1:5" x14ac:dyDescent="0.35">
      <c r="A356" t="s">
        <v>168</v>
      </c>
      <c r="B356" t="s">
        <v>52</v>
      </c>
      <c r="C356">
        <v>1868</v>
      </c>
      <c r="D356" s="4">
        <v>4152</v>
      </c>
      <c r="E356" s="4">
        <v>3543</v>
      </c>
    </row>
    <row r="357" spans="1:5" x14ac:dyDescent="0.35">
      <c r="A357" t="s">
        <v>168</v>
      </c>
      <c r="B357" t="s">
        <v>52</v>
      </c>
      <c r="C357">
        <v>1869</v>
      </c>
      <c r="D357" s="4">
        <v>4286</v>
      </c>
      <c r="E357" s="4">
        <v>3575</v>
      </c>
    </row>
    <row r="358" spans="1:5" x14ac:dyDescent="0.35">
      <c r="A358" t="s">
        <v>168</v>
      </c>
      <c r="B358" t="s">
        <v>52</v>
      </c>
      <c r="C358">
        <v>1870</v>
      </c>
      <c r="D358" s="4">
        <v>4422</v>
      </c>
      <c r="E358" s="4">
        <v>3610</v>
      </c>
    </row>
    <row r="359" spans="1:5" x14ac:dyDescent="0.35">
      <c r="A359" t="s">
        <v>168</v>
      </c>
      <c r="B359" t="s">
        <v>52</v>
      </c>
      <c r="C359">
        <v>1871</v>
      </c>
      <c r="D359" s="4">
        <v>4364</v>
      </c>
      <c r="E359" s="4">
        <v>3636</v>
      </c>
    </row>
    <row r="360" spans="1:5" x14ac:dyDescent="0.35">
      <c r="A360" t="s">
        <v>168</v>
      </c>
      <c r="B360" t="s">
        <v>52</v>
      </c>
      <c r="C360">
        <v>1872</v>
      </c>
      <c r="D360" s="4">
        <v>4414</v>
      </c>
      <c r="E360" s="4">
        <v>3662</v>
      </c>
    </row>
    <row r="361" spans="1:5" x14ac:dyDescent="0.35">
      <c r="A361" t="s">
        <v>168</v>
      </c>
      <c r="B361" t="s">
        <v>52</v>
      </c>
      <c r="C361">
        <v>1873</v>
      </c>
      <c r="D361" s="4">
        <v>4503</v>
      </c>
      <c r="E361" s="4">
        <v>3670</v>
      </c>
    </row>
    <row r="362" spans="1:5" x14ac:dyDescent="0.35">
      <c r="A362" t="s">
        <v>168</v>
      </c>
      <c r="B362" t="s">
        <v>52</v>
      </c>
      <c r="C362">
        <v>1874</v>
      </c>
      <c r="D362" s="4">
        <v>4337</v>
      </c>
      <c r="E362" s="4">
        <v>3745</v>
      </c>
    </row>
    <row r="363" spans="1:5" x14ac:dyDescent="0.35">
      <c r="A363" t="s">
        <v>168</v>
      </c>
      <c r="B363" t="s">
        <v>52</v>
      </c>
      <c r="C363">
        <v>1875</v>
      </c>
      <c r="D363" s="4">
        <v>4584</v>
      </c>
      <c r="E363" s="4">
        <v>3788</v>
      </c>
    </row>
    <row r="364" spans="1:5" x14ac:dyDescent="0.35">
      <c r="A364" t="s">
        <v>168</v>
      </c>
      <c r="B364" t="s">
        <v>52</v>
      </c>
      <c r="C364">
        <v>1876</v>
      </c>
      <c r="D364" s="4">
        <v>4595</v>
      </c>
      <c r="E364" s="4">
        <v>3832</v>
      </c>
    </row>
    <row r="365" spans="1:5" x14ac:dyDescent="0.35">
      <c r="A365" t="s">
        <v>168</v>
      </c>
      <c r="B365" t="s">
        <v>52</v>
      </c>
      <c r="C365">
        <v>1877</v>
      </c>
      <c r="D365" s="4">
        <v>4651</v>
      </c>
      <c r="E365" s="4">
        <v>3883</v>
      </c>
    </row>
    <row r="366" spans="1:5" x14ac:dyDescent="0.35">
      <c r="A366" t="s">
        <v>168</v>
      </c>
      <c r="B366" t="s">
        <v>52</v>
      </c>
      <c r="C366">
        <v>1878</v>
      </c>
      <c r="D366" s="4">
        <v>4637</v>
      </c>
      <c r="E366" s="4">
        <v>3834</v>
      </c>
    </row>
    <row r="367" spans="1:5" x14ac:dyDescent="0.35">
      <c r="A367" t="s">
        <v>168</v>
      </c>
      <c r="B367" t="s">
        <v>52</v>
      </c>
      <c r="C367">
        <v>1879</v>
      </c>
      <c r="D367" s="4">
        <v>4414</v>
      </c>
      <c r="E367" s="4">
        <v>3986</v>
      </c>
    </row>
    <row r="368" spans="1:5" x14ac:dyDescent="0.35">
      <c r="A368" t="s">
        <v>168</v>
      </c>
      <c r="B368" t="s">
        <v>52</v>
      </c>
      <c r="C368">
        <v>1880</v>
      </c>
      <c r="D368" s="4">
        <v>4666</v>
      </c>
      <c r="E368" s="4">
        <v>4043</v>
      </c>
    </row>
    <row r="369" spans="1:5" x14ac:dyDescent="0.35">
      <c r="A369" t="s">
        <v>168</v>
      </c>
      <c r="B369" t="s">
        <v>52</v>
      </c>
      <c r="C369">
        <v>1881</v>
      </c>
      <c r="D369" s="4">
        <v>4694</v>
      </c>
      <c r="E369" s="4">
        <v>4079</v>
      </c>
    </row>
    <row r="370" spans="1:5" x14ac:dyDescent="0.35">
      <c r="A370" t="s">
        <v>168</v>
      </c>
      <c r="B370" t="s">
        <v>52</v>
      </c>
      <c r="C370">
        <v>1882</v>
      </c>
      <c r="D370" s="4">
        <v>4758</v>
      </c>
      <c r="E370" s="4">
        <v>4130</v>
      </c>
    </row>
    <row r="371" spans="1:5" x14ac:dyDescent="0.35">
      <c r="A371" t="s">
        <v>168</v>
      </c>
      <c r="B371" t="s">
        <v>52</v>
      </c>
      <c r="C371">
        <v>1883</v>
      </c>
      <c r="D371" s="4">
        <v>5053</v>
      </c>
      <c r="E371" s="4">
        <v>4180</v>
      </c>
    </row>
    <row r="372" spans="1:5" x14ac:dyDescent="0.35">
      <c r="A372" t="s">
        <v>168</v>
      </c>
      <c r="B372" t="s">
        <v>52</v>
      </c>
      <c r="C372">
        <v>1884</v>
      </c>
      <c r="D372" s="4">
        <v>5085</v>
      </c>
      <c r="E372" s="4">
        <v>4226</v>
      </c>
    </row>
    <row r="373" spans="1:5" x14ac:dyDescent="0.35">
      <c r="A373" t="s">
        <v>168</v>
      </c>
      <c r="B373" t="s">
        <v>52</v>
      </c>
      <c r="C373">
        <v>1885</v>
      </c>
      <c r="D373" s="4">
        <v>5137</v>
      </c>
      <c r="E373" s="4">
        <v>4276</v>
      </c>
    </row>
    <row r="374" spans="1:5" x14ac:dyDescent="0.35">
      <c r="A374" t="s">
        <v>168</v>
      </c>
      <c r="B374" t="s">
        <v>52</v>
      </c>
      <c r="C374">
        <v>1886</v>
      </c>
      <c r="D374" s="4">
        <v>5157</v>
      </c>
      <c r="E374" s="4">
        <v>4326</v>
      </c>
    </row>
    <row r="375" spans="1:5" x14ac:dyDescent="0.35">
      <c r="A375" t="s">
        <v>168</v>
      </c>
      <c r="B375" t="s">
        <v>52</v>
      </c>
      <c r="C375">
        <v>1887</v>
      </c>
      <c r="D375" s="4">
        <v>5223</v>
      </c>
      <c r="E375" s="4">
        <v>4378</v>
      </c>
    </row>
    <row r="376" spans="1:5" x14ac:dyDescent="0.35">
      <c r="A376" t="s">
        <v>168</v>
      </c>
      <c r="B376" t="s">
        <v>52</v>
      </c>
      <c r="C376">
        <v>1888</v>
      </c>
      <c r="D376" s="4">
        <v>5231</v>
      </c>
      <c r="E376" s="4">
        <v>4432</v>
      </c>
    </row>
    <row r="377" spans="1:5" x14ac:dyDescent="0.35">
      <c r="A377" t="s">
        <v>168</v>
      </c>
      <c r="B377" t="s">
        <v>52</v>
      </c>
      <c r="C377">
        <v>1889</v>
      </c>
      <c r="D377" s="4">
        <v>5349</v>
      </c>
      <c r="E377" s="4">
        <v>4485</v>
      </c>
    </row>
    <row r="378" spans="1:5" x14ac:dyDescent="0.35">
      <c r="A378" t="s">
        <v>168</v>
      </c>
      <c r="B378" t="s">
        <v>52</v>
      </c>
      <c r="C378">
        <v>1890</v>
      </c>
      <c r="D378" s="4">
        <v>5078</v>
      </c>
      <c r="E378" s="4">
        <v>4535</v>
      </c>
    </row>
    <row r="379" spans="1:5" x14ac:dyDescent="0.35">
      <c r="A379" t="s">
        <v>168</v>
      </c>
      <c r="B379" t="s">
        <v>52</v>
      </c>
      <c r="C379">
        <v>1891</v>
      </c>
      <c r="D379" s="4">
        <v>5035</v>
      </c>
      <c r="E379" s="4">
        <v>4585</v>
      </c>
    </row>
    <row r="380" spans="1:5" x14ac:dyDescent="0.35">
      <c r="A380" t="s">
        <v>168</v>
      </c>
      <c r="B380" t="s">
        <v>52</v>
      </c>
      <c r="C380">
        <v>1892</v>
      </c>
      <c r="D380" s="4">
        <v>5131</v>
      </c>
      <c r="E380" s="4">
        <v>4632</v>
      </c>
    </row>
    <row r="381" spans="1:5" x14ac:dyDescent="0.35">
      <c r="A381" t="s">
        <v>168</v>
      </c>
      <c r="B381" t="s">
        <v>52</v>
      </c>
      <c r="C381">
        <v>1893</v>
      </c>
      <c r="D381" s="4">
        <v>5019</v>
      </c>
      <c r="E381" s="4">
        <v>4684</v>
      </c>
    </row>
    <row r="382" spans="1:5" x14ac:dyDescent="0.35">
      <c r="A382" t="s">
        <v>168</v>
      </c>
      <c r="B382" t="s">
        <v>52</v>
      </c>
      <c r="C382">
        <v>1894</v>
      </c>
      <c r="D382" s="4">
        <v>5247</v>
      </c>
      <c r="E382" s="4">
        <v>4743</v>
      </c>
    </row>
    <row r="383" spans="1:5" x14ac:dyDescent="0.35">
      <c r="A383" t="s">
        <v>168</v>
      </c>
      <c r="B383" t="s">
        <v>52</v>
      </c>
      <c r="C383">
        <v>1895</v>
      </c>
      <c r="D383" s="4">
        <v>5212</v>
      </c>
      <c r="E383" s="4">
        <v>4803</v>
      </c>
    </row>
    <row r="384" spans="1:5" x14ac:dyDescent="0.35">
      <c r="A384" t="s">
        <v>168</v>
      </c>
      <c r="B384" t="s">
        <v>52</v>
      </c>
      <c r="C384">
        <v>1896</v>
      </c>
      <c r="D384" s="4">
        <v>5359</v>
      </c>
      <c r="E384" s="4">
        <v>4866</v>
      </c>
    </row>
    <row r="385" spans="1:5" x14ac:dyDescent="0.35">
      <c r="A385" t="s">
        <v>168</v>
      </c>
      <c r="B385" t="s">
        <v>52</v>
      </c>
      <c r="C385">
        <v>1897</v>
      </c>
      <c r="D385" s="4">
        <v>5421</v>
      </c>
      <c r="E385" s="4">
        <v>4935</v>
      </c>
    </row>
    <row r="386" spans="1:5" x14ac:dyDescent="0.35">
      <c r="A386" t="s">
        <v>168</v>
      </c>
      <c r="B386" t="s">
        <v>52</v>
      </c>
      <c r="C386">
        <v>1898</v>
      </c>
      <c r="D386" s="4">
        <v>5431</v>
      </c>
      <c r="E386" s="4">
        <v>5003</v>
      </c>
    </row>
    <row r="387" spans="1:5" x14ac:dyDescent="0.35">
      <c r="A387" t="s">
        <v>168</v>
      </c>
      <c r="B387" t="s">
        <v>52</v>
      </c>
      <c r="C387">
        <v>1899</v>
      </c>
      <c r="D387" s="4">
        <v>5435</v>
      </c>
      <c r="E387" s="4">
        <v>5070</v>
      </c>
    </row>
    <row r="388" spans="1:5" x14ac:dyDescent="0.35">
      <c r="A388" t="s">
        <v>168</v>
      </c>
      <c r="B388" t="s">
        <v>52</v>
      </c>
      <c r="C388">
        <v>1900</v>
      </c>
      <c r="D388" s="4">
        <v>5306</v>
      </c>
      <c r="E388" s="4">
        <v>5142</v>
      </c>
    </row>
    <row r="389" spans="1:5" x14ac:dyDescent="0.35">
      <c r="A389" t="s">
        <v>168</v>
      </c>
      <c r="B389" t="s">
        <v>52</v>
      </c>
      <c r="C389">
        <v>1901</v>
      </c>
      <c r="D389" s="4">
        <v>5483</v>
      </c>
      <c r="E389" s="4">
        <v>5221</v>
      </c>
    </row>
    <row r="390" spans="1:5" x14ac:dyDescent="0.35">
      <c r="A390" t="s">
        <v>168</v>
      </c>
      <c r="B390" t="s">
        <v>52</v>
      </c>
      <c r="C390">
        <v>1902</v>
      </c>
      <c r="D390" s="4">
        <v>5630</v>
      </c>
      <c r="E390" s="4">
        <v>5305</v>
      </c>
    </row>
    <row r="391" spans="1:5" x14ac:dyDescent="0.35">
      <c r="A391" t="s">
        <v>168</v>
      </c>
      <c r="B391" t="s">
        <v>52</v>
      </c>
      <c r="C391">
        <v>1903</v>
      </c>
      <c r="D391" s="4">
        <v>5544</v>
      </c>
      <c r="E391" s="4">
        <v>5389</v>
      </c>
    </row>
    <row r="392" spans="1:5" x14ac:dyDescent="0.35">
      <c r="A392" t="s">
        <v>168</v>
      </c>
      <c r="B392" t="s">
        <v>52</v>
      </c>
      <c r="C392">
        <v>1904</v>
      </c>
      <c r="D392" s="4">
        <v>5541</v>
      </c>
      <c r="E392" s="4">
        <v>5470</v>
      </c>
    </row>
    <row r="393" spans="1:5" x14ac:dyDescent="0.35">
      <c r="A393" t="s">
        <v>168</v>
      </c>
      <c r="B393" t="s">
        <v>52</v>
      </c>
      <c r="C393">
        <v>1905</v>
      </c>
      <c r="D393" s="4">
        <v>5735</v>
      </c>
      <c r="E393" s="4">
        <v>5551</v>
      </c>
    </row>
    <row r="394" spans="1:5" x14ac:dyDescent="0.35">
      <c r="A394" t="s">
        <v>168</v>
      </c>
      <c r="B394" t="s">
        <v>52</v>
      </c>
      <c r="C394">
        <v>1906</v>
      </c>
      <c r="D394" s="4">
        <v>5770</v>
      </c>
      <c r="E394" s="4">
        <v>5632</v>
      </c>
    </row>
    <row r="395" spans="1:5" x14ac:dyDescent="0.35">
      <c r="A395" t="s">
        <v>168</v>
      </c>
      <c r="B395" t="s">
        <v>52</v>
      </c>
      <c r="C395">
        <v>1907</v>
      </c>
      <c r="D395" s="4">
        <v>5592</v>
      </c>
      <c r="E395" s="4">
        <v>5710</v>
      </c>
    </row>
    <row r="396" spans="1:5" x14ac:dyDescent="0.35">
      <c r="A396" t="s">
        <v>168</v>
      </c>
      <c r="B396" t="s">
        <v>52</v>
      </c>
      <c r="C396">
        <v>1908</v>
      </c>
      <c r="D396" s="4">
        <v>5628</v>
      </c>
      <c r="E396" s="4">
        <v>5786</v>
      </c>
    </row>
    <row r="397" spans="1:5" x14ac:dyDescent="0.35">
      <c r="A397" t="s">
        <v>168</v>
      </c>
      <c r="B397" t="s">
        <v>52</v>
      </c>
      <c r="C397">
        <v>1909</v>
      </c>
      <c r="D397" s="4">
        <v>5852</v>
      </c>
      <c r="E397" s="4">
        <v>5862</v>
      </c>
    </row>
    <row r="398" spans="1:5" x14ac:dyDescent="0.35">
      <c r="A398" t="s">
        <v>168</v>
      </c>
      <c r="B398" t="s">
        <v>52</v>
      </c>
      <c r="C398">
        <v>1910</v>
      </c>
      <c r="D398" s="4">
        <v>6030</v>
      </c>
      <c r="E398" s="4">
        <v>5922</v>
      </c>
    </row>
    <row r="399" spans="1:5" x14ac:dyDescent="0.35">
      <c r="A399" t="s">
        <v>168</v>
      </c>
      <c r="B399" t="s">
        <v>52</v>
      </c>
      <c r="C399">
        <v>1911</v>
      </c>
      <c r="D399" s="4">
        <v>6158</v>
      </c>
      <c r="E399" s="4">
        <v>5984</v>
      </c>
    </row>
    <row r="400" spans="1:5" x14ac:dyDescent="0.35">
      <c r="A400" t="s">
        <v>168</v>
      </c>
      <c r="B400" t="s">
        <v>52</v>
      </c>
      <c r="C400">
        <v>1912</v>
      </c>
      <c r="D400" s="4">
        <v>6245</v>
      </c>
      <c r="E400" s="4">
        <v>6068</v>
      </c>
    </row>
    <row r="401" spans="1:5" x14ac:dyDescent="0.35">
      <c r="A401" t="s">
        <v>168</v>
      </c>
      <c r="B401" t="s">
        <v>52</v>
      </c>
      <c r="C401">
        <v>1913</v>
      </c>
      <c r="D401" s="4">
        <v>6454</v>
      </c>
      <c r="E401" s="4">
        <v>6164</v>
      </c>
    </row>
    <row r="402" spans="1:5" x14ac:dyDescent="0.35">
      <c r="A402" t="s">
        <v>168</v>
      </c>
      <c r="B402" t="s">
        <v>52</v>
      </c>
      <c r="C402">
        <v>1914</v>
      </c>
      <c r="D402" s="4">
        <v>6166</v>
      </c>
      <c r="E402" s="4">
        <v>6277</v>
      </c>
    </row>
    <row r="403" spans="1:5" x14ac:dyDescent="0.35">
      <c r="A403" t="s">
        <v>168</v>
      </c>
      <c r="B403" t="s">
        <v>52</v>
      </c>
      <c r="C403">
        <v>1915</v>
      </c>
      <c r="D403" s="4">
        <v>6258</v>
      </c>
      <c r="E403" s="4">
        <v>6395</v>
      </c>
    </row>
    <row r="404" spans="1:5" x14ac:dyDescent="0.35">
      <c r="A404" t="s">
        <v>168</v>
      </c>
      <c r="B404" t="s">
        <v>52</v>
      </c>
      <c r="C404">
        <v>1916</v>
      </c>
      <c r="D404" s="4">
        <v>6306</v>
      </c>
      <c r="E404" s="4">
        <v>6516</v>
      </c>
    </row>
    <row r="405" spans="1:5" x14ac:dyDescent="0.35">
      <c r="A405" t="s">
        <v>168</v>
      </c>
      <c r="B405" t="s">
        <v>52</v>
      </c>
      <c r="C405">
        <v>1917</v>
      </c>
      <c r="D405" s="4">
        <v>5781</v>
      </c>
      <c r="E405" s="4">
        <v>6654</v>
      </c>
    </row>
    <row r="406" spans="1:5" x14ac:dyDescent="0.35">
      <c r="A406" t="s">
        <v>168</v>
      </c>
      <c r="B406" t="s">
        <v>52</v>
      </c>
      <c r="C406">
        <v>1918</v>
      </c>
      <c r="D406" s="4">
        <v>5343</v>
      </c>
      <c r="E406" s="4">
        <v>6752</v>
      </c>
    </row>
    <row r="407" spans="1:5" x14ac:dyDescent="0.35">
      <c r="A407" t="s">
        <v>168</v>
      </c>
      <c r="B407" t="s">
        <v>52</v>
      </c>
      <c r="C407">
        <v>1919</v>
      </c>
      <c r="D407" s="4">
        <v>6570</v>
      </c>
      <c r="E407" s="4">
        <v>6805</v>
      </c>
    </row>
    <row r="408" spans="1:5" x14ac:dyDescent="0.35">
      <c r="A408" t="s">
        <v>168</v>
      </c>
      <c r="B408" t="s">
        <v>52</v>
      </c>
      <c r="C408">
        <v>1920</v>
      </c>
      <c r="D408" s="4">
        <v>6727</v>
      </c>
      <c r="E408" s="4">
        <v>6848</v>
      </c>
    </row>
    <row r="409" spans="1:5" x14ac:dyDescent="0.35">
      <c r="A409" t="s">
        <v>168</v>
      </c>
      <c r="B409" t="s">
        <v>52</v>
      </c>
      <c r="C409">
        <v>1921</v>
      </c>
      <c r="D409" s="4">
        <v>7063</v>
      </c>
      <c r="E409" s="4">
        <v>6921</v>
      </c>
    </row>
    <row r="410" spans="1:5" x14ac:dyDescent="0.35">
      <c r="A410" t="s">
        <v>168</v>
      </c>
      <c r="B410" t="s">
        <v>52</v>
      </c>
      <c r="C410">
        <v>1922</v>
      </c>
      <c r="D410" s="4">
        <v>7331</v>
      </c>
      <c r="E410" s="4">
        <v>7032</v>
      </c>
    </row>
    <row r="411" spans="1:5" x14ac:dyDescent="0.35">
      <c r="A411" t="s">
        <v>168</v>
      </c>
      <c r="B411" t="s">
        <v>52</v>
      </c>
      <c r="C411">
        <v>1923</v>
      </c>
      <c r="D411" s="4">
        <v>7388</v>
      </c>
      <c r="E411" s="4">
        <v>7150</v>
      </c>
    </row>
    <row r="412" spans="1:5" x14ac:dyDescent="0.35">
      <c r="A412" t="s">
        <v>168</v>
      </c>
      <c r="B412" t="s">
        <v>52</v>
      </c>
      <c r="C412">
        <v>1924</v>
      </c>
      <c r="D412" s="4">
        <v>7803</v>
      </c>
      <c r="E412" s="4">
        <v>7264</v>
      </c>
    </row>
    <row r="413" spans="1:5" x14ac:dyDescent="0.35">
      <c r="A413" t="s">
        <v>168</v>
      </c>
      <c r="B413" t="s">
        <v>52</v>
      </c>
      <c r="C413">
        <v>1925</v>
      </c>
      <c r="D413" s="4">
        <v>8019</v>
      </c>
      <c r="E413" s="4">
        <v>7366</v>
      </c>
    </row>
    <row r="414" spans="1:5" x14ac:dyDescent="0.35">
      <c r="A414" t="s">
        <v>168</v>
      </c>
      <c r="B414" t="s">
        <v>52</v>
      </c>
      <c r="C414">
        <v>1926</v>
      </c>
      <c r="D414" s="4">
        <v>8541</v>
      </c>
      <c r="E414" s="4">
        <v>7471</v>
      </c>
    </row>
    <row r="415" spans="1:5" x14ac:dyDescent="0.35">
      <c r="A415" t="s">
        <v>168</v>
      </c>
      <c r="B415" t="s">
        <v>52</v>
      </c>
      <c r="C415">
        <v>1927</v>
      </c>
      <c r="D415" s="4">
        <v>8773</v>
      </c>
      <c r="E415" s="4">
        <v>7576</v>
      </c>
    </row>
    <row r="416" spans="1:5" x14ac:dyDescent="0.35">
      <c r="A416" t="s">
        <v>168</v>
      </c>
      <c r="B416" t="s">
        <v>52</v>
      </c>
      <c r="C416">
        <v>1928</v>
      </c>
      <c r="D416" s="4">
        <v>9118</v>
      </c>
      <c r="E416" s="4">
        <v>7679</v>
      </c>
    </row>
    <row r="417" spans="1:5" x14ac:dyDescent="0.35">
      <c r="A417" t="s">
        <v>168</v>
      </c>
      <c r="B417" t="s">
        <v>52</v>
      </c>
      <c r="C417">
        <v>1929</v>
      </c>
      <c r="D417" s="4">
        <v>9068</v>
      </c>
      <c r="E417" s="4">
        <v>7782</v>
      </c>
    </row>
    <row r="418" spans="1:5" x14ac:dyDescent="0.35">
      <c r="A418" t="s">
        <v>168</v>
      </c>
      <c r="B418" t="s">
        <v>52</v>
      </c>
      <c r="C418">
        <v>1930</v>
      </c>
      <c r="D418" s="4">
        <v>8931</v>
      </c>
      <c r="E418" s="4">
        <v>7884</v>
      </c>
    </row>
    <row r="419" spans="1:5" x14ac:dyDescent="0.35">
      <c r="A419" t="s">
        <v>168</v>
      </c>
      <c r="B419" t="s">
        <v>52</v>
      </c>
      <c r="C419">
        <v>1931</v>
      </c>
      <c r="D419" s="4">
        <v>8265</v>
      </c>
      <c r="E419" s="4">
        <v>7999</v>
      </c>
    </row>
    <row r="420" spans="1:5" x14ac:dyDescent="0.35">
      <c r="A420" t="s">
        <v>168</v>
      </c>
      <c r="B420" t="s">
        <v>52</v>
      </c>
      <c r="C420">
        <v>1932</v>
      </c>
      <c r="D420" s="4">
        <v>8026</v>
      </c>
      <c r="E420" s="4">
        <v>8123</v>
      </c>
    </row>
    <row r="421" spans="1:5" x14ac:dyDescent="0.35">
      <c r="A421" t="s">
        <v>168</v>
      </c>
      <c r="B421" t="s">
        <v>52</v>
      </c>
      <c r="C421">
        <v>1933</v>
      </c>
      <c r="D421" s="4">
        <v>7900</v>
      </c>
      <c r="E421" s="4">
        <v>8237</v>
      </c>
    </row>
    <row r="422" spans="1:5" x14ac:dyDescent="0.35">
      <c r="A422" t="s">
        <v>168</v>
      </c>
      <c r="B422" t="s">
        <v>52</v>
      </c>
      <c r="C422">
        <v>1934</v>
      </c>
      <c r="D422" s="4">
        <v>7659</v>
      </c>
      <c r="E422" s="4">
        <v>8341</v>
      </c>
    </row>
    <row r="423" spans="1:5" x14ac:dyDescent="0.35">
      <c r="A423" t="s">
        <v>168</v>
      </c>
      <c r="B423" t="s">
        <v>52</v>
      </c>
      <c r="C423">
        <v>1935</v>
      </c>
      <c r="D423" s="4">
        <v>7857</v>
      </c>
      <c r="E423" s="4">
        <v>8434</v>
      </c>
    </row>
    <row r="424" spans="1:5" x14ac:dyDescent="0.35">
      <c r="A424" t="s">
        <v>168</v>
      </c>
      <c r="B424" t="s">
        <v>52</v>
      </c>
      <c r="C424">
        <v>1936</v>
      </c>
      <c r="D424" s="4">
        <v>8273</v>
      </c>
      <c r="E424" s="4">
        <v>8516</v>
      </c>
    </row>
    <row r="425" spans="1:5" x14ac:dyDescent="0.35">
      <c r="A425" t="s">
        <v>168</v>
      </c>
      <c r="B425" t="s">
        <v>52</v>
      </c>
      <c r="C425">
        <v>1937</v>
      </c>
      <c r="D425" s="4">
        <v>8660</v>
      </c>
      <c r="E425" s="4">
        <v>8599</v>
      </c>
    </row>
    <row r="426" spans="1:5" x14ac:dyDescent="0.35">
      <c r="A426" t="s">
        <v>168</v>
      </c>
      <c r="B426" t="s">
        <v>52</v>
      </c>
      <c r="C426">
        <v>1938</v>
      </c>
      <c r="D426" s="4">
        <v>8368</v>
      </c>
      <c r="E426" s="4">
        <v>8685</v>
      </c>
    </row>
    <row r="427" spans="1:5" x14ac:dyDescent="0.35">
      <c r="A427" t="s">
        <v>169</v>
      </c>
      <c r="B427" t="s">
        <v>53</v>
      </c>
      <c r="C427">
        <v>1854</v>
      </c>
      <c r="D427" s="4">
        <v>1685</v>
      </c>
      <c r="E427" s="4">
        <v>3586</v>
      </c>
    </row>
    <row r="428" spans="1:5" x14ac:dyDescent="0.35">
      <c r="A428" t="s">
        <v>169</v>
      </c>
      <c r="B428" t="s">
        <v>53</v>
      </c>
      <c r="C428">
        <v>1855</v>
      </c>
      <c r="D428" s="4">
        <v>1788</v>
      </c>
      <c r="E428" s="4">
        <v>3625</v>
      </c>
    </row>
    <row r="429" spans="1:5" x14ac:dyDescent="0.35">
      <c r="A429" t="s">
        <v>169</v>
      </c>
      <c r="B429" t="s">
        <v>53</v>
      </c>
      <c r="C429">
        <v>1856</v>
      </c>
      <c r="D429" s="4">
        <v>1771</v>
      </c>
      <c r="E429" s="4">
        <v>3657</v>
      </c>
    </row>
    <row r="430" spans="1:5" x14ac:dyDescent="0.35">
      <c r="A430" t="s">
        <v>169</v>
      </c>
      <c r="B430" t="s">
        <v>53</v>
      </c>
      <c r="C430">
        <v>1857</v>
      </c>
      <c r="D430" s="4">
        <v>1819</v>
      </c>
      <c r="E430" s="4">
        <v>3680</v>
      </c>
    </row>
    <row r="431" spans="1:5" x14ac:dyDescent="0.35">
      <c r="A431" t="s">
        <v>169</v>
      </c>
      <c r="B431" t="s">
        <v>53</v>
      </c>
      <c r="C431">
        <v>1858</v>
      </c>
      <c r="D431" s="4">
        <v>1841</v>
      </c>
      <c r="E431" s="4">
        <v>3711</v>
      </c>
    </row>
    <row r="432" spans="1:5" x14ac:dyDescent="0.35">
      <c r="A432" t="s">
        <v>169</v>
      </c>
      <c r="B432" t="s">
        <v>53</v>
      </c>
      <c r="C432">
        <v>1859</v>
      </c>
      <c r="D432" s="4">
        <v>1906</v>
      </c>
      <c r="E432" s="4">
        <v>3761</v>
      </c>
    </row>
    <row r="433" spans="1:5" x14ac:dyDescent="0.35">
      <c r="A433" t="s">
        <v>169</v>
      </c>
      <c r="B433" t="s">
        <v>53</v>
      </c>
      <c r="C433">
        <v>1860</v>
      </c>
      <c r="D433" s="4">
        <v>1941</v>
      </c>
      <c r="E433" s="4">
        <v>3824</v>
      </c>
    </row>
    <row r="434" spans="1:5" x14ac:dyDescent="0.35">
      <c r="A434" t="s">
        <v>169</v>
      </c>
      <c r="B434" t="s">
        <v>53</v>
      </c>
      <c r="C434">
        <v>1861</v>
      </c>
      <c r="D434" s="4">
        <v>1865</v>
      </c>
      <c r="E434" s="4">
        <v>3888</v>
      </c>
    </row>
    <row r="435" spans="1:5" x14ac:dyDescent="0.35">
      <c r="A435" t="s">
        <v>169</v>
      </c>
      <c r="B435" t="s">
        <v>53</v>
      </c>
      <c r="C435">
        <v>1862</v>
      </c>
      <c r="D435" s="4">
        <v>1808</v>
      </c>
      <c r="E435" s="4">
        <v>3942</v>
      </c>
    </row>
    <row r="436" spans="1:5" x14ac:dyDescent="0.35">
      <c r="A436" t="s">
        <v>169</v>
      </c>
      <c r="B436" t="s">
        <v>53</v>
      </c>
      <c r="C436">
        <v>1863</v>
      </c>
      <c r="D436" s="4">
        <v>1886</v>
      </c>
      <c r="E436" s="4">
        <v>3994</v>
      </c>
    </row>
    <row r="437" spans="1:5" x14ac:dyDescent="0.35">
      <c r="A437" t="s">
        <v>169</v>
      </c>
      <c r="B437" t="s">
        <v>53</v>
      </c>
      <c r="C437">
        <v>1864</v>
      </c>
      <c r="D437" s="4">
        <v>1919</v>
      </c>
      <c r="E437" s="4">
        <v>4046</v>
      </c>
    </row>
    <row r="438" spans="1:5" x14ac:dyDescent="0.35">
      <c r="A438" t="s">
        <v>169</v>
      </c>
      <c r="B438" t="s">
        <v>53</v>
      </c>
      <c r="C438">
        <v>1865</v>
      </c>
      <c r="D438" s="4">
        <v>1953</v>
      </c>
      <c r="E438" s="4">
        <v>4092</v>
      </c>
    </row>
    <row r="439" spans="1:5" x14ac:dyDescent="0.35">
      <c r="A439" t="s">
        <v>169</v>
      </c>
      <c r="B439" t="s">
        <v>53</v>
      </c>
      <c r="C439">
        <v>1866</v>
      </c>
      <c r="D439" s="4">
        <v>1921</v>
      </c>
      <c r="E439" s="4">
        <v>4137</v>
      </c>
    </row>
    <row r="440" spans="1:5" x14ac:dyDescent="0.35">
      <c r="A440" t="s">
        <v>169</v>
      </c>
      <c r="B440" t="s">
        <v>53</v>
      </c>
      <c r="C440">
        <v>1867</v>
      </c>
      <c r="D440" s="4">
        <v>1949</v>
      </c>
      <c r="E440" s="4">
        <v>4178</v>
      </c>
    </row>
    <row r="441" spans="1:5" x14ac:dyDescent="0.35">
      <c r="A441" t="s">
        <v>169</v>
      </c>
      <c r="B441" t="s">
        <v>53</v>
      </c>
      <c r="C441">
        <v>1868</v>
      </c>
      <c r="D441" s="4">
        <v>1774</v>
      </c>
      <c r="E441" s="4">
        <v>4154</v>
      </c>
    </row>
    <row r="442" spans="1:5" x14ac:dyDescent="0.35">
      <c r="A442" t="s">
        <v>169</v>
      </c>
      <c r="B442" t="s">
        <v>53</v>
      </c>
      <c r="C442">
        <v>1869</v>
      </c>
      <c r="D442" s="4">
        <v>1902</v>
      </c>
      <c r="E442" s="4">
        <v>4166</v>
      </c>
    </row>
    <row r="443" spans="1:5" x14ac:dyDescent="0.35">
      <c r="A443" t="s">
        <v>169</v>
      </c>
      <c r="B443" t="s">
        <v>53</v>
      </c>
      <c r="C443">
        <v>1870</v>
      </c>
      <c r="D443" s="4">
        <v>2144</v>
      </c>
      <c r="E443" s="4">
        <v>4164</v>
      </c>
    </row>
    <row r="444" spans="1:5" x14ac:dyDescent="0.35">
      <c r="A444" t="s">
        <v>169</v>
      </c>
      <c r="B444" t="s">
        <v>53</v>
      </c>
      <c r="C444">
        <v>1871</v>
      </c>
      <c r="D444" s="4">
        <v>2219</v>
      </c>
      <c r="E444" s="4">
        <v>4186</v>
      </c>
    </row>
    <row r="445" spans="1:5" x14ac:dyDescent="0.35">
      <c r="A445" t="s">
        <v>169</v>
      </c>
      <c r="B445" t="s">
        <v>53</v>
      </c>
      <c r="C445">
        <v>1872</v>
      </c>
      <c r="D445" s="4">
        <v>2259</v>
      </c>
      <c r="E445" s="4">
        <v>4227</v>
      </c>
    </row>
    <row r="446" spans="1:5" x14ac:dyDescent="0.35">
      <c r="A446" t="s">
        <v>169</v>
      </c>
      <c r="B446" t="s">
        <v>53</v>
      </c>
      <c r="C446">
        <v>1873</v>
      </c>
      <c r="D446" s="4">
        <v>2284</v>
      </c>
      <c r="E446" s="4">
        <v>4274</v>
      </c>
    </row>
    <row r="447" spans="1:5" x14ac:dyDescent="0.35">
      <c r="A447" t="s">
        <v>169</v>
      </c>
      <c r="B447" t="s">
        <v>53</v>
      </c>
      <c r="C447">
        <v>1874</v>
      </c>
      <c r="D447" s="4">
        <v>2370</v>
      </c>
      <c r="E447" s="4">
        <v>4320</v>
      </c>
    </row>
    <row r="448" spans="1:5" x14ac:dyDescent="0.35">
      <c r="A448" t="s">
        <v>169</v>
      </c>
      <c r="B448" t="s">
        <v>53</v>
      </c>
      <c r="C448">
        <v>1875</v>
      </c>
      <c r="D448" s="4">
        <v>2286</v>
      </c>
      <c r="E448" s="4">
        <v>4362</v>
      </c>
    </row>
    <row r="449" spans="1:5" x14ac:dyDescent="0.35">
      <c r="A449" t="s">
        <v>169</v>
      </c>
      <c r="B449" t="s">
        <v>53</v>
      </c>
      <c r="C449">
        <v>1876</v>
      </c>
      <c r="D449" s="4">
        <v>2431</v>
      </c>
      <c r="E449" s="4">
        <v>4406</v>
      </c>
    </row>
    <row r="450" spans="1:5" x14ac:dyDescent="0.35">
      <c r="A450" t="s">
        <v>169</v>
      </c>
      <c r="B450" t="s">
        <v>53</v>
      </c>
      <c r="C450">
        <v>1877</v>
      </c>
      <c r="D450" s="4">
        <v>2377</v>
      </c>
      <c r="E450" s="4">
        <v>4457</v>
      </c>
    </row>
    <row r="451" spans="1:5" x14ac:dyDescent="0.35">
      <c r="A451" t="s">
        <v>169</v>
      </c>
      <c r="B451" t="s">
        <v>53</v>
      </c>
      <c r="C451">
        <v>1878</v>
      </c>
      <c r="D451" s="4">
        <v>2291</v>
      </c>
      <c r="E451" s="4">
        <v>4508</v>
      </c>
    </row>
    <row r="452" spans="1:5" x14ac:dyDescent="0.35">
      <c r="A452" t="s">
        <v>169</v>
      </c>
      <c r="B452" t="s">
        <v>53</v>
      </c>
      <c r="C452">
        <v>1879</v>
      </c>
      <c r="D452" s="4">
        <v>2416</v>
      </c>
      <c r="E452" s="4">
        <v>4555</v>
      </c>
    </row>
    <row r="453" spans="1:5" x14ac:dyDescent="0.35">
      <c r="A453" t="s">
        <v>169</v>
      </c>
      <c r="B453" t="s">
        <v>53</v>
      </c>
      <c r="C453">
        <v>1880</v>
      </c>
      <c r="D453" s="4">
        <v>2359</v>
      </c>
      <c r="E453" s="4">
        <v>4572</v>
      </c>
    </row>
    <row r="454" spans="1:5" x14ac:dyDescent="0.35">
      <c r="A454" t="s">
        <v>169</v>
      </c>
      <c r="B454" t="s">
        <v>53</v>
      </c>
      <c r="C454">
        <v>1881</v>
      </c>
      <c r="D454" s="4">
        <v>2444</v>
      </c>
      <c r="E454" s="4">
        <v>4570</v>
      </c>
    </row>
    <row r="455" spans="1:5" x14ac:dyDescent="0.35">
      <c r="A455" t="s">
        <v>169</v>
      </c>
      <c r="B455" t="s">
        <v>53</v>
      </c>
      <c r="C455">
        <v>1882</v>
      </c>
      <c r="D455" s="4">
        <v>2354</v>
      </c>
      <c r="E455" s="4">
        <v>4576</v>
      </c>
    </row>
    <row r="456" spans="1:5" x14ac:dyDescent="0.35">
      <c r="A456" t="s">
        <v>169</v>
      </c>
      <c r="B456" t="s">
        <v>53</v>
      </c>
      <c r="C456">
        <v>1883</v>
      </c>
      <c r="D456" s="4">
        <v>2531</v>
      </c>
      <c r="E456" s="4">
        <v>4591</v>
      </c>
    </row>
    <row r="457" spans="1:5" x14ac:dyDescent="0.35">
      <c r="A457" t="s">
        <v>169</v>
      </c>
      <c r="B457" t="s">
        <v>53</v>
      </c>
      <c r="C457">
        <v>1884</v>
      </c>
      <c r="D457" s="4">
        <v>2477</v>
      </c>
      <c r="E457" s="4">
        <v>4624</v>
      </c>
    </row>
    <row r="458" spans="1:5" x14ac:dyDescent="0.35">
      <c r="A458" t="s">
        <v>169</v>
      </c>
      <c r="B458" t="s">
        <v>53</v>
      </c>
      <c r="C458">
        <v>1885</v>
      </c>
      <c r="D458" s="4">
        <v>2522</v>
      </c>
      <c r="E458" s="4">
        <v>4664</v>
      </c>
    </row>
    <row r="459" spans="1:5" x14ac:dyDescent="0.35">
      <c r="A459" t="s">
        <v>169</v>
      </c>
      <c r="B459" t="s">
        <v>53</v>
      </c>
      <c r="C459">
        <v>1886</v>
      </c>
      <c r="D459" s="4">
        <v>2547</v>
      </c>
      <c r="E459" s="4">
        <v>4700</v>
      </c>
    </row>
    <row r="460" spans="1:5" x14ac:dyDescent="0.35">
      <c r="A460" t="s">
        <v>169</v>
      </c>
      <c r="B460" t="s">
        <v>53</v>
      </c>
      <c r="C460">
        <v>1887</v>
      </c>
      <c r="D460" s="4">
        <v>2471</v>
      </c>
      <c r="E460" s="4">
        <v>4726</v>
      </c>
    </row>
    <row r="461" spans="1:5" x14ac:dyDescent="0.35">
      <c r="A461" t="s">
        <v>169</v>
      </c>
      <c r="B461" t="s">
        <v>53</v>
      </c>
      <c r="C461">
        <v>1888</v>
      </c>
      <c r="D461" s="4">
        <v>2511</v>
      </c>
      <c r="E461" s="4">
        <v>4741</v>
      </c>
    </row>
    <row r="462" spans="1:5" x14ac:dyDescent="0.35">
      <c r="A462" t="s">
        <v>169</v>
      </c>
      <c r="B462" t="s">
        <v>53</v>
      </c>
      <c r="C462">
        <v>1889</v>
      </c>
      <c r="D462" s="4">
        <v>2549</v>
      </c>
      <c r="E462" s="4">
        <v>4761</v>
      </c>
    </row>
    <row r="463" spans="1:5" x14ac:dyDescent="0.35">
      <c r="A463" t="s">
        <v>169</v>
      </c>
      <c r="B463" t="s">
        <v>53</v>
      </c>
      <c r="C463">
        <v>1890</v>
      </c>
      <c r="D463" s="4">
        <v>2606</v>
      </c>
      <c r="E463" s="4">
        <v>4780</v>
      </c>
    </row>
    <row r="464" spans="1:5" x14ac:dyDescent="0.35">
      <c r="A464" t="s">
        <v>169</v>
      </c>
      <c r="B464" t="s">
        <v>53</v>
      </c>
      <c r="C464">
        <v>1891</v>
      </c>
      <c r="D464" s="4">
        <v>2748</v>
      </c>
      <c r="E464" s="4">
        <v>4794</v>
      </c>
    </row>
    <row r="465" spans="1:5" x14ac:dyDescent="0.35">
      <c r="A465" t="s">
        <v>169</v>
      </c>
      <c r="B465" t="s">
        <v>53</v>
      </c>
      <c r="C465">
        <v>1892</v>
      </c>
      <c r="D465" s="4">
        <v>2713</v>
      </c>
      <c r="E465" s="4">
        <v>4805</v>
      </c>
    </row>
    <row r="466" spans="1:5" x14ac:dyDescent="0.35">
      <c r="A466" t="s">
        <v>169</v>
      </c>
      <c r="B466" t="s">
        <v>53</v>
      </c>
      <c r="C466">
        <v>1893</v>
      </c>
      <c r="D466" s="4">
        <v>2778</v>
      </c>
      <c r="E466" s="4">
        <v>4816</v>
      </c>
    </row>
    <row r="467" spans="1:5" x14ac:dyDescent="0.35">
      <c r="A467" t="s">
        <v>169</v>
      </c>
      <c r="B467" t="s">
        <v>53</v>
      </c>
      <c r="C467">
        <v>1894</v>
      </c>
      <c r="D467" s="4">
        <v>2791</v>
      </c>
      <c r="E467" s="4">
        <v>4849</v>
      </c>
    </row>
    <row r="468" spans="1:5" x14ac:dyDescent="0.35">
      <c r="A468" t="s">
        <v>169</v>
      </c>
      <c r="B468" t="s">
        <v>53</v>
      </c>
      <c r="C468">
        <v>1895</v>
      </c>
      <c r="D468" s="4">
        <v>2927</v>
      </c>
      <c r="E468" s="4">
        <v>4896</v>
      </c>
    </row>
    <row r="469" spans="1:5" x14ac:dyDescent="0.35">
      <c r="A469" t="s">
        <v>169</v>
      </c>
      <c r="B469" t="s">
        <v>53</v>
      </c>
      <c r="C469">
        <v>1896</v>
      </c>
      <c r="D469" s="4">
        <v>3003</v>
      </c>
      <c r="E469" s="4">
        <v>4941</v>
      </c>
    </row>
    <row r="470" spans="1:5" x14ac:dyDescent="0.35">
      <c r="A470" t="s">
        <v>169</v>
      </c>
      <c r="B470" t="s">
        <v>53</v>
      </c>
      <c r="C470">
        <v>1897</v>
      </c>
      <c r="D470" s="4">
        <v>3121</v>
      </c>
      <c r="E470" s="4">
        <v>4986</v>
      </c>
    </row>
    <row r="471" spans="1:5" x14ac:dyDescent="0.35">
      <c r="A471" t="s">
        <v>169</v>
      </c>
      <c r="B471" t="s">
        <v>53</v>
      </c>
      <c r="C471">
        <v>1898</v>
      </c>
      <c r="D471" s="4">
        <v>3228</v>
      </c>
      <c r="E471" s="4">
        <v>5036</v>
      </c>
    </row>
    <row r="472" spans="1:5" x14ac:dyDescent="0.35">
      <c r="A472" t="s">
        <v>169</v>
      </c>
      <c r="B472" t="s">
        <v>53</v>
      </c>
      <c r="C472">
        <v>1899</v>
      </c>
      <c r="D472" s="4">
        <v>3308</v>
      </c>
      <c r="E472" s="4">
        <v>5080</v>
      </c>
    </row>
    <row r="473" spans="1:5" x14ac:dyDescent="0.35">
      <c r="A473" t="s">
        <v>169</v>
      </c>
      <c r="B473" t="s">
        <v>53</v>
      </c>
      <c r="C473">
        <v>1900</v>
      </c>
      <c r="D473" s="4">
        <v>3320</v>
      </c>
      <c r="E473" s="4">
        <v>5117</v>
      </c>
    </row>
    <row r="474" spans="1:5" x14ac:dyDescent="0.35">
      <c r="A474" t="s">
        <v>169</v>
      </c>
      <c r="B474" t="s">
        <v>53</v>
      </c>
      <c r="C474">
        <v>1901</v>
      </c>
      <c r="D474" s="4">
        <v>3406</v>
      </c>
      <c r="E474" s="4">
        <v>5156</v>
      </c>
    </row>
    <row r="475" spans="1:5" x14ac:dyDescent="0.35">
      <c r="A475" t="s">
        <v>169</v>
      </c>
      <c r="B475" t="s">
        <v>53</v>
      </c>
      <c r="C475">
        <v>1902</v>
      </c>
      <c r="D475" s="4">
        <v>3362</v>
      </c>
      <c r="E475" s="4">
        <v>5187</v>
      </c>
    </row>
    <row r="476" spans="1:5" x14ac:dyDescent="0.35">
      <c r="A476" t="s">
        <v>169</v>
      </c>
      <c r="B476" t="s">
        <v>53</v>
      </c>
      <c r="C476">
        <v>1903</v>
      </c>
      <c r="D476" s="4">
        <v>3539</v>
      </c>
      <c r="E476" s="4">
        <v>5210</v>
      </c>
    </row>
    <row r="477" spans="1:5" x14ac:dyDescent="0.35">
      <c r="A477" t="s">
        <v>169</v>
      </c>
      <c r="B477" t="s">
        <v>53</v>
      </c>
      <c r="C477">
        <v>1904</v>
      </c>
      <c r="D477" s="4">
        <v>3599</v>
      </c>
      <c r="E477" s="4">
        <v>5241</v>
      </c>
    </row>
    <row r="478" spans="1:5" x14ac:dyDescent="0.35">
      <c r="A478" t="s">
        <v>169</v>
      </c>
      <c r="B478" t="s">
        <v>53</v>
      </c>
      <c r="C478">
        <v>1905</v>
      </c>
      <c r="D478" s="4">
        <v>3547</v>
      </c>
      <c r="E478" s="4">
        <v>5278</v>
      </c>
    </row>
    <row r="479" spans="1:5" x14ac:dyDescent="0.35">
      <c r="A479" t="s">
        <v>169</v>
      </c>
      <c r="B479" t="s">
        <v>53</v>
      </c>
      <c r="C479">
        <v>1906</v>
      </c>
      <c r="D479" s="4">
        <v>3830</v>
      </c>
      <c r="E479" s="4">
        <v>5315</v>
      </c>
    </row>
    <row r="480" spans="1:5" x14ac:dyDescent="0.35">
      <c r="A480" t="s">
        <v>169</v>
      </c>
      <c r="B480" t="s">
        <v>53</v>
      </c>
      <c r="C480">
        <v>1907</v>
      </c>
      <c r="D480" s="4">
        <v>4085</v>
      </c>
      <c r="E480" s="4">
        <v>5357</v>
      </c>
    </row>
    <row r="481" spans="1:5" x14ac:dyDescent="0.35">
      <c r="A481" t="s">
        <v>169</v>
      </c>
      <c r="B481" t="s">
        <v>53</v>
      </c>
      <c r="C481">
        <v>1908</v>
      </c>
      <c r="D481" s="4">
        <v>3959</v>
      </c>
      <c r="E481" s="4">
        <v>5404</v>
      </c>
    </row>
    <row r="482" spans="1:5" x14ac:dyDescent="0.35">
      <c r="A482" t="s">
        <v>169</v>
      </c>
      <c r="B482" t="s">
        <v>53</v>
      </c>
      <c r="C482">
        <v>1909</v>
      </c>
      <c r="D482" s="4">
        <v>3980</v>
      </c>
      <c r="E482" s="4">
        <v>5453</v>
      </c>
    </row>
    <row r="483" spans="1:5" x14ac:dyDescent="0.35">
      <c r="A483" t="s">
        <v>169</v>
      </c>
      <c r="B483" t="s">
        <v>53</v>
      </c>
      <c r="C483">
        <v>1910</v>
      </c>
      <c r="D483" s="4">
        <v>4053</v>
      </c>
      <c r="E483" s="4">
        <v>5499</v>
      </c>
    </row>
    <row r="484" spans="1:5" x14ac:dyDescent="0.35">
      <c r="A484" t="s">
        <v>169</v>
      </c>
      <c r="B484" t="s">
        <v>53</v>
      </c>
      <c r="C484">
        <v>1911</v>
      </c>
      <c r="D484" s="4">
        <v>4154</v>
      </c>
      <c r="E484" s="4">
        <v>5542</v>
      </c>
    </row>
    <row r="485" spans="1:5" x14ac:dyDescent="0.35">
      <c r="A485" t="s">
        <v>169</v>
      </c>
      <c r="B485" t="s">
        <v>53</v>
      </c>
      <c r="C485">
        <v>1912</v>
      </c>
      <c r="D485" s="4">
        <v>4312</v>
      </c>
      <c r="E485" s="4">
        <v>5583</v>
      </c>
    </row>
    <row r="486" spans="1:5" x14ac:dyDescent="0.35">
      <c r="A486" t="s">
        <v>169</v>
      </c>
      <c r="B486" t="s">
        <v>53</v>
      </c>
      <c r="C486">
        <v>1913</v>
      </c>
      <c r="D486" s="4">
        <v>4581</v>
      </c>
      <c r="E486" s="4">
        <v>5621</v>
      </c>
    </row>
    <row r="487" spans="1:5" x14ac:dyDescent="0.35">
      <c r="A487" t="s">
        <v>169</v>
      </c>
      <c r="B487" t="s">
        <v>53</v>
      </c>
      <c r="C487">
        <v>1914</v>
      </c>
      <c r="D487" s="4">
        <v>4678</v>
      </c>
      <c r="E487" s="4">
        <v>5659</v>
      </c>
    </row>
    <row r="488" spans="1:5" x14ac:dyDescent="0.35">
      <c r="A488" t="s">
        <v>169</v>
      </c>
      <c r="B488" t="s">
        <v>53</v>
      </c>
      <c r="C488">
        <v>1915</v>
      </c>
      <c r="D488" s="4">
        <v>4841</v>
      </c>
      <c r="E488" s="4">
        <v>5696</v>
      </c>
    </row>
    <row r="489" spans="1:5" x14ac:dyDescent="0.35">
      <c r="A489" t="s">
        <v>169</v>
      </c>
      <c r="B489" t="s">
        <v>53</v>
      </c>
      <c r="C489">
        <v>1916</v>
      </c>
      <c r="D489" s="4">
        <v>5109</v>
      </c>
      <c r="E489" s="4">
        <v>5735</v>
      </c>
    </row>
    <row r="490" spans="1:5" x14ac:dyDescent="0.35">
      <c r="A490" t="s">
        <v>169</v>
      </c>
      <c r="B490" t="s">
        <v>53</v>
      </c>
      <c r="C490">
        <v>1917</v>
      </c>
      <c r="D490" s="4">
        <v>4799</v>
      </c>
      <c r="E490" s="4">
        <v>5779</v>
      </c>
    </row>
    <row r="491" spans="1:5" x14ac:dyDescent="0.35">
      <c r="A491" t="s">
        <v>169</v>
      </c>
      <c r="B491" t="s">
        <v>53</v>
      </c>
      <c r="C491">
        <v>1918</v>
      </c>
      <c r="D491" s="4">
        <v>4434</v>
      </c>
      <c r="E491" s="4">
        <v>5807</v>
      </c>
    </row>
    <row r="492" spans="1:5" x14ac:dyDescent="0.35">
      <c r="A492" t="s">
        <v>169</v>
      </c>
      <c r="B492" t="s">
        <v>53</v>
      </c>
      <c r="C492">
        <v>1919</v>
      </c>
      <c r="D492" s="4">
        <v>4503</v>
      </c>
      <c r="E492" s="4">
        <v>5830</v>
      </c>
    </row>
    <row r="493" spans="1:5" x14ac:dyDescent="0.35">
      <c r="A493" t="s">
        <v>169</v>
      </c>
      <c r="B493" t="s">
        <v>53</v>
      </c>
      <c r="C493">
        <v>1920</v>
      </c>
      <c r="D493" s="4">
        <v>4788</v>
      </c>
      <c r="E493" s="4">
        <v>5876</v>
      </c>
    </row>
    <row r="494" spans="1:5" x14ac:dyDescent="0.35">
      <c r="A494" t="s">
        <v>169</v>
      </c>
      <c r="B494" t="s">
        <v>53</v>
      </c>
      <c r="C494">
        <v>1921</v>
      </c>
      <c r="D494" s="4">
        <v>4543</v>
      </c>
      <c r="E494" s="4">
        <v>5929</v>
      </c>
    </row>
    <row r="495" spans="1:5" x14ac:dyDescent="0.35">
      <c r="A495" t="s">
        <v>169</v>
      </c>
      <c r="B495" t="s">
        <v>53</v>
      </c>
      <c r="C495">
        <v>1922</v>
      </c>
      <c r="D495" s="4">
        <v>4868</v>
      </c>
      <c r="E495" s="4">
        <v>5971</v>
      </c>
    </row>
    <row r="496" spans="1:5" x14ac:dyDescent="0.35">
      <c r="A496" t="s">
        <v>169</v>
      </c>
      <c r="B496" t="s">
        <v>53</v>
      </c>
      <c r="C496">
        <v>1923</v>
      </c>
      <c r="D496" s="4">
        <v>5023</v>
      </c>
      <c r="E496" s="4">
        <v>5997</v>
      </c>
    </row>
    <row r="497" spans="1:5" x14ac:dyDescent="0.35">
      <c r="A497" t="s">
        <v>169</v>
      </c>
      <c r="B497" t="s">
        <v>53</v>
      </c>
      <c r="C497">
        <v>1924</v>
      </c>
      <c r="D497" s="4">
        <v>5365</v>
      </c>
      <c r="E497" s="4">
        <v>6021</v>
      </c>
    </row>
    <row r="498" spans="1:5" x14ac:dyDescent="0.35">
      <c r="A498" t="s">
        <v>169</v>
      </c>
      <c r="B498" t="s">
        <v>53</v>
      </c>
      <c r="C498">
        <v>1925</v>
      </c>
      <c r="D498" s="4">
        <v>5488</v>
      </c>
      <c r="E498" s="4">
        <v>6045</v>
      </c>
    </row>
    <row r="499" spans="1:5" x14ac:dyDescent="0.35">
      <c r="A499" t="s">
        <v>169</v>
      </c>
      <c r="B499" t="s">
        <v>53</v>
      </c>
      <c r="C499">
        <v>1926</v>
      </c>
      <c r="D499" s="4">
        <v>5756</v>
      </c>
      <c r="E499" s="4">
        <v>6064</v>
      </c>
    </row>
    <row r="500" spans="1:5" x14ac:dyDescent="0.35">
      <c r="A500" t="s">
        <v>169</v>
      </c>
      <c r="B500" t="s">
        <v>53</v>
      </c>
      <c r="C500">
        <v>1927</v>
      </c>
      <c r="D500" s="4">
        <v>5942</v>
      </c>
      <c r="E500" s="4">
        <v>6081</v>
      </c>
    </row>
    <row r="501" spans="1:5" x14ac:dyDescent="0.35">
      <c r="A501" t="s">
        <v>169</v>
      </c>
      <c r="B501" t="s">
        <v>53</v>
      </c>
      <c r="C501">
        <v>1928</v>
      </c>
      <c r="D501" s="4">
        <v>6113</v>
      </c>
      <c r="E501" s="4">
        <v>6097</v>
      </c>
    </row>
    <row r="502" spans="1:5" x14ac:dyDescent="0.35">
      <c r="A502" t="s">
        <v>169</v>
      </c>
      <c r="B502" t="s">
        <v>53</v>
      </c>
      <c r="C502">
        <v>1929</v>
      </c>
      <c r="D502" s="4">
        <v>6476</v>
      </c>
      <c r="E502" s="4">
        <v>6113</v>
      </c>
    </row>
    <row r="503" spans="1:5" x14ac:dyDescent="0.35">
      <c r="A503" t="s">
        <v>169</v>
      </c>
      <c r="B503" t="s">
        <v>53</v>
      </c>
      <c r="C503">
        <v>1930</v>
      </c>
      <c r="D503" s="4">
        <v>6755</v>
      </c>
      <c r="E503" s="4">
        <v>6131</v>
      </c>
    </row>
    <row r="504" spans="1:5" x14ac:dyDescent="0.35">
      <c r="A504" t="s">
        <v>169</v>
      </c>
      <c r="B504" t="s">
        <v>53</v>
      </c>
      <c r="C504">
        <v>1931</v>
      </c>
      <c r="D504" s="4">
        <v>6582</v>
      </c>
      <c r="E504" s="4">
        <v>6152</v>
      </c>
    </row>
    <row r="505" spans="1:5" x14ac:dyDescent="0.35">
      <c r="A505" t="s">
        <v>169</v>
      </c>
      <c r="B505" t="s">
        <v>53</v>
      </c>
      <c r="C505">
        <v>1932</v>
      </c>
      <c r="D505" s="4">
        <v>6325</v>
      </c>
      <c r="E505" s="4">
        <v>6176</v>
      </c>
    </row>
    <row r="506" spans="1:5" x14ac:dyDescent="0.35">
      <c r="A506" t="s">
        <v>169</v>
      </c>
      <c r="B506" t="s">
        <v>53</v>
      </c>
      <c r="C506">
        <v>1933</v>
      </c>
      <c r="D506" s="4">
        <v>6429</v>
      </c>
      <c r="E506" s="4">
        <v>6201</v>
      </c>
    </row>
    <row r="507" spans="1:5" x14ac:dyDescent="0.35">
      <c r="A507" t="s">
        <v>169</v>
      </c>
      <c r="B507" t="s">
        <v>53</v>
      </c>
      <c r="C507">
        <v>1934</v>
      </c>
      <c r="D507" s="4">
        <v>6845</v>
      </c>
      <c r="E507" s="4">
        <v>6222</v>
      </c>
    </row>
    <row r="508" spans="1:5" x14ac:dyDescent="0.35">
      <c r="A508" t="s">
        <v>169</v>
      </c>
      <c r="B508" t="s">
        <v>53</v>
      </c>
      <c r="C508">
        <v>1935</v>
      </c>
      <c r="D508" s="4">
        <v>7160</v>
      </c>
      <c r="E508" s="4">
        <v>6242</v>
      </c>
    </row>
    <row r="509" spans="1:5" x14ac:dyDescent="0.35">
      <c r="A509" t="s">
        <v>169</v>
      </c>
      <c r="B509" t="s">
        <v>53</v>
      </c>
      <c r="C509">
        <v>1936</v>
      </c>
      <c r="D509" s="4">
        <v>7396</v>
      </c>
      <c r="E509" s="4">
        <v>6259</v>
      </c>
    </row>
    <row r="510" spans="1:5" x14ac:dyDescent="0.35">
      <c r="A510" t="s">
        <v>169</v>
      </c>
      <c r="B510" t="s">
        <v>53</v>
      </c>
      <c r="C510">
        <v>1937</v>
      </c>
      <c r="D510" s="4">
        <v>7579</v>
      </c>
      <c r="E510" s="4">
        <v>6276</v>
      </c>
    </row>
    <row r="511" spans="1:5" x14ac:dyDescent="0.35">
      <c r="A511" t="s">
        <v>169</v>
      </c>
      <c r="B511" t="s">
        <v>53</v>
      </c>
      <c r="C511">
        <v>1938</v>
      </c>
      <c r="D511" s="4">
        <v>7812</v>
      </c>
      <c r="E511" s="4">
        <v>6297</v>
      </c>
    </row>
    <row r="512" spans="1:5" x14ac:dyDescent="0.35">
      <c r="A512" t="s">
        <v>45</v>
      </c>
      <c r="B512" t="s">
        <v>170</v>
      </c>
      <c r="C512">
        <v>1854</v>
      </c>
      <c r="D512" s="4">
        <v>4254.0504000000001</v>
      </c>
      <c r="E512" s="4">
        <v>26882</v>
      </c>
    </row>
    <row r="513" spans="1:5" x14ac:dyDescent="0.35">
      <c r="A513" t="s">
        <v>45</v>
      </c>
      <c r="B513" t="s">
        <v>170</v>
      </c>
      <c r="C513">
        <v>1855</v>
      </c>
      <c r="D513" s="4">
        <v>4161.4871999999996</v>
      </c>
      <c r="E513" s="4">
        <v>27708</v>
      </c>
    </row>
    <row r="514" spans="1:5" x14ac:dyDescent="0.35">
      <c r="A514" t="s">
        <v>45</v>
      </c>
      <c r="B514" t="s">
        <v>170</v>
      </c>
      <c r="C514">
        <v>1856</v>
      </c>
      <c r="D514" s="4">
        <v>4247.6224000000002</v>
      </c>
      <c r="E514" s="4">
        <v>28535</v>
      </c>
    </row>
    <row r="515" spans="1:5" x14ac:dyDescent="0.35">
      <c r="A515" t="s">
        <v>45</v>
      </c>
      <c r="B515" t="s">
        <v>170</v>
      </c>
      <c r="C515">
        <v>1857</v>
      </c>
      <c r="D515" s="4">
        <v>4156.3447999999999</v>
      </c>
      <c r="E515" s="4">
        <v>29360</v>
      </c>
    </row>
    <row r="516" spans="1:5" x14ac:dyDescent="0.35">
      <c r="A516" t="s">
        <v>45</v>
      </c>
      <c r="B516" t="s">
        <v>170</v>
      </c>
      <c r="C516">
        <v>1858</v>
      </c>
      <c r="D516" s="4">
        <v>4176.9143999999997</v>
      </c>
      <c r="E516" s="4">
        <v>30186</v>
      </c>
    </row>
    <row r="517" spans="1:5" x14ac:dyDescent="0.35">
      <c r="A517" t="s">
        <v>45</v>
      </c>
      <c r="B517" t="s">
        <v>170</v>
      </c>
      <c r="C517">
        <v>1859</v>
      </c>
      <c r="D517" s="4">
        <v>4288.7615999999998</v>
      </c>
      <c r="E517" s="4">
        <v>31012</v>
      </c>
    </row>
    <row r="518" spans="1:5" x14ac:dyDescent="0.35">
      <c r="A518" t="s">
        <v>45</v>
      </c>
      <c r="B518" t="s">
        <v>170</v>
      </c>
      <c r="C518">
        <v>1860</v>
      </c>
      <c r="D518" s="4">
        <v>4401.8944000000001</v>
      </c>
      <c r="E518" s="4">
        <v>31839</v>
      </c>
    </row>
    <row r="519" spans="1:5" x14ac:dyDescent="0.35">
      <c r="A519" t="s">
        <v>45</v>
      </c>
      <c r="B519" t="s">
        <v>170</v>
      </c>
      <c r="C519">
        <v>1861</v>
      </c>
      <c r="D519" s="4">
        <v>4311.9023999999999</v>
      </c>
      <c r="E519" s="4">
        <v>32678</v>
      </c>
    </row>
    <row r="520" spans="1:5" x14ac:dyDescent="0.35">
      <c r="A520" t="s">
        <v>45</v>
      </c>
      <c r="B520" t="s">
        <v>170</v>
      </c>
      <c r="C520">
        <v>1862</v>
      </c>
      <c r="D520" s="4">
        <v>4446.8904000000002</v>
      </c>
      <c r="E520" s="4">
        <v>33516</v>
      </c>
    </row>
    <row r="521" spans="1:5" x14ac:dyDescent="0.35">
      <c r="A521" t="s">
        <v>45</v>
      </c>
      <c r="B521" t="s">
        <v>170</v>
      </c>
      <c r="C521">
        <v>1863</v>
      </c>
      <c r="D521" s="4">
        <v>4733.5792000000001</v>
      </c>
      <c r="E521" s="4">
        <v>34355</v>
      </c>
    </row>
    <row r="522" spans="1:5" x14ac:dyDescent="0.35">
      <c r="A522" t="s">
        <v>45</v>
      </c>
      <c r="B522" t="s">
        <v>170</v>
      </c>
      <c r="C522">
        <v>1864</v>
      </c>
      <c r="D522" s="4">
        <v>4889.1368000000002</v>
      </c>
      <c r="E522" s="4">
        <v>35192</v>
      </c>
    </row>
    <row r="523" spans="1:5" x14ac:dyDescent="0.35">
      <c r="A523" t="s">
        <v>45</v>
      </c>
      <c r="B523" t="s">
        <v>170</v>
      </c>
      <c r="C523">
        <v>1865</v>
      </c>
      <c r="D523" s="4">
        <v>4637.1592000000001</v>
      </c>
      <c r="E523" s="4">
        <v>36031</v>
      </c>
    </row>
    <row r="524" spans="1:5" x14ac:dyDescent="0.35">
      <c r="A524" t="s">
        <v>45</v>
      </c>
      <c r="B524" t="s">
        <v>170</v>
      </c>
      <c r="C524">
        <v>1866</v>
      </c>
      <c r="D524" s="4">
        <v>4599.8768</v>
      </c>
      <c r="E524" s="4">
        <v>36869</v>
      </c>
    </row>
    <row r="525" spans="1:5" x14ac:dyDescent="0.35">
      <c r="A525" t="s">
        <v>45</v>
      </c>
      <c r="B525" t="s">
        <v>170</v>
      </c>
      <c r="C525">
        <v>1867</v>
      </c>
      <c r="D525" s="4">
        <v>4751.5775999999996</v>
      </c>
      <c r="E525" s="4">
        <v>37708</v>
      </c>
    </row>
    <row r="526" spans="1:5" x14ac:dyDescent="0.35">
      <c r="A526" t="s">
        <v>45</v>
      </c>
      <c r="B526" t="s">
        <v>170</v>
      </c>
      <c r="C526">
        <v>1868</v>
      </c>
      <c r="D526" s="4">
        <v>4815.8576000000003</v>
      </c>
      <c r="E526" s="4">
        <v>38546</v>
      </c>
    </row>
    <row r="527" spans="1:5" x14ac:dyDescent="0.35">
      <c r="A527" t="s">
        <v>45</v>
      </c>
      <c r="B527" t="s">
        <v>170</v>
      </c>
      <c r="C527">
        <v>1869</v>
      </c>
      <c r="D527" s="4">
        <v>4943.1319999999996</v>
      </c>
      <c r="E527" s="4">
        <v>39385</v>
      </c>
    </row>
    <row r="528" spans="1:5" x14ac:dyDescent="0.35">
      <c r="A528" t="s">
        <v>45</v>
      </c>
      <c r="B528" t="s">
        <v>170</v>
      </c>
      <c r="C528">
        <v>1870</v>
      </c>
      <c r="D528" s="4">
        <v>4803.0015999999996</v>
      </c>
      <c r="E528" s="4">
        <v>40241</v>
      </c>
    </row>
    <row r="529" spans="1:5" x14ac:dyDescent="0.35">
      <c r="A529" t="s">
        <v>45</v>
      </c>
      <c r="B529" t="s">
        <v>170</v>
      </c>
      <c r="C529">
        <v>1871</v>
      </c>
      <c r="D529" s="4">
        <v>4918.7056000000002</v>
      </c>
      <c r="E529" s="4">
        <v>41098</v>
      </c>
    </row>
    <row r="530" spans="1:5" x14ac:dyDescent="0.35">
      <c r="A530" t="s">
        <v>45</v>
      </c>
      <c r="B530" t="s">
        <v>170</v>
      </c>
      <c r="C530">
        <v>1872</v>
      </c>
      <c r="D530" s="4">
        <v>4991.9848000000002</v>
      </c>
      <c r="E530" s="4">
        <v>42136</v>
      </c>
    </row>
    <row r="531" spans="1:5" x14ac:dyDescent="0.35">
      <c r="A531" t="s">
        <v>45</v>
      </c>
      <c r="B531" t="s">
        <v>170</v>
      </c>
      <c r="C531">
        <v>1873</v>
      </c>
      <c r="D531" s="4">
        <v>5116.6880000000001</v>
      </c>
      <c r="E531" s="4">
        <v>43174</v>
      </c>
    </row>
    <row r="532" spans="1:5" x14ac:dyDescent="0.35">
      <c r="A532" t="s">
        <v>45</v>
      </c>
      <c r="B532" t="s">
        <v>170</v>
      </c>
      <c r="C532">
        <v>1874</v>
      </c>
      <c r="D532" s="4">
        <v>4964.9871999999996</v>
      </c>
      <c r="E532" s="4">
        <v>44212</v>
      </c>
    </row>
    <row r="533" spans="1:5" x14ac:dyDescent="0.35">
      <c r="A533" t="s">
        <v>45</v>
      </c>
      <c r="B533" t="s">
        <v>170</v>
      </c>
      <c r="C533">
        <v>1875</v>
      </c>
      <c r="D533" s="4">
        <v>5105.1175999999996</v>
      </c>
      <c r="E533" s="4">
        <v>45245</v>
      </c>
    </row>
    <row r="534" spans="1:5" x14ac:dyDescent="0.35">
      <c r="A534" t="s">
        <v>45</v>
      </c>
      <c r="B534" t="s">
        <v>170</v>
      </c>
      <c r="C534">
        <v>1876</v>
      </c>
      <c r="D534" s="4">
        <v>5049.8368</v>
      </c>
      <c r="E534" s="4">
        <v>46287</v>
      </c>
    </row>
    <row r="535" spans="1:5" x14ac:dyDescent="0.35">
      <c r="A535" t="s">
        <v>45</v>
      </c>
      <c r="B535" t="s">
        <v>170</v>
      </c>
      <c r="C535">
        <v>1877</v>
      </c>
      <c r="D535" s="4">
        <v>5098.6895999999997</v>
      </c>
      <c r="E535" s="4">
        <v>47325</v>
      </c>
    </row>
    <row r="536" spans="1:5" x14ac:dyDescent="0.35">
      <c r="A536" t="s">
        <v>45</v>
      </c>
      <c r="B536" t="s">
        <v>170</v>
      </c>
      <c r="C536">
        <v>1878</v>
      </c>
      <c r="D536" s="4">
        <v>5198.9664000000002</v>
      </c>
      <c r="E536" s="4">
        <v>48362</v>
      </c>
    </row>
    <row r="537" spans="1:5" x14ac:dyDescent="0.35">
      <c r="A537" t="s">
        <v>45</v>
      </c>
      <c r="B537" t="s">
        <v>170</v>
      </c>
      <c r="C537">
        <v>1879</v>
      </c>
      <c r="D537" s="4">
        <v>5715.7776000000003</v>
      </c>
      <c r="E537" s="4">
        <v>49400</v>
      </c>
    </row>
    <row r="538" spans="1:5" x14ac:dyDescent="0.35">
      <c r="A538" t="s">
        <v>45</v>
      </c>
      <c r="B538" t="s">
        <v>170</v>
      </c>
      <c r="C538">
        <v>1880</v>
      </c>
      <c r="D538" s="4">
        <v>6255.7295999999997</v>
      </c>
      <c r="E538" s="4">
        <v>50458</v>
      </c>
    </row>
    <row r="539" spans="1:5" x14ac:dyDescent="0.35">
      <c r="A539" t="s">
        <v>45</v>
      </c>
      <c r="B539" t="s">
        <v>170</v>
      </c>
      <c r="C539">
        <v>1881</v>
      </c>
      <c r="D539" s="4">
        <v>6317.4384</v>
      </c>
      <c r="E539" s="4">
        <v>51743</v>
      </c>
    </row>
    <row r="540" spans="1:5" x14ac:dyDescent="0.35">
      <c r="A540" t="s">
        <v>45</v>
      </c>
      <c r="B540" t="s">
        <v>170</v>
      </c>
      <c r="C540">
        <v>1882</v>
      </c>
      <c r="D540" s="4">
        <v>6557.8455999999996</v>
      </c>
      <c r="E540" s="4">
        <v>53027</v>
      </c>
    </row>
    <row r="541" spans="1:5" x14ac:dyDescent="0.35">
      <c r="A541" t="s">
        <v>45</v>
      </c>
      <c r="B541" t="s">
        <v>170</v>
      </c>
      <c r="C541">
        <v>1883</v>
      </c>
      <c r="D541" s="4">
        <v>6559.1311999999998</v>
      </c>
      <c r="E541" s="4">
        <v>54311</v>
      </c>
    </row>
    <row r="542" spans="1:5" x14ac:dyDescent="0.35">
      <c r="A542" t="s">
        <v>45</v>
      </c>
      <c r="B542" t="s">
        <v>170</v>
      </c>
      <c r="C542">
        <v>1884</v>
      </c>
      <c r="D542" s="4">
        <v>6523.1343999999999</v>
      </c>
      <c r="E542" s="4">
        <v>55595</v>
      </c>
    </row>
    <row r="543" spans="1:5" x14ac:dyDescent="0.35">
      <c r="A543" t="s">
        <v>45</v>
      </c>
      <c r="B543" t="s">
        <v>170</v>
      </c>
      <c r="C543">
        <v>1885</v>
      </c>
      <c r="D543" s="4">
        <v>6424.1432000000004</v>
      </c>
      <c r="E543" s="4">
        <v>56879</v>
      </c>
    </row>
    <row r="544" spans="1:5" x14ac:dyDescent="0.35">
      <c r="A544" t="s">
        <v>45</v>
      </c>
      <c r="B544" t="s">
        <v>170</v>
      </c>
      <c r="C544">
        <v>1886</v>
      </c>
      <c r="D544" s="4">
        <v>6471.7103999999999</v>
      </c>
      <c r="E544" s="4">
        <v>58164</v>
      </c>
    </row>
    <row r="545" spans="1:5" x14ac:dyDescent="0.35">
      <c r="A545" t="s">
        <v>45</v>
      </c>
      <c r="B545" t="s">
        <v>170</v>
      </c>
      <c r="C545">
        <v>1887</v>
      </c>
      <c r="D545" s="4">
        <v>6616.9831999999997</v>
      </c>
      <c r="E545" s="4">
        <v>59448</v>
      </c>
    </row>
    <row r="546" spans="1:5" x14ac:dyDescent="0.35">
      <c r="A546" t="s">
        <v>45</v>
      </c>
      <c r="B546" t="s">
        <v>170</v>
      </c>
      <c r="C546">
        <v>1888</v>
      </c>
      <c r="D546" s="4">
        <v>6447.2839999999997</v>
      </c>
      <c r="E546" s="4">
        <v>60732</v>
      </c>
    </row>
    <row r="547" spans="1:5" x14ac:dyDescent="0.35">
      <c r="A547" t="s">
        <v>45</v>
      </c>
      <c r="B547" t="s">
        <v>170</v>
      </c>
      <c r="C547">
        <v>1889</v>
      </c>
      <c r="D547" s="4">
        <v>6705.6895999999997</v>
      </c>
      <c r="E547" s="4">
        <v>62016</v>
      </c>
    </row>
    <row r="548" spans="1:5" x14ac:dyDescent="0.35">
      <c r="A548" t="s">
        <v>45</v>
      </c>
      <c r="B548" t="s">
        <v>170</v>
      </c>
      <c r="C548">
        <v>1890</v>
      </c>
      <c r="D548" s="4">
        <v>6664.5504000000001</v>
      </c>
      <c r="E548" s="4">
        <v>63302</v>
      </c>
    </row>
    <row r="549" spans="1:5" x14ac:dyDescent="0.35">
      <c r="A549" t="s">
        <v>45</v>
      </c>
      <c r="B549" t="s">
        <v>170</v>
      </c>
      <c r="C549">
        <v>1891</v>
      </c>
      <c r="D549" s="4">
        <v>6811.1088</v>
      </c>
      <c r="E549" s="4">
        <v>64612</v>
      </c>
    </row>
    <row r="550" spans="1:5" x14ac:dyDescent="0.35">
      <c r="A550" t="s">
        <v>45</v>
      </c>
      <c r="B550" t="s">
        <v>170</v>
      </c>
      <c r="C550">
        <v>1892</v>
      </c>
      <c r="D550" s="4">
        <v>7324.0631999999996</v>
      </c>
      <c r="E550" s="4">
        <v>65922</v>
      </c>
    </row>
    <row r="551" spans="1:5" x14ac:dyDescent="0.35">
      <c r="A551" t="s">
        <v>45</v>
      </c>
      <c r="B551" t="s">
        <v>170</v>
      </c>
      <c r="C551">
        <v>1893</v>
      </c>
      <c r="D551" s="4">
        <v>6834.2496000000001</v>
      </c>
      <c r="E551" s="4">
        <v>67231</v>
      </c>
    </row>
    <row r="552" spans="1:5" x14ac:dyDescent="0.35">
      <c r="A552" t="s">
        <v>45</v>
      </c>
      <c r="B552" t="s">
        <v>170</v>
      </c>
      <c r="C552">
        <v>1894</v>
      </c>
      <c r="D552" s="4">
        <v>6510.2784000000001</v>
      </c>
      <c r="E552" s="4">
        <v>68541</v>
      </c>
    </row>
    <row r="553" spans="1:5" x14ac:dyDescent="0.35">
      <c r="A553" t="s">
        <v>45</v>
      </c>
      <c r="B553" t="s">
        <v>170</v>
      </c>
      <c r="C553">
        <v>1895</v>
      </c>
      <c r="D553" s="4">
        <v>7159.5064000000002</v>
      </c>
      <c r="E553" s="4">
        <v>69851</v>
      </c>
    </row>
    <row r="554" spans="1:5" x14ac:dyDescent="0.35">
      <c r="A554" t="s">
        <v>45</v>
      </c>
      <c r="B554" t="s">
        <v>170</v>
      </c>
      <c r="C554">
        <v>1896</v>
      </c>
      <c r="D554" s="4">
        <v>6885.6736000000001</v>
      </c>
      <c r="E554" s="4">
        <v>71161</v>
      </c>
    </row>
    <row r="555" spans="1:5" x14ac:dyDescent="0.35">
      <c r="A555" t="s">
        <v>45</v>
      </c>
      <c r="B555" t="s">
        <v>170</v>
      </c>
      <c r="C555">
        <v>1897</v>
      </c>
      <c r="D555" s="4">
        <v>7406.3415999999997</v>
      </c>
      <c r="E555" s="4">
        <v>72471</v>
      </c>
    </row>
    <row r="556" spans="1:5" x14ac:dyDescent="0.35">
      <c r="A556" t="s">
        <v>45</v>
      </c>
      <c r="B556" t="s">
        <v>170</v>
      </c>
      <c r="C556">
        <v>1898</v>
      </c>
      <c r="D556" s="4">
        <v>7426.9111999999996</v>
      </c>
      <c r="E556" s="4">
        <v>73781</v>
      </c>
    </row>
    <row r="557" spans="1:5" x14ac:dyDescent="0.35">
      <c r="A557" t="s">
        <v>45</v>
      </c>
      <c r="B557" t="s">
        <v>170</v>
      </c>
      <c r="C557">
        <v>1899</v>
      </c>
      <c r="D557" s="4">
        <v>7959.1495999999997</v>
      </c>
      <c r="E557" s="4">
        <v>75091</v>
      </c>
    </row>
    <row r="558" spans="1:5" x14ac:dyDescent="0.35">
      <c r="A558" t="s">
        <v>45</v>
      </c>
      <c r="B558" t="s">
        <v>170</v>
      </c>
      <c r="C558">
        <v>1900</v>
      </c>
      <c r="D558" s="4">
        <v>8037.5712000000003</v>
      </c>
      <c r="E558" s="4">
        <v>76391</v>
      </c>
    </row>
    <row r="559" spans="1:5" x14ac:dyDescent="0.35">
      <c r="A559" t="s">
        <v>45</v>
      </c>
      <c r="B559" t="s">
        <v>170</v>
      </c>
      <c r="C559">
        <v>1901</v>
      </c>
      <c r="D559" s="4">
        <v>8770.3631999999998</v>
      </c>
      <c r="E559" s="4">
        <v>77888</v>
      </c>
    </row>
    <row r="560" spans="1:5" x14ac:dyDescent="0.35">
      <c r="A560" t="s">
        <v>45</v>
      </c>
      <c r="B560" t="s">
        <v>170</v>
      </c>
      <c r="C560">
        <v>1902</v>
      </c>
      <c r="D560" s="4">
        <v>8684.2279999999992</v>
      </c>
      <c r="E560" s="4">
        <v>79469</v>
      </c>
    </row>
    <row r="561" spans="1:5" x14ac:dyDescent="0.35">
      <c r="A561" t="s">
        <v>45</v>
      </c>
      <c r="B561" t="s">
        <v>170</v>
      </c>
      <c r="C561">
        <v>1903</v>
      </c>
      <c r="D561" s="4">
        <v>8941.348</v>
      </c>
      <c r="E561" s="4">
        <v>80946</v>
      </c>
    </row>
    <row r="562" spans="1:5" x14ac:dyDescent="0.35">
      <c r="A562" t="s">
        <v>45</v>
      </c>
      <c r="B562" t="s">
        <v>170</v>
      </c>
      <c r="C562">
        <v>1904</v>
      </c>
      <c r="D562" s="4">
        <v>8663.6584000000003</v>
      </c>
      <c r="E562" s="4">
        <v>82485</v>
      </c>
    </row>
    <row r="563" spans="1:5" x14ac:dyDescent="0.35">
      <c r="A563" t="s">
        <v>45</v>
      </c>
      <c r="B563" t="s">
        <v>170</v>
      </c>
      <c r="C563">
        <v>1905</v>
      </c>
      <c r="D563" s="4">
        <v>9121.3320000000003</v>
      </c>
      <c r="E563" s="4">
        <v>84147</v>
      </c>
    </row>
    <row r="564" spans="1:5" x14ac:dyDescent="0.35">
      <c r="A564" t="s">
        <v>45</v>
      </c>
      <c r="B564" t="s">
        <v>170</v>
      </c>
      <c r="C564">
        <v>1906</v>
      </c>
      <c r="D564" s="4">
        <v>9980.1128000000008</v>
      </c>
      <c r="E564" s="4">
        <v>85770</v>
      </c>
    </row>
    <row r="565" spans="1:5" x14ac:dyDescent="0.35">
      <c r="A565" t="s">
        <v>45</v>
      </c>
      <c r="B565" t="s">
        <v>170</v>
      </c>
      <c r="C565">
        <v>1907</v>
      </c>
      <c r="D565" s="4">
        <v>9950.5439999999999</v>
      </c>
      <c r="E565" s="4">
        <v>87339</v>
      </c>
    </row>
    <row r="566" spans="1:5" x14ac:dyDescent="0.35">
      <c r="A566" t="s">
        <v>45</v>
      </c>
      <c r="B566" t="s">
        <v>170</v>
      </c>
      <c r="C566">
        <v>1908</v>
      </c>
      <c r="D566" s="4">
        <v>8975.9760999999999</v>
      </c>
      <c r="E566" s="4">
        <v>89055</v>
      </c>
    </row>
    <row r="567" spans="1:5" x14ac:dyDescent="0.35">
      <c r="A567" t="s">
        <v>45</v>
      </c>
      <c r="B567" t="s">
        <v>170</v>
      </c>
      <c r="C567">
        <v>1909</v>
      </c>
      <c r="D567" s="4">
        <v>9798.1182000000008</v>
      </c>
      <c r="E567" s="4">
        <v>90845</v>
      </c>
    </row>
    <row r="568" spans="1:5" x14ac:dyDescent="0.35">
      <c r="A568" t="s">
        <v>45</v>
      </c>
      <c r="B568" t="s">
        <v>170</v>
      </c>
      <c r="C568">
        <v>1910</v>
      </c>
      <c r="D568" s="4">
        <v>9636.7826999999997</v>
      </c>
      <c r="E568" s="4">
        <v>92767</v>
      </c>
    </row>
    <row r="569" spans="1:5" x14ac:dyDescent="0.35">
      <c r="A569" t="s">
        <v>45</v>
      </c>
      <c r="B569" t="s">
        <v>170</v>
      </c>
      <c r="C569">
        <v>1911</v>
      </c>
      <c r="D569" s="4">
        <v>9735.8893000000007</v>
      </c>
      <c r="E569" s="4">
        <v>94234</v>
      </c>
    </row>
    <row r="570" spans="1:5" x14ac:dyDescent="0.35">
      <c r="A570" t="s">
        <v>45</v>
      </c>
      <c r="B570" t="s">
        <v>170</v>
      </c>
      <c r="C570">
        <v>1912</v>
      </c>
      <c r="D570" s="4">
        <v>9976.5671000000002</v>
      </c>
      <c r="E570" s="4">
        <v>95703</v>
      </c>
    </row>
    <row r="571" spans="1:5" x14ac:dyDescent="0.35">
      <c r="A571" t="s">
        <v>45</v>
      </c>
      <c r="B571" t="s">
        <v>170</v>
      </c>
      <c r="C571">
        <v>1913</v>
      </c>
      <c r="D571" s="4">
        <v>10107.9694</v>
      </c>
      <c r="E571" s="4">
        <v>97606</v>
      </c>
    </row>
    <row r="572" spans="1:5" x14ac:dyDescent="0.35">
      <c r="A572" t="s">
        <v>45</v>
      </c>
      <c r="B572" t="s">
        <v>170</v>
      </c>
      <c r="C572">
        <v>1914</v>
      </c>
      <c r="D572" s="4">
        <v>9096.3719999999994</v>
      </c>
      <c r="E572" s="4">
        <v>99505</v>
      </c>
    </row>
    <row r="573" spans="1:5" x14ac:dyDescent="0.35">
      <c r="A573" t="s">
        <v>45</v>
      </c>
      <c r="B573" t="s">
        <v>170</v>
      </c>
      <c r="C573">
        <v>1915</v>
      </c>
      <c r="D573" s="4">
        <v>9164.1767999999993</v>
      </c>
      <c r="E573" s="4">
        <v>100941</v>
      </c>
    </row>
    <row r="574" spans="1:5" x14ac:dyDescent="0.35">
      <c r="A574" t="s">
        <v>45</v>
      </c>
      <c r="B574" t="s">
        <v>170</v>
      </c>
      <c r="C574">
        <v>1916</v>
      </c>
      <c r="D574" s="4">
        <v>10222.3199</v>
      </c>
      <c r="E574" s="4">
        <v>102364</v>
      </c>
    </row>
    <row r="575" spans="1:5" x14ac:dyDescent="0.35">
      <c r="A575" t="s">
        <v>45</v>
      </c>
      <c r="B575" t="s">
        <v>170</v>
      </c>
      <c r="C575">
        <v>1917</v>
      </c>
      <c r="D575" s="4">
        <v>9769.0779999999995</v>
      </c>
      <c r="E575" s="4">
        <v>103817</v>
      </c>
    </row>
    <row r="576" spans="1:5" x14ac:dyDescent="0.35">
      <c r="A576" t="s">
        <v>45</v>
      </c>
      <c r="B576" t="s">
        <v>170</v>
      </c>
      <c r="C576">
        <v>1918</v>
      </c>
      <c r="D576" s="4">
        <v>10471.3058</v>
      </c>
      <c r="E576" s="4">
        <v>104958</v>
      </c>
    </row>
    <row r="577" spans="1:5" x14ac:dyDescent="0.35">
      <c r="A577" t="s">
        <v>45</v>
      </c>
      <c r="B577" t="s">
        <v>170</v>
      </c>
      <c r="C577">
        <v>1919</v>
      </c>
      <c r="D577" s="4">
        <v>10449.7803</v>
      </c>
      <c r="E577" s="4">
        <v>105473</v>
      </c>
    </row>
    <row r="578" spans="1:5" x14ac:dyDescent="0.35">
      <c r="A578" t="s">
        <v>45</v>
      </c>
      <c r="B578" t="s">
        <v>170</v>
      </c>
      <c r="C578">
        <v>1920</v>
      </c>
      <c r="D578" s="4">
        <v>10152.927100000001</v>
      </c>
      <c r="E578" s="4">
        <v>106881</v>
      </c>
    </row>
    <row r="579" spans="1:5" x14ac:dyDescent="0.35">
      <c r="A579" t="s">
        <v>45</v>
      </c>
      <c r="B579" t="s">
        <v>170</v>
      </c>
      <c r="C579">
        <v>1921</v>
      </c>
      <c r="D579" s="4">
        <v>9674.8804999999993</v>
      </c>
      <c r="E579" s="4">
        <v>108964</v>
      </c>
    </row>
    <row r="580" spans="1:5" x14ac:dyDescent="0.35">
      <c r="A580" t="s">
        <v>45</v>
      </c>
      <c r="B580" t="s">
        <v>170</v>
      </c>
      <c r="C580">
        <v>1922</v>
      </c>
      <c r="D580" s="4">
        <v>10009.7153</v>
      </c>
      <c r="E580" s="4">
        <v>110484</v>
      </c>
    </row>
    <row r="581" spans="1:5" x14ac:dyDescent="0.35">
      <c r="A581" t="s">
        <v>45</v>
      </c>
      <c r="B581" t="s">
        <v>170</v>
      </c>
      <c r="C581">
        <v>1923</v>
      </c>
      <c r="D581" s="4">
        <v>11071.243</v>
      </c>
      <c r="E581" s="4">
        <v>112387</v>
      </c>
    </row>
    <row r="582" spans="1:5" x14ac:dyDescent="0.35">
      <c r="A582" t="s">
        <v>45</v>
      </c>
      <c r="B582" t="s">
        <v>170</v>
      </c>
      <c r="C582">
        <v>1924</v>
      </c>
      <c r="D582" s="4">
        <v>11126.713</v>
      </c>
      <c r="E582" s="4">
        <v>114558</v>
      </c>
    </row>
    <row r="583" spans="1:5" x14ac:dyDescent="0.35">
      <c r="A583" t="s">
        <v>45</v>
      </c>
      <c r="B583" t="s">
        <v>170</v>
      </c>
      <c r="C583">
        <v>1925</v>
      </c>
      <c r="D583" s="4">
        <v>11149.772000000001</v>
      </c>
      <c r="E583" s="4">
        <v>116284</v>
      </c>
    </row>
    <row r="584" spans="1:5" x14ac:dyDescent="0.35">
      <c r="A584" t="s">
        <v>45</v>
      </c>
      <c r="B584" t="s">
        <v>170</v>
      </c>
      <c r="C584">
        <v>1926</v>
      </c>
      <c r="D584" s="4">
        <v>11647.7678</v>
      </c>
      <c r="E584" s="4">
        <v>117857</v>
      </c>
    </row>
    <row r="585" spans="1:5" x14ac:dyDescent="0.35">
      <c r="A585" t="s">
        <v>45</v>
      </c>
      <c r="B585" t="s">
        <v>170</v>
      </c>
      <c r="C585">
        <v>1927</v>
      </c>
      <c r="D585" s="4">
        <v>11532.3979</v>
      </c>
      <c r="E585" s="4">
        <v>119502</v>
      </c>
    </row>
    <row r="586" spans="1:5" x14ac:dyDescent="0.35">
      <c r="A586" t="s">
        <v>45</v>
      </c>
      <c r="B586" t="s">
        <v>170</v>
      </c>
      <c r="C586">
        <v>1928</v>
      </c>
      <c r="D586" s="4">
        <v>11451.069</v>
      </c>
      <c r="E586" s="4">
        <v>120971</v>
      </c>
    </row>
    <row r="587" spans="1:5" x14ac:dyDescent="0.35">
      <c r="A587" t="s">
        <v>45</v>
      </c>
      <c r="B587" t="s">
        <v>170</v>
      </c>
      <c r="C587">
        <v>1929</v>
      </c>
      <c r="D587" s="4">
        <v>11954.2353</v>
      </c>
      <c r="E587" s="4">
        <v>122245</v>
      </c>
    </row>
    <row r="588" spans="1:5" x14ac:dyDescent="0.35">
      <c r="A588" t="s">
        <v>45</v>
      </c>
      <c r="B588" t="s">
        <v>170</v>
      </c>
      <c r="C588">
        <v>1930</v>
      </c>
      <c r="D588" s="4">
        <v>10694.982099999999</v>
      </c>
      <c r="E588" s="4">
        <v>123668</v>
      </c>
    </row>
    <row r="589" spans="1:5" x14ac:dyDescent="0.35">
      <c r="A589" t="s">
        <v>45</v>
      </c>
      <c r="B589" t="s">
        <v>170</v>
      </c>
      <c r="C589">
        <v>1931</v>
      </c>
      <c r="D589" s="4">
        <v>9930.9634000000005</v>
      </c>
      <c r="E589" s="4">
        <v>124633</v>
      </c>
    </row>
    <row r="590" spans="1:5" x14ac:dyDescent="0.35">
      <c r="A590" t="s">
        <v>45</v>
      </c>
      <c r="B590" t="s">
        <v>170</v>
      </c>
      <c r="C590">
        <v>1932</v>
      </c>
      <c r="D590" s="4">
        <v>8380.5043999999998</v>
      </c>
      <c r="E590" s="4">
        <v>125436</v>
      </c>
    </row>
    <row r="591" spans="1:5" x14ac:dyDescent="0.35">
      <c r="A591" t="s">
        <v>45</v>
      </c>
      <c r="B591" t="s">
        <v>170</v>
      </c>
      <c r="C591">
        <v>1933</v>
      </c>
      <c r="D591" s="4">
        <v>8048.2245000000003</v>
      </c>
      <c r="E591" s="4">
        <v>126180</v>
      </c>
    </row>
    <row r="592" spans="1:5" x14ac:dyDescent="0.35">
      <c r="A592" t="s">
        <v>45</v>
      </c>
      <c r="B592" t="s">
        <v>170</v>
      </c>
      <c r="C592">
        <v>1934</v>
      </c>
      <c r="D592" s="4">
        <v>8667.0918000000001</v>
      </c>
      <c r="E592" s="4">
        <v>126978</v>
      </c>
    </row>
    <row r="593" spans="1:5" x14ac:dyDescent="0.35">
      <c r="A593" t="s">
        <v>45</v>
      </c>
      <c r="B593" t="s">
        <v>170</v>
      </c>
      <c r="C593">
        <v>1935</v>
      </c>
      <c r="D593" s="4">
        <v>9680.8385999999991</v>
      </c>
      <c r="E593" s="4">
        <v>127859</v>
      </c>
    </row>
    <row r="594" spans="1:5" x14ac:dyDescent="0.35">
      <c r="A594" t="s">
        <v>45</v>
      </c>
      <c r="B594" t="s">
        <v>170</v>
      </c>
      <c r="C594">
        <v>1936</v>
      </c>
      <c r="D594" s="4">
        <v>10568.0124</v>
      </c>
      <c r="E594" s="4">
        <v>128681</v>
      </c>
    </row>
    <row r="595" spans="1:5" x14ac:dyDescent="0.35">
      <c r="A595" t="s">
        <v>45</v>
      </c>
      <c r="B595" t="s">
        <v>170</v>
      </c>
      <c r="C595">
        <v>1937</v>
      </c>
      <c r="D595" s="4">
        <v>11295.098900000001</v>
      </c>
      <c r="E595" s="4">
        <v>129464</v>
      </c>
    </row>
    <row r="596" spans="1:5" x14ac:dyDescent="0.35">
      <c r="A596" t="s">
        <v>45</v>
      </c>
      <c r="B596" t="s">
        <v>170</v>
      </c>
      <c r="C596">
        <v>1938</v>
      </c>
      <c r="D596" s="4">
        <v>10526.133599999999</v>
      </c>
      <c r="E596" s="4">
        <v>130476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B3FA-9B0F-4658-B531-D364DF8AE41F}">
  <dimension ref="A1:L22"/>
  <sheetViews>
    <sheetView tabSelected="1" zoomScale="80" zoomScaleNormal="80" workbookViewId="0">
      <selection activeCell="J7" sqref="J7"/>
    </sheetView>
  </sheetViews>
  <sheetFormatPr defaultRowHeight="14.5" x14ac:dyDescent="0.35"/>
  <cols>
    <col min="1" max="1" width="12" customWidth="1"/>
    <col min="2" max="2" width="20.7265625" customWidth="1"/>
    <col min="3" max="3" width="14" customWidth="1"/>
    <col min="4" max="4" width="17.453125" customWidth="1"/>
    <col min="5" max="5" width="15.81640625" customWidth="1"/>
    <col min="6" max="6" width="19.453125" customWidth="1"/>
    <col min="7" max="7" width="18.26953125" customWidth="1"/>
    <col min="8" max="8" width="21" customWidth="1"/>
    <col min="10" max="10" width="16.36328125" bestFit="1" customWidth="1"/>
    <col min="11" max="11" width="13.81640625" customWidth="1"/>
  </cols>
  <sheetData>
    <row r="1" spans="1:12" ht="15" customHeight="1" x14ac:dyDescent="0.35">
      <c r="C1" s="46" t="s">
        <v>110</v>
      </c>
      <c r="D1" s="46"/>
      <c r="E1" s="46" t="s">
        <v>111</v>
      </c>
      <c r="F1" s="46"/>
      <c r="G1" s="46" t="s">
        <v>112</v>
      </c>
      <c r="H1" s="46"/>
      <c r="J1" s="7" t="s">
        <v>113</v>
      </c>
    </row>
    <row r="2" spans="1:12" x14ac:dyDescent="0.35">
      <c r="A2" s="2" t="s">
        <v>101</v>
      </c>
      <c r="B2" s="2" t="s">
        <v>114</v>
      </c>
      <c r="C2" s="2" t="s">
        <v>115</v>
      </c>
      <c r="D2" s="2" t="s">
        <v>116</v>
      </c>
      <c r="E2" s="2" t="s">
        <v>115</v>
      </c>
      <c r="F2" s="2" t="s">
        <v>116</v>
      </c>
      <c r="G2" s="2" t="s">
        <v>115</v>
      </c>
      <c r="H2" s="2" t="s">
        <v>116</v>
      </c>
      <c r="J2" s="2" t="s">
        <v>117</v>
      </c>
      <c r="K2" s="2" t="s">
        <v>118</v>
      </c>
      <c r="L2" s="2" t="s">
        <v>119</v>
      </c>
    </row>
    <row r="3" spans="1:12" x14ac:dyDescent="0.35">
      <c r="A3" s="1"/>
      <c r="B3" s="25"/>
      <c r="C3" s="30"/>
      <c r="D3" s="30"/>
      <c r="E3" s="30"/>
      <c r="F3" s="30"/>
      <c r="G3" s="30"/>
      <c r="H3" s="30"/>
    </row>
    <row r="4" spans="1:12" x14ac:dyDescent="0.35">
      <c r="A4" s="1" t="s">
        <v>102</v>
      </c>
      <c r="B4" s="25">
        <f>PRODUCT('Savings v Capital Gains'!W96:'Savings v Capital Gains'!W167)^(1/(2019-1947))-1</f>
        <v>3.3684417211464313E-2</v>
      </c>
      <c r="C4" s="25">
        <f>PRODUCT('Savings v Capital Gains'!AD96:'Savings v Capital Gains'!AD167)^(1/(2019-1947))-1</f>
        <v>8.114802427846568E-3</v>
      </c>
      <c r="D4" s="25">
        <f>PRODUCT('Savings v Capital Gains'!AE96:'Savings v Capital Gains'!AE167)^(1/(2019-1947))-1</f>
        <v>2.5363792617704162E-2</v>
      </c>
      <c r="E4" s="25">
        <f>PRODUCT('Savings v Capital Gains'!AJ96:'Savings v Capital Gains'!AJ167)^(1/(2019-1947))-1</f>
        <v>1.1474773611478195E-2</v>
      </c>
      <c r="F4" s="25">
        <f>PRODUCT('Savings v Capital Gains'!AK96:'Savings v Capital Gains'!AK167)^(1/(2019-1947))-1</f>
        <v>2.1957684145385459E-2</v>
      </c>
      <c r="G4" s="25">
        <f>PRODUCT('Savings v Capital Gains'!X96:'Savings v Capital Gains'!X167)^(1/(2019-1947))-1</f>
        <v>3.7602323499801749E-2</v>
      </c>
      <c r="H4" s="25">
        <f>PRODUCT('Savings v Capital Gains'!Y96:'Savings v Capital Gains'!Y167)^(1/(2019-1947))-1</f>
        <v>-3.7759228170599624E-3</v>
      </c>
      <c r="J4" s="24">
        <f>PRODUCT('Savings v Capital Gains'!AM143:'Savings v Capital Gains'!AM167)^(1/(2019-1995))-1</f>
        <v>0.15930102173883998</v>
      </c>
      <c r="K4" s="24">
        <f>PRODUCT('Savings v Capital Gains'!AN143:'Savings v Capital Gains'!AN167)^(1/(2019-1995))-1</f>
        <v>3.9555182070120321E-2</v>
      </c>
      <c r="L4" s="24">
        <f>PRODUCT('Savings v Capital Gains'!AO143:'Savings v Capital Gains'!AO167)^(1/(2019-1995))-1</f>
        <v>6.3680797219469731E-2</v>
      </c>
    </row>
    <row r="5" spans="1:12" x14ac:dyDescent="0.35">
      <c r="A5" s="1"/>
      <c r="B5" s="25"/>
      <c r="C5" s="31"/>
      <c r="D5" s="31"/>
      <c r="E5" s="31"/>
      <c r="F5" s="31"/>
      <c r="G5" s="31"/>
      <c r="H5" s="31"/>
    </row>
    <row r="6" spans="1:12" x14ac:dyDescent="0.35">
      <c r="A6" s="1"/>
      <c r="B6" s="25"/>
      <c r="C6" s="31"/>
      <c r="D6" s="31"/>
      <c r="E6" s="31"/>
      <c r="F6" s="31"/>
      <c r="G6" s="31"/>
      <c r="H6" s="31"/>
    </row>
    <row r="7" spans="1:12" x14ac:dyDescent="0.35">
      <c r="A7" s="1" t="s">
        <v>103</v>
      </c>
      <c r="B7" s="25">
        <f>PRODUCT('Savings v Capital Gains'!W96:'Savings v Capital Gains'!W107)^(1/(1959-1947))-1</f>
        <v>2.505377400597153E-2</v>
      </c>
      <c r="C7" s="25">
        <f>PRODUCT('Savings v Capital Gains'!AD96:'Savings v Capital Gains'!AD107)^(1/(1959-1947))-1</f>
        <v>1.3870365800112694E-3</v>
      </c>
      <c r="D7" s="25">
        <f>PRODUCT('Savings v Capital Gains'!AE96:'Savings v Capital Gains'!AE107)^(1/(1959-1947))-1</f>
        <v>2.3633956264091482E-2</v>
      </c>
      <c r="E7" s="25">
        <f>PRODUCT('Savings v Capital Gains'!AJ96:'Savings v Capital Gains'!AJ107)^(1/(1959-1947))-1</f>
        <v>3.2185609914876512E-3</v>
      </c>
      <c r="F7" s="25">
        <f>PRODUCT('Savings v Capital Gains'!AK96:'Savings v Capital Gains'!AK107)^(1/(1959-1947))-1</f>
        <v>2.1765160517867699E-2</v>
      </c>
      <c r="G7" s="25">
        <f>PRODUCT('Savings v Capital Gains'!X96:'Savings v Capital Gains'!X107)^(1/(1959-1947))-1</f>
        <v>2.3303574096175783E-2</v>
      </c>
      <c r="H7" s="25">
        <f>PRODUCT('Savings v Capital Gains'!Y96:'Savings v Capital Gains'!Y107)^(1/(1959-1947))-1</f>
        <v>1.7103428094069617E-3</v>
      </c>
    </row>
    <row r="8" spans="1:12" x14ac:dyDescent="0.35">
      <c r="A8" s="1"/>
      <c r="B8" s="25"/>
      <c r="C8" s="32"/>
      <c r="D8" s="32"/>
      <c r="E8" s="31"/>
      <c r="F8" s="31"/>
      <c r="G8" s="31"/>
      <c r="H8" s="31"/>
    </row>
    <row r="9" spans="1:12" x14ac:dyDescent="0.35">
      <c r="A9" s="1" t="s">
        <v>104</v>
      </c>
      <c r="B9" s="25">
        <f>PRODUCT('Savings v Capital Gains'!W108:'Savings v Capital Gains'!W117)^(1/10)-1</f>
        <v>4.3729630743754688E-2</v>
      </c>
      <c r="C9" s="25">
        <f>PRODUCT('Savings v Capital Gains'!AD108:'Savings v Capital Gains'!AD117)^(1/10)-1</f>
        <v>5.4245195700248772E-3</v>
      </c>
      <c r="D9" s="25">
        <f>PRODUCT('Savings v Capital Gains'!AE108:'Savings v Capital Gains'!AE117)^(1/10)-1</f>
        <v>3.8098445411010262E-2</v>
      </c>
      <c r="E9" s="25">
        <f>PRODUCT('Savings v Capital Gains'!AJ108:'Savings v Capital Gains'!AJ117)^(1/10)-1</f>
        <v>9.6648513752823906E-3</v>
      </c>
      <c r="F9" s="25">
        <f>PRODUCT('Savings v Capital Gains'!AK108:'Savings v Capital Gains'!AK117)^(1/10)-1</f>
        <v>3.3738699848838261E-2</v>
      </c>
      <c r="G9" s="25">
        <f>PRODUCT('Savings v Capital Gains'!X108:'Savings v Capital Gains'!X117)^(1/10)-1</f>
        <v>3.9919097680937154E-2</v>
      </c>
      <c r="H9" s="25">
        <f>PRODUCT('Savings v Capital Gains'!Y108:'Savings v Capital Gains'!Y117)^(1/10)-1</f>
        <v>3.6642591441153893E-3</v>
      </c>
    </row>
    <row r="10" spans="1:12" x14ac:dyDescent="0.35">
      <c r="A10" s="1"/>
      <c r="B10" s="25"/>
      <c r="C10" s="33"/>
      <c r="D10" s="33"/>
      <c r="E10" s="33"/>
      <c r="F10" s="33"/>
      <c r="G10" s="33"/>
      <c r="H10" s="33"/>
    </row>
    <row r="11" spans="1:12" x14ac:dyDescent="0.35">
      <c r="A11" s="1" t="s">
        <v>105</v>
      </c>
      <c r="B11" s="25">
        <f>PRODUCT('Savings v Capital Gains'!W118:'Savings v Capital Gains'!W127)^(1/10)-1</f>
        <v>2.8149837444081394E-2</v>
      </c>
      <c r="C11" s="25">
        <f>PRODUCT('Savings v Capital Gains'!AD118:'Savings v Capital Gains'!AD127)^(1/10)-1</f>
        <v>8.5132694963003797E-3</v>
      </c>
      <c r="D11" s="25">
        <f>PRODUCT('Savings v Capital Gains'!AE118:'Savings v Capital Gains'!AE127)^(1/10)-1</f>
        <v>1.9470807714397687E-2</v>
      </c>
      <c r="E11" s="25">
        <f>PRODUCT('Savings v Capital Gains'!AJ118:'Savings v Capital Gains'!AJ127)^(1/10)-1</f>
        <v>9.4198995012257924E-3</v>
      </c>
      <c r="F11" s="25">
        <f>PRODUCT('Savings v Capital Gains'!AK118:'Savings v Capital Gains'!AK127)^(1/10)-1</f>
        <v>1.8555150291876155E-2</v>
      </c>
      <c r="G11" s="25">
        <f>PRODUCT('Savings v Capital Gains'!X118:'Savings v Capital Gains'!X127)^(1/10)-1</f>
        <v>5.0527129480641531E-2</v>
      </c>
      <c r="H11" s="25">
        <f>PRODUCT('Savings v Capital Gains'!Y118:'Savings v Capital Gains'!Y127)^(1/10)-1</f>
        <v>-2.1301012994898172E-2</v>
      </c>
    </row>
    <row r="12" spans="1:12" x14ac:dyDescent="0.35">
      <c r="A12" s="1"/>
      <c r="B12" s="25"/>
      <c r="C12" s="31"/>
      <c r="D12" s="31"/>
      <c r="E12" s="31"/>
      <c r="F12" s="31"/>
      <c r="G12" s="31"/>
      <c r="H12" s="31"/>
    </row>
    <row r="13" spans="1:12" x14ac:dyDescent="0.35">
      <c r="A13" s="1" t="s">
        <v>106</v>
      </c>
      <c r="B13" s="25">
        <f>PRODUCT('Savings v Capital Gains'!W128:'Savings v Capital Gains'!W137)^(1/10)-1</f>
        <v>2.3995563562742683E-2</v>
      </c>
      <c r="C13" s="25">
        <f>PRODUCT('Savings v Capital Gains'!AD128:'Savings v Capital Gains'!AD137)^(1/10)-1</f>
        <v>1.434532027161195E-2</v>
      </c>
      <c r="D13" s="25">
        <f>PRODUCT('Savings v Capital Gains'!AE128:'Savings v Capital Gains'!AE137)^(1/10)-1</f>
        <v>9.5137652811829732E-3</v>
      </c>
      <c r="E13" s="25">
        <f>PRODUCT('Savings v Capital Gains'!AJ128:'Savings v Capital Gains'!AJ137)^(1/10)-1</f>
        <v>1.7273737998872996E-2</v>
      </c>
      <c r="F13" s="25">
        <f>PRODUCT('Savings v Capital Gains'!AK128:'Savings v Capital Gains'!AK137)^(1/10)-1</f>
        <v>6.607686124968204E-3</v>
      </c>
      <c r="G13" s="25">
        <f>PRODUCT('Savings v Capital Gains'!X128:'Savings v Capital Gains'!X137)^(1/10)-1</f>
        <v>4.7409324615573789E-2</v>
      </c>
      <c r="H13" s="25">
        <f>PRODUCT('Savings v Capital Gains'!Y128:'Savings v Capital Gains'!Y137)^(1/10)-1</f>
        <v>-2.2353974232017348E-2</v>
      </c>
    </row>
    <row r="14" spans="1:12" x14ac:dyDescent="0.35">
      <c r="A14" s="1"/>
      <c r="B14" s="25"/>
      <c r="C14" s="31"/>
      <c r="D14" s="31"/>
      <c r="E14" s="31"/>
      <c r="F14" s="31"/>
      <c r="G14" s="31"/>
      <c r="H14" s="31"/>
    </row>
    <row r="15" spans="1:12" x14ac:dyDescent="0.35">
      <c r="A15" s="1" t="s">
        <v>107</v>
      </c>
      <c r="B15" s="25">
        <f>PRODUCT('Savings v Capital Gains'!W138:'Savings v Capital Gains'!W147)^(1/10)-1</f>
        <v>5.7006343950000593E-2</v>
      </c>
      <c r="C15" s="25">
        <f>PRODUCT('Savings v Capital Gains'!AD138:'Savings v Capital Gains'!AD147)^(1/10)-1</f>
        <v>1.411572666734795E-2</v>
      </c>
      <c r="D15" s="25">
        <f>PRODUCT('Savings v Capital Gains'!AE138:'Savings v Capital Gains'!AE147)^(1/10)-1</f>
        <v>4.2293612212880749E-2</v>
      </c>
      <c r="E15" s="25">
        <f>PRODUCT('Savings v Capital Gains'!AJ138:'Savings v Capital Gains'!AJ147)^(1/10)-1</f>
        <v>1.8991110812377254E-2</v>
      </c>
      <c r="F15" s="25">
        <f>PRODUCT('Savings v Capital Gains'!AK138:'Savings v Capital Gains'!AK147)^(1/10)-1</f>
        <v>3.7306736765658544E-2</v>
      </c>
      <c r="G15" s="25">
        <f>PRODUCT('Savings v Capital Gains'!X138:'Savings v Capital Gains'!X147)^(1/10)-1</f>
        <v>4.4210927814340995E-2</v>
      </c>
      <c r="H15" s="25">
        <f>PRODUCT('Savings v Capital Gains'!Y138:'Savings v Capital Gains'!Y147)^(1/10)-1</f>
        <v>1.2253670015158757E-2</v>
      </c>
    </row>
    <row r="16" spans="1:12" x14ac:dyDescent="0.35">
      <c r="A16" s="1"/>
      <c r="B16" s="25"/>
      <c r="C16" s="31"/>
      <c r="D16" s="31"/>
      <c r="E16" s="31"/>
      <c r="F16" s="31"/>
      <c r="G16" s="31"/>
      <c r="H16" s="31"/>
    </row>
    <row r="17" spans="1:8" x14ac:dyDescent="0.35">
      <c r="A17" s="1" t="s">
        <v>108</v>
      </c>
      <c r="B17" s="25">
        <f>PRODUCT('Savings v Capital Gains'!W148:'Savings v Capital Gains'!W157)^(1/10)-1</f>
        <v>2.5600718030110992E-2</v>
      </c>
      <c r="C17" s="25">
        <f>PRODUCT('Savings v Capital Gains'!AD148:'Savings v Capital Gains'!AD157)^(1/10)-1</f>
        <v>4.3162666656306747E-3</v>
      </c>
      <c r="D17" s="25">
        <f>PRODUCT('Savings v Capital Gains'!AE148:'Savings v Capital Gains'!AE157)^(1/10)-1</f>
        <v>2.1192976825064935E-2</v>
      </c>
      <c r="E17" s="25">
        <f>PRODUCT('Savings v Capital Gains'!AJ148:'Savings v Capital Gains'!AJ157)^(1/10)-1</f>
        <v>8.2119905280646499E-3</v>
      </c>
      <c r="F17" s="25">
        <f>PRODUCT('Savings v Capital Gains'!AK148:'Savings v Capital Gains'!AK157)^(1/10)-1</f>
        <v>1.7247094525169038E-2</v>
      </c>
      <c r="G17" s="25">
        <f>PRODUCT('Savings v Capital Gains'!X148:'Savings v Capital Gains'!X157)^(1/10)-1</f>
        <v>2.9395406489910236E-2</v>
      </c>
      <c r="H17" s="25">
        <f>PRODUCT('Savings v Capital Gains'!Y148:'Savings v Capital Gains'!Y157)^(1/10)-1</f>
        <v>-3.6863273683517273E-3</v>
      </c>
    </row>
    <row r="18" spans="1:8" x14ac:dyDescent="0.35">
      <c r="A18" s="1"/>
      <c r="B18" s="25"/>
      <c r="C18" s="31"/>
      <c r="D18" s="31"/>
      <c r="E18" s="31"/>
      <c r="F18" s="31"/>
      <c r="G18" s="31"/>
      <c r="H18" s="31"/>
    </row>
    <row r="19" spans="1:8" x14ac:dyDescent="0.35">
      <c r="A19" s="1" t="s">
        <v>109</v>
      </c>
      <c r="B19" s="25">
        <f>PRODUCT('Savings v Capital Gains'!W158:'Savings v Capital Gains'!W167)^(1/10)-1</f>
        <v>3.4424959825877455E-2</v>
      </c>
      <c r="C19" s="25">
        <f>PRODUCT('Savings v Capital Gains'!AD158:'Savings v Capital Gains'!AD167)^(1/10)-1</f>
        <v>1.0123903530609768E-2</v>
      </c>
      <c r="D19" s="25">
        <f>PRODUCT('Savings v Capital Gains'!AE158:'Savings v Capital Gains'!AE167)^(1/10)-1</f>
        <v>2.4057500481208249E-2</v>
      </c>
      <c r="E19" s="25">
        <f>PRODUCT('Savings v Capital Gains'!AJ158:'Savings v Capital Gains'!AJ167)^(1/10)-1</f>
        <v>1.5295696655010627E-2</v>
      </c>
      <c r="F19" s="25">
        <f>PRODUCT('Savings v Capital Gains'!AK158:'Savings v Capital Gains'!AK167)^(1/10)-1</f>
        <v>1.8841075790914985E-2</v>
      </c>
      <c r="G19" s="25">
        <f>PRODUCT('Savings v Capital Gains'!X158:'Savings v Capital Gains'!X167)^(1/10)-1</f>
        <v>3.1629197200590209E-2</v>
      </c>
      <c r="H19" s="25">
        <f>PRODUCT('Savings v Capital Gains'!Y158:'Savings v Capital Gains'!Y167)^(1/10)-1</f>
        <v>2.7100460445224073E-3</v>
      </c>
    </row>
    <row r="20" spans="1:8" x14ac:dyDescent="0.35">
      <c r="A20" s="1"/>
      <c r="B20" s="25"/>
      <c r="C20" s="31"/>
      <c r="D20" s="31"/>
      <c r="E20" s="31"/>
      <c r="F20" s="31"/>
      <c r="G20" s="31"/>
      <c r="H20" s="31"/>
    </row>
    <row r="21" spans="1:8" x14ac:dyDescent="0.35">
      <c r="A21" s="1"/>
      <c r="B21" s="1"/>
      <c r="C21" s="1"/>
      <c r="D21" s="1"/>
      <c r="E21" s="1"/>
      <c r="F21" s="1"/>
      <c r="G21" s="1"/>
      <c r="H21" s="1"/>
    </row>
    <row r="22" spans="1:8" x14ac:dyDescent="0.35">
      <c r="A22" s="1"/>
      <c r="B22" s="1"/>
      <c r="C22" s="1"/>
      <c r="D22" s="1"/>
      <c r="E22" s="1"/>
      <c r="F22" s="1"/>
      <c r="G22" s="1"/>
      <c r="H22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F8C0-23B3-4763-9733-F66E320CC8CC}">
  <dimension ref="A1:AM41"/>
  <sheetViews>
    <sheetView zoomScale="80" zoomScaleNormal="80" workbookViewId="0">
      <pane xSplit="1" ySplit="2" topLeftCell="W24" activePane="bottomRight" state="frozen"/>
      <selection pane="topRight" activeCell="B1" sqref="B1"/>
      <selection pane="bottomLeft" activeCell="A3" sqref="A3"/>
      <selection pane="bottomRight" activeCell="AD46" sqref="AD46"/>
    </sheetView>
  </sheetViews>
  <sheetFormatPr defaultRowHeight="14.5" x14ac:dyDescent="0.35"/>
  <cols>
    <col min="1" max="1" width="10.6328125" customWidth="1"/>
    <col min="2" max="2" width="14.6328125" style="4" customWidth="1"/>
    <col min="3" max="3" width="8.81640625" style="4" bestFit="1" customWidth="1"/>
    <col min="4" max="4" width="11.453125" style="4" customWidth="1"/>
    <col min="5" max="5" width="9.36328125" style="4" bestFit="1" customWidth="1"/>
    <col min="6" max="6" width="17.6328125" style="4" customWidth="1"/>
    <col min="7" max="7" width="8.81640625" style="4" bestFit="1" customWidth="1"/>
    <col min="8" max="8" width="11.453125" style="4" customWidth="1"/>
    <col min="9" max="9" width="10.36328125" style="4" bestFit="1" customWidth="1"/>
    <col min="10" max="10" width="14.6328125" style="4" customWidth="1"/>
    <col min="11" max="11" width="9" style="4" bestFit="1" customWidth="1"/>
    <col min="12" max="12" width="12.26953125" style="4" customWidth="1"/>
    <col min="13" max="13" width="9.36328125" style="4" bestFit="1" customWidth="1"/>
    <col min="14" max="14" width="13.81640625" style="4" customWidth="1"/>
    <col min="15" max="15" width="8.81640625" style="4" bestFit="1" customWidth="1"/>
    <col min="16" max="16" width="11.7265625" style="4" customWidth="1"/>
    <col min="17" max="17" width="9.36328125" style="4" bestFit="1" customWidth="1"/>
    <col min="19" max="19" width="20.1796875" customWidth="1"/>
    <col min="20" max="20" width="19.6328125" customWidth="1"/>
    <col min="21" max="21" width="14.81640625" customWidth="1"/>
    <col min="22" max="22" width="15.6328125" customWidth="1"/>
    <col min="24" max="24" width="10.36328125" customWidth="1"/>
    <col min="25" max="25" width="14.1796875" customWidth="1"/>
    <col min="27" max="27" width="11.08984375" customWidth="1"/>
    <col min="29" max="29" width="11.08984375" customWidth="1"/>
    <col min="30" max="30" width="14" customWidth="1"/>
    <col min="32" max="32" width="11.54296875" customWidth="1"/>
    <col min="34" max="34" width="10.90625" customWidth="1"/>
    <col min="35" max="35" width="16" customWidth="1"/>
    <col min="37" max="37" width="10.6328125" customWidth="1"/>
    <col min="39" max="39" width="11" customWidth="1"/>
  </cols>
  <sheetData>
    <row r="1" spans="1:39" x14ac:dyDescent="0.35">
      <c r="A1" s="12" t="s">
        <v>0</v>
      </c>
      <c r="B1" s="45" t="s">
        <v>123</v>
      </c>
      <c r="C1" s="45"/>
      <c r="D1" s="45"/>
      <c r="E1" s="45"/>
      <c r="F1" s="45" t="s">
        <v>15</v>
      </c>
      <c r="G1" s="45"/>
      <c r="H1" s="45"/>
      <c r="I1" s="45"/>
      <c r="J1" s="45" t="s">
        <v>124</v>
      </c>
      <c r="K1" s="45"/>
      <c r="L1" s="45"/>
      <c r="M1" s="45"/>
      <c r="N1" s="45" t="s">
        <v>125</v>
      </c>
      <c r="O1" s="45"/>
      <c r="P1" s="45"/>
      <c r="Q1" s="45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47"/>
      <c r="AE1" s="47"/>
      <c r="AF1" s="47"/>
      <c r="AG1" s="47"/>
      <c r="AH1" s="47"/>
      <c r="AI1" s="47"/>
      <c r="AJ1" s="47"/>
      <c r="AK1" s="47"/>
      <c r="AL1" s="1"/>
      <c r="AM1" s="1"/>
    </row>
    <row r="2" spans="1:39" ht="29" x14ac:dyDescent="0.35">
      <c r="A2" s="12"/>
      <c r="B2" s="9" t="s">
        <v>126</v>
      </c>
      <c r="C2" s="9" t="s">
        <v>127</v>
      </c>
      <c r="D2" s="9" t="s">
        <v>128</v>
      </c>
      <c r="E2" s="9" t="s">
        <v>129</v>
      </c>
      <c r="F2" s="9" t="s">
        <v>126</v>
      </c>
      <c r="G2" s="9" t="s">
        <v>127</v>
      </c>
      <c r="H2" s="9" t="s">
        <v>128</v>
      </c>
      <c r="I2" s="9" t="s">
        <v>129</v>
      </c>
      <c r="J2" s="9" t="s">
        <v>126</v>
      </c>
      <c r="K2" s="9" t="s">
        <v>127</v>
      </c>
      <c r="L2" s="9" t="s">
        <v>128</v>
      </c>
      <c r="M2" s="9" t="s">
        <v>129</v>
      </c>
      <c r="N2" s="9" t="s">
        <v>126</v>
      </c>
      <c r="O2" s="9" t="s">
        <v>127</v>
      </c>
      <c r="P2" s="9" t="s">
        <v>128</v>
      </c>
      <c r="Q2" s="9" t="s">
        <v>129</v>
      </c>
      <c r="S2" s="1" t="s">
        <v>130</v>
      </c>
      <c r="T2" s="1" t="s">
        <v>131</v>
      </c>
      <c r="U2" s="1" t="s">
        <v>132</v>
      </c>
      <c r="V2" s="1" t="s">
        <v>133</v>
      </c>
      <c r="W2" s="1" t="s">
        <v>134</v>
      </c>
      <c r="X2" s="2" t="s">
        <v>135</v>
      </c>
      <c r="Y2" s="2" t="s">
        <v>136</v>
      </c>
      <c r="Z2" s="36" t="s">
        <v>137</v>
      </c>
      <c r="AA2" s="36" t="s">
        <v>138</v>
      </c>
      <c r="AB2" s="36" t="s">
        <v>139</v>
      </c>
      <c r="AC2" s="36" t="s">
        <v>140</v>
      </c>
      <c r="AD2" s="2" t="s">
        <v>141</v>
      </c>
      <c r="AE2" s="1" t="s">
        <v>137</v>
      </c>
      <c r="AF2" s="1" t="s">
        <v>138</v>
      </c>
      <c r="AG2" s="1" t="s">
        <v>139</v>
      </c>
      <c r="AH2" s="1" t="s">
        <v>140</v>
      </c>
      <c r="AI2" s="26" t="s">
        <v>142</v>
      </c>
      <c r="AJ2" s="1" t="s">
        <v>137</v>
      </c>
      <c r="AK2" s="1" t="s">
        <v>138</v>
      </c>
      <c r="AL2" s="1" t="s">
        <v>139</v>
      </c>
      <c r="AM2" s="1" t="s">
        <v>140</v>
      </c>
    </row>
    <row r="3" spans="1:39" x14ac:dyDescent="0.35">
      <c r="A3" s="12">
        <v>1994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S3" s="1"/>
      <c r="T3" s="9">
        <f>B4+F4+J4+N4</f>
        <v>1009233</v>
      </c>
      <c r="U3" s="9"/>
      <c r="V3" s="9"/>
      <c r="W3" s="11">
        <f>Overview!D142</f>
        <v>65.866418231331508</v>
      </c>
      <c r="X3" s="34"/>
      <c r="Y3" s="2"/>
      <c r="Z3" s="34"/>
      <c r="AA3" s="34"/>
      <c r="AB3" s="34"/>
      <c r="AC3" s="34"/>
      <c r="AD3" s="2"/>
      <c r="AE3" s="1"/>
      <c r="AF3" s="1"/>
      <c r="AG3" s="1"/>
      <c r="AH3" s="1"/>
      <c r="AI3" s="2"/>
      <c r="AJ3" s="1"/>
      <c r="AK3" s="1"/>
      <c r="AL3" s="1"/>
      <c r="AM3" s="1"/>
    </row>
    <row r="4" spans="1:39" x14ac:dyDescent="0.35">
      <c r="A4" s="12">
        <v>1995</v>
      </c>
      <c r="B4" s="9">
        <v>382624</v>
      </c>
      <c r="C4" s="9">
        <v>6243</v>
      </c>
      <c r="D4" s="9">
        <v>6399</v>
      </c>
      <c r="E4" s="9">
        <v>395266</v>
      </c>
      <c r="F4" s="9">
        <v>354107</v>
      </c>
      <c r="G4" s="9">
        <v>17498</v>
      </c>
      <c r="H4" s="9">
        <v>636</v>
      </c>
      <c r="I4" s="9">
        <v>372241</v>
      </c>
      <c r="J4" s="9">
        <v>174884</v>
      </c>
      <c r="K4" s="9">
        <v>-4408</v>
      </c>
      <c r="L4" s="9">
        <v>6926</v>
      </c>
      <c r="M4" s="9">
        <v>177402</v>
      </c>
      <c r="N4" s="9">
        <v>97618</v>
      </c>
      <c r="O4" s="9">
        <v>366.5</v>
      </c>
      <c r="P4" s="9">
        <v>2679.5</v>
      </c>
      <c r="Q4" s="9">
        <v>100664</v>
      </c>
      <c r="S4" s="9">
        <f>T3</f>
        <v>1009233</v>
      </c>
      <c r="T4" s="9">
        <f>E4+I4+M4+Q4</f>
        <v>1045573</v>
      </c>
      <c r="U4" s="9">
        <f>C4+G4+K4+O4</f>
        <v>19699.5</v>
      </c>
      <c r="V4" s="9">
        <f>D4+H4+L4+P4</f>
        <v>16640.5</v>
      </c>
      <c r="W4" s="11">
        <f>Overview!D143</f>
        <v>67.0417084706894</v>
      </c>
      <c r="X4" s="29">
        <f>T4/S4</f>
        <v>1.0360075423613775</v>
      </c>
      <c r="Y4" s="37">
        <f t="shared" ref="Y4:Y28" si="0">(T4/W4)/(S4/W3)</f>
        <v>1.0178455715492698</v>
      </c>
      <c r="Z4" s="38">
        <f t="shared" ref="Z4:Z28" si="1">((E4/$W4)/(B4/$W3)-1)*(B4/$S4)+1</f>
        <v>1.0056604348003573</v>
      </c>
      <c r="AA4" s="38">
        <f t="shared" ref="AA4:AA28" si="2">((I4/$W4)/(F4/$W3)-1)*(F4/$S4)+1</f>
        <v>1.0115021434142919</v>
      </c>
      <c r="AB4" s="38">
        <f t="shared" ref="AB4:AB28" si="3">((M4/$W4)/(J4/$W3)-1)*(J4/$S4)+1</f>
        <v>0.99941342885255879</v>
      </c>
      <c r="AC4" s="38">
        <f t="shared" ref="AC4:AC28" si="4">((Q4/$W4)/(N4/$W3)-1)*(N4/$S4)+1</f>
        <v>1.0012695644820617</v>
      </c>
      <c r="AD4" s="37">
        <f>(U4/W4)/(S4/W3)+1</f>
        <v>1.0191770912568849</v>
      </c>
      <c r="AE4" s="39">
        <f t="shared" ref="AE4:AE28" si="5">((C4/$W4)/(B4/$W3))*(B4/$S4)+1</f>
        <v>1.0060774426110679</v>
      </c>
      <c r="AF4" s="39">
        <f t="shared" ref="AF4:AF28" si="6">((G4/$W4)/(F4/$W3))*(F4/$S4)+1</f>
        <v>1.0170339725786426</v>
      </c>
      <c r="AG4" s="39">
        <f t="shared" ref="AG4:AG28" si="7">((K4/$W4)/(J4/$W3))*(J4/$S4)+1</f>
        <v>0.99570889523793249</v>
      </c>
      <c r="AH4" s="39">
        <f t="shared" ref="AH4:AH28" si="8">((O4/$W4)/(N4/$W3))*(N4/$S4)+1</f>
        <v>1.0003567808292417</v>
      </c>
      <c r="AI4" s="37">
        <f>Y4/(AD4)</f>
        <v>0.99869353450049292</v>
      </c>
      <c r="AJ4" s="39">
        <f>(Z4)/(AE4)</f>
        <v>0.99958551122105632</v>
      </c>
      <c r="AK4" s="39">
        <f>(AA4)/(AF4)</f>
        <v>0.99456082165050497</v>
      </c>
      <c r="AL4" s="39">
        <f>(AB4)/(AG4)</f>
        <v>1.0037204986641612</v>
      </c>
      <c r="AM4" s="39">
        <f>(AC4)/(AH4)</f>
        <v>1.0009124581052606</v>
      </c>
    </row>
    <row r="5" spans="1:39" x14ac:dyDescent="0.35">
      <c r="A5" s="12">
        <v>1996</v>
      </c>
      <c r="B5" s="9">
        <v>395266</v>
      </c>
      <c r="C5" s="9">
        <v>14727</v>
      </c>
      <c r="D5" s="9">
        <v>11449</v>
      </c>
      <c r="E5" s="9">
        <v>421442</v>
      </c>
      <c r="F5" s="9">
        <v>372241</v>
      </c>
      <c r="G5" s="9">
        <v>18073</v>
      </c>
      <c r="H5" s="9">
        <v>11371</v>
      </c>
      <c r="I5" s="9">
        <v>401685</v>
      </c>
      <c r="J5" s="9">
        <v>177401</v>
      </c>
      <c r="K5" s="9">
        <v>-11377</v>
      </c>
      <c r="L5" s="9">
        <v>41798</v>
      </c>
      <c r="M5" s="9">
        <v>207822</v>
      </c>
      <c r="N5" s="9">
        <v>100665</v>
      </c>
      <c r="O5" s="9">
        <v>846</v>
      </c>
      <c r="P5" s="9">
        <v>4993</v>
      </c>
      <c r="Q5" s="9">
        <v>106504</v>
      </c>
      <c r="S5" s="9">
        <f t="shared" ref="S5:S28" si="9">T4</f>
        <v>1045573</v>
      </c>
      <c r="T5" s="9">
        <f t="shared" ref="T5:T28" si="10">E5+I5+M5+Q5</f>
        <v>1137453</v>
      </c>
      <c r="U5" s="9">
        <f t="shared" ref="U5:U28" si="11">C5+G5+K5+O5</f>
        <v>22269</v>
      </c>
      <c r="V5" s="9">
        <f t="shared" ref="V5:V28" si="12">D5+H5+L5+P5</f>
        <v>69611</v>
      </c>
      <c r="W5" s="11">
        <f>Overview!D144</f>
        <v>68.45349003869859</v>
      </c>
      <c r="X5" s="29">
        <f t="shared" ref="X5:X28" si="13">T5/S5</f>
        <v>1.087875260742196</v>
      </c>
      <c r="Y5" s="37">
        <f t="shared" si="0"/>
        <v>1.0654389723872737</v>
      </c>
      <c r="Z5" s="38">
        <f t="shared" si="1"/>
        <v>1.0167221226620464</v>
      </c>
      <c r="AA5" s="38">
        <f t="shared" si="2"/>
        <v>1.0202373888762404</v>
      </c>
      <c r="AB5" s="38">
        <f t="shared" si="3"/>
        <v>1.0249957571772563</v>
      </c>
      <c r="AC5" s="38">
        <f t="shared" si="4"/>
        <v>1.0034837036717308</v>
      </c>
      <c r="AD5" s="37">
        <f t="shared" ref="AD5:AD28" si="14">(U5/W5)/(S5/W4)+1</f>
        <v>1.0208591128390292</v>
      </c>
      <c r="AE5" s="39">
        <f t="shared" si="5"/>
        <v>1.0137946093125143</v>
      </c>
      <c r="AF5" s="39">
        <f t="shared" si="6"/>
        <v>1.0169287685275394</v>
      </c>
      <c r="AG5" s="39">
        <f t="shared" si="7"/>
        <v>0.98934329665590581</v>
      </c>
      <c r="AH5" s="39">
        <f t="shared" si="8"/>
        <v>1.0007924383430697</v>
      </c>
      <c r="AI5" s="37">
        <f t="shared" ref="AI5:AI28" si="15">Y5/(AD5)</f>
        <v>1.0436689637067225</v>
      </c>
      <c r="AJ5" s="39">
        <f t="shared" ref="AJ5:AM28" si="16">(Z5)/(AE5)</f>
        <v>1.0028876789466432</v>
      </c>
      <c r="AK5" s="39">
        <f t="shared" si="16"/>
        <v>1.0032535418911313</v>
      </c>
      <c r="AL5" s="39">
        <f t="shared" si="16"/>
        <v>1.0360364907124351</v>
      </c>
      <c r="AM5" s="39">
        <f t="shared" si="16"/>
        <v>1.002689134355488</v>
      </c>
    </row>
    <row r="6" spans="1:39" x14ac:dyDescent="0.35">
      <c r="A6" s="12">
        <v>1997</v>
      </c>
      <c r="B6" s="9">
        <v>421442</v>
      </c>
      <c r="C6" s="9">
        <v>19005</v>
      </c>
      <c r="D6" s="9">
        <v>18618</v>
      </c>
      <c r="E6" s="9">
        <v>459065</v>
      </c>
      <c r="F6" s="9">
        <v>401685</v>
      </c>
      <c r="G6" s="9">
        <v>18644</v>
      </c>
      <c r="H6" s="9">
        <v>11286</v>
      </c>
      <c r="I6" s="9">
        <v>431615</v>
      </c>
      <c r="J6" s="9">
        <v>207823</v>
      </c>
      <c r="K6" s="9">
        <v>-17056</v>
      </c>
      <c r="L6" s="9">
        <v>53319</v>
      </c>
      <c r="M6" s="9">
        <v>244086</v>
      </c>
      <c r="N6" s="9">
        <v>106501</v>
      </c>
      <c r="O6" s="9">
        <v>1059</v>
      </c>
      <c r="P6" s="9">
        <v>5025</v>
      </c>
      <c r="Q6" s="9">
        <v>112585</v>
      </c>
      <c r="S6" s="9">
        <f t="shared" si="9"/>
        <v>1137453</v>
      </c>
      <c r="T6" s="9">
        <f t="shared" si="10"/>
        <v>1247351</v>
      </c>
      <c r="U6" s="9">
        <f t="shared" si="11"/>
        <v>21652</v>
      </c>
      <c r="V6" s="9">
        <f t="shared" si="12"/>
        <v>88248</v>
      </c>
      <c r="W6" s="11">
        <f>Overview!D145</f>
        <v>69.92976924179446</v>
      </c>
      <c r="X6" s="29">
        <f t="shared" si="13"/>
        <v>1.0966176184862144</v>
      </c>
      <c r="Y6" s="37">
        <f t="shared" si="0"/>
        <v>1.0734670518323759</v>
      </c>
      <c r="Z6" s="38">
        <f t="shared" si="1"/>
        <v>1.0245563837118521</v>
      </c>
      <c r="AA6" s="38">
        <f t="shared" si="2"/>
        <v>1.0183024934400948</v>
      </c>
      <c r="AB6" s="38">
        <f t="shared" si="3"/>
        <v>1.0273506939802002</v>
      </c>
      <c r="AC6" s="38">
        <f t="shared" si="4"/>
        <v>1.003259239014638</v>
      </c>
      <c r="AD6" s="37">
        <f t="shared" si="14"/>
        <v>1.0186336553273896</v>
      </c>
      <c r="AE6" s="39">
        <f t="shared" si="5"/>
        <v>1.016355653957927</v>
      </c>
      <c r="AF6" s="39">
        <f t="shared" si="6"/>
        <v>1.0160449782894814</v>
      </c>
      <c r="AG6" s="39">
        <f t="shared" si="7"/>
        <v>0.98532165041271225</v>
      </c>
      <c r="AH6" s="39">
        <f t="shared" si="8"/>
        <v>1.0009113726672689</v>
      </c>
      <c r="AI6" s="37">
        <f t="shared" si="15"/>
        <v>1.0538303404940639</v>
      </c>
      <c r="AJ6" s="39">
        <f t="shared" si="16"/>
        <v>1.0080687599089841</v>
      </c>
      <c r="AK6" s="39">
        <f t="shared" si="16"/>
        <v>1.0022218653690056</v>
      </c>
      <c r="AL6" s="39">
        <f t="shared" si="16"/>
        <v>1.04265515078237</v>
      </c>
      <c r="AM6" s="39">
        <f t="shared" si="16"/>
        <v>1.0023457285145161</v>
      </c>
    </row>
    <row r="7" spans="1:39" x14ac:dyDescent="0.35">
      <c r="A7" s="12">
        <v>1998</v>
      </c>
      <c r="B7" s="9">
        <v>459065</v>
      </c>
      <c r="C7" s="9">
        <v>20379</v>
      </c>
      <c r="D7" s="9">
        <v>12230</v>
      </c>
      <c r="E7" s="9">
        <v>491674</v>
      </c>
      <c r="F7" s="9">
        <v>431615</v>
      </c>
      <c r="G7" s="9">
        <v>19687</v>
      </c>
      <c r="H7" s="9">
        <v>13200</v>
      </c>
      <c r="I7" s="9">
        <v>464502</v>
      </c>
      <c r="J7" s="9">
        <v>244086</v>
      </c>
      <c r="K7" s="9">
        <v>-21234</v>
      </c>
      <c r="L7" s="9">
        <v>51879</v>
      </c>
      <c r="M7" s="9">
        <v>274731</v>
      </c>
      <c r="N7" s="9">
        <v>112584</v>
      </c>
      <c r="O7" s="9">
        <v>1486</v>
      </c>
      <c r="P7" s="9">
        <v>5997</v>
      </c>
      <c r="Q7" s="9">
        <v>120067</v>
      </c>
      <c r="S7" s="9">
        <f t="shared" si="9"/>
        <v>1247351</v>
      </c>
      <c r="T7" s="9">
        <f t="shared" si="10"/>
        <v>1350974</v>
      </c>
      <c r="U7" s="9">
        <f t="shared" si="11"/>
        <v>20318</v>
      </c>
      <c r="V7" s="9">
        <f t="shared" si="12"/>
        <v>83306</v>
      </c>
      <c r="W7" s="11">
        <f>Overview!D146</f>
        <v>71.273469972767657</v>
      </c>
      <c r="X7" s="29">
        <f t="shared" si="13"/>
        <v>1.0830744513773589</v>
      </c>
      <c r="Y7" s="37">
        <f t="shared" si="0"/>
        <v>1.0626555222502909</v>
      </c>
      <c r="Z7" s="38">
        <f t="shared" si="1"/>
        <v>1.0187113284381064</v>
      </c>
      <c r="AA7" s="38">
        <f t="shared" si="2"/>
        <v>1.0193448845537116</v>
      </c>
      <c r="AB7" s="38">
        <f t="shared" si="3"/>
        <v>1.0204157176558917</v>
      </c>
      <c r="AC7" s="38">
        <f t="shared" si="4"/>
        <v>1.0041843933015417</v>
      </c>
      <c r="AD7" s="37">
        <f t="shared" si="14"/>
        <v>1.0159818285926165</v>
      </c>
      <c r="AE7" s="39">
        <f t="shared" si="5"/>
        <v>1.0160298102612919</v>
      </c>
      <c r="AF7" s="39">
        <f t="shared" si="6"/>
        <v>1.015485493626481</v>
      </c>
      <c r="AG7" s="39">
        <f t="shared" si="7"/>
        <v>0.98329765979251804</v>
      </c>
      <c r="AH7" s="39">
        <f t="shared" si="8"/>
        <v>1.0011688649123254</v>
      </c>
      <c r="AI7" s="37">
        <f t="shared" si="15"/>
        <v>1.0459394964989963</v>
      </c>
      <c r="AJ7" s="39">
        <f t="shared" si="16"/>
        <v>1.0026392121074921</v>
      </c>
      <c r="AK7" s="39">
        <f t="shared" si="16"/>
        <v>1.0038005377245205</v>
      </c>
      <c r="AL7" s="39">
        <f t="shared" si="16"/>
        <v>1.0377485469366476</v>
      </c>
      <c r="AM7" s="39">
        <f t="shared" si="16"/>
        <v>1.0030120077590312</v>
      </c>
    </row>
    <row r="8" spans="1:39" x14ac:dyDescent="0.35">
      <c r="A8" s="12">
        <v>1999</v>
      </c>
      <c r="B8" s="9">
        <v>491674</v>
      </c>
      <c r="C8" s="9">
        <v>19913</v>
      </c>
      <c r="D8" s="9">
        <v>37540</v>
      </c>
      <c r="E8" s="9">
        <v>549127</v>
      </c>
      <c r="F8" s="9">
        <v>464502</v>
      </c>
      <c r="G8" s="9">
        <v>21192</v>
      </c>
      <c r="H8" s="9">
        <v>21237</v>
      </c>
      <c r="I8" s="9">
        <v>506931</v>
      </c>
      <c r="J8" s="9">
        <v>274733</v>
      </c>
      <c r="K8" s="9">
        <v>-20659</v>
      </c>
      <c r="L8" s="9">
        <v>93758</v>
      </c>
      <c r="M8" s="9">
        <v>347832</v>
      </c>
      <c r="N8" s="9">
        <v>120067</v>
      </c>
      <c r="O8" s="9">
        <v>2450</v>
      </c>
      <c r="P8" s="9">
        <v>11835</v>
      </c>
      <c r="Q8" s="9">
        <v>134352</v>
      </c>
      <c r="S8" s="9">
        <f t="shared" si="9"/>
        <v>1350974</v>
      </c>
      <c r="T8" s="9">
        <f t="shared" si="10"/>
        <v>1538242</v>
      </c>
      <c r="U8" s="9">
        <f t="shared" si="11"/>
        <v>22896</v>
      </c>
      <c r="V8" s="9">
        <f t="shared" si="12"/>
        <v>164370</v>
      </c>
      <c r="W8" s="11">
        <f>Overview!D147</f>
        <v>72.81783001289952</v>
      </c>
      <c r="X8" s="29">
        <f t="shared" si="13"/>
        <v>1.1386170274187364</v>
      </c>
      <c r="Y8" s="37">
        <f t="shared" si="0"/>
        <v>1.1144686198398821</v>
      </c>
      <c r="Z8" s="38">
        <f t="shared" si="1"/>
        <v>1.0339065124133493</v>
      </c>
      <c r="AA8" s="38">
        <f t="shared" si="2"/>
        <v>1.0234480695846255</v>
      </c>
      <c r="AB8" s="38">
        <f t="shared" si="3"/>
        <v>1.0486478572177291</v>
      </c>
      <c r="AC8" s="38">
        <f t="shared" si="4"/>
        <v>1.0084647002107876</v>
      </c>
      <c r="AD8" s="37">
        <f t="shared" si="14"/>
        <v>1.0165883349433014</v>
      </c>
      <c r="AE8" s="39">
        <f t="shared" si="5"/>
        <v>1.0144271276085763</v>
      </c>
      <c r="AF8" s="39">
        <f t="shared" si="6"/>
        <v>1.0153537733280242</v>
      </c>
      <c r="AG8" s="39">
        <f t="shared" si="7"/>
        <v>0.98503238943074489</v>
      </c>
      <c r="AH8" s="39">
        <f t="shared" si="8"/>
        <v>1.0017750445759559</v>
      </c>
      <c r="AI8" s="37">
        <f t="shared" si="15"/>
        <v>1.0962831084443241</v>
      </c>
      <c r="AJ8" s="39">
        <f t="shared" si="16"/>
        <v>1.0192023500502139</v>
      </c>
      <c r="AK8" s="39">
        <f t="shared" si="16"/>
        <v>1.0079718975486451</v>
      </c>
      <c r="AL8" s="39">
        <f t="shared" si="16"/>
        <v>1.0645821076236366</v>
      </c>
      <c r="AM8" s="39">
        <f t="shared" si="16"/>
        <v>1.0066778022381895</v>
      </c>
    </row>
    <row r="9" spans="1:39" x14ac:dyDescent="0.35">
      <c r="A9" s="12">
        <v>2000</v>
      </c>
      <c r="B9" s="9">
        <v>549127</v>
      </c>
      <c r="C9" s="9">
        <v>19620</v>
      </c>
      <c r="D9" s="9">
        <v>-1717</v>
      </c>
      <c r="E9" s="9">
        <v>567030</v>
      </c>
      <c r="F9" s="9">
        <v>506931</v>
      </c>
      <c r="G9" s="9">
        <v>21361</v>
      </c>
      <c r="H9" s="9">
        <v>32789</v>
      </c>
      <c r="I9" s="9">
        <v>561081</v>
      </c>
      <c r="J9" s="9">
        <v>347832</v>
      </c>
      <c r="K9" s="9">
        <v>-23351</v>
      </c>
      <c r="L9" s="9">
        <v>129794</v>
      </c>
      <c r="M9" s="9">
        <v>454275</v>
      </c>
      <c r="N9" s="9">
        <v>134354</v>
      </c>
      <c r="O9" s="9">
        <v>1520</v>
      </c>
      <c r="P9" s="9">
        <v>13059</v>
      </c>
      <c r="Q9" s="9">
        <v>148933</v>
      </c>
      <c r="S9" s="9">
        <f t="shared" si="9"/>
        <v>1538242</v>
      </c>
      <c r="T9" s="9">
        <f t="shared" si="10"/>
        <v>1731319</v>
      </c>
      <c r="U9" s="9">
        <f t="shared" si="11"/>
        <v>19150</v>
      </c>
      <c r="V9" s="9">
        <f t="shared" si="12"/>
        <v>173925</v>
      </c>
      <c r="W9" s="11">
        <f>Overview!D148</f>
        <v>74.634513401175283</v>
      </c>
      <c r="X9" s="29">
        <f t="shared" si="13"/>
        <v>1.1255179614130937</v>
      </c>
      <c r="Y9" s="37">
        <f t="shared" si="0"/>
        <v>1.0981216578730082</v>
      </c>
      <c r="Z9" s="38">
        <f t="shared" si="1"/>
        <v>1.0026659570344021</v>
      </c>
      <c r="AA9" s="38">
        <f t="shared" si="2"/>
        <v>1.0263240062772627</v>
      </c>
      <c r="AB9" s="38">
        <f t="shared" si="3"/>
        <v>1.0620094001024778</v>
      </c>
      <c r="AC9" s="38">
        <f t="shared" si="4"/>
        <v>1.0071209942733292</v>
      </c>
      <c r="AD9" s="37">
        <f t="shared" si="14"/>
        <v>1.0121462478886145</v>
      </c>
      <c r="AE9" s="39">
        <f t="shared" si="5"/>
        <v>1.0124443542336614</v>
      </c>
      <c r="AF9" s="39">
        <f t="shared" si="6"/>
        <v>1.0135486162479737</v>
      </c>
      <c r="AG9" s="39">
        <f t="shared" si="7"/>
        <v>0.98518918880172135</v>
      </c>
      <c r="AH9" s="39">
        <f t="shared" si="8"/>
        <v>1.0009640886052582</v>
      </c>
      <c r="AI9" s="37">
        <f t="shared" si="15"/>
        <v>1.0849436631946643</v>
      </c>
      <c r="AJ9" s="39">
        <f t="shared" si="16"/>
        <v>0.99034179295052638</v>
      </c>
      <c r="AK9" s="39">
        <f t="shared" si="16"/>
        <v>1.0126046149385335</v>
      </c>
      <c r="AL9" s="39">
        <f t="shared" si="16"/>
        <v>1.0779750855713228</v>
      </c>
      <c r="AM9" s="39">
        <f t="shared" si="16"/>
        <v>1.0061509755826006</v>
      </c>
    </row>
    <row r="10" spans="1:39" x14ac:dyDescent="0.35">
      <c r="A10" s="12">
        <v>2001</v>
      </c>
      <c r="B10" s="9">
        <v>567030</v>
      </c>
      <c r="C10" s="9">
        <v>10520</v>
      </c>
      <c r="D10" s="9">
        <v>-22339</v>
      </c>
      <c r="E10" s="9">
        <v>555211</v>
      </c>
      <c r="F10" s="9">
        <v>561081</v>
      </c>
      <c r="G10" s="9">
        <v>17281</v>
      </c>
      <c r="H10" s="9">
        <v>3772</v>
      </c>
      <c r="I10" s="9">
        <v>582134</v>
      </c>
      <c r="J10" s="9">
        <v>454276</v>
      </c>
      <c r="K10" s="9">
        <v>-15505</v>
      </c>
      <c r="L10" s="9">
        <v>90916</v>
      </c>
      <c r="M10" s="9">
        <v>529687</v>
      </c>
      <c r="N10" s="9">
        <v>148932</v>
      </c>
      <c r="O10" s="9">
        <v>3786</v>
      </c>
      <c r="P10" s="9">
        <v>4618</v>
      </c>
      <c r="Q10" s="9">
        <v>157336</v>
      </c>
      <c r="S10" s="9">
        <f t="shared" si="9"/>
        <v>1731319</v>
      </c>
      <c r="T10" s="9">
        <f t="shared" si="10"/>
        <v>1824368</v>
      </c>
      <c r="U10" s="9">
        <f t="shared" si="11"/>
        <v>16082</v>
      </c>
      <c r="V10" s="9">
        <f t="shared" si="12"/>
        <v>76967</v>
      </c>
      <c r="W10" s="11">
        <f>Overview!D149</f>
        <v>78.060054464669619</v>
      </c>
      <c r="X10" s="29">
        <f t="shared" si="13"/>
        <v>1.0537445727794821</v>
      </c>
      <c r="Y10" s="37">
        <f t="shared" si="0"/>
        <v>1.0075026718578761</v>
      </c>
      <c r="Z10" s="38">
        <f t="shared" si="1"/>
        <v>0.97910058762362284</v>
      </c>
      <c r="AA10" s="38">
        <f t="shared" si="2"/>
        <v>0.99740485567584414</v>
      </c>
      <c r="AB10" s="38">
        <f t="shared" si="3"/>
        <v>1.0301310909884469</v>
      </c>
      <c r="AC10" s="38">
        <f t="shared" si="4"/>
        <v>1.0008661375699623</v>
      </c>
      <c r="AD10" s="37">
        <f t="shared" si="14"/>
        <v>1.0088812443371176</v>
      </c>
      <c r="AE10" s="39">
        <f t="shared" si="5"/>
        <v>1.005809643727551</v>
      </c>
      <c r="AF10" s="39">
        <f t="shared" si="6"/>
        <v>1.0095433890927576</v>
      </c>
      <c r="AG10" s="39">
        <f t="shared" si="7"/>
        <v>0.9914374024718936</v>
      </c>
      <c r="AH10" s="39">
        <f t="shared" si="8"/>
        <v>1.0020908090449152</v>
      </c>
      <c r="AI10" s="37">
        <f t="shared" si="15"/>
        <v>0.99863356318002794</v>
      </c>
      <c r="AJ10" s="39">
        <f t="shared" si="16"/>
        <v>0.97344521772037917</v>
      </c>
      <c r="AK10" s="39">
        <f t="shared" si="16"/>
        <v>0.98797621424887738</v>
      </c>
      <c r="AL10" s="39">
        <f t="shared" si="16"/>
        <v>1.03902786844644</v>
      </c>
      <c r="AM10" s="39">
        <f t="shared" si="16"/>
        <v>0.99877788373678422</v>
      </c>
    </row>
    <row r="11" spans="1:39" x14ac:dyDescent="0.35">
      <c r="A11" s="12">
        <v>2002</v>
      </c>
      <c r="B11" s="9">
        <v>555211</v>
      </c>
      <c r="C11" s="9">
        <v>19290</v>
      </c>
      <c r="D11" s="9">
        <v>-22691</v>
      </c>
      <c r="E11" s="9">
        <v>551810</v>
      </c>
      <c r="F11" s="9">
        <v>582134</v>
      </c>
      <c r="G11" s="9">
        <v>21092</v>
      </c>
      <c r="H11" s="9">
        <v>30203</v>
      </c>
      <c r="I11" s="9">
        <v>633429</v>
      </c>
      <c r="J11" s="9">
        <v>529686</v>
      </c>
      <c r="K11" s="9">
        <v>-20659</v>
      </c>
      <c r="L11" s="9">
        <v>60873</v>
      </c>
      <c r="M11" s="9">
        <v>569900</v>
      </c>
      <c r="N11" s="9">
        <v>157337</v>
      </c>
      <c r="O11" s="9">
        <v>3078</v>
      </c>
      <c r="P11" s="9">
        <v>-260</v>
      </c>
      <c r="Q11" s="9">
        <v>160155</v>
      </c>
      <c r="S11" s="9">
        <f t="shared" si="9"/>
        <v>1824368</v>
      </c>
      <c r="T11" s="9">
        <f t="shared" si="10"/>
        <v>1915294</v>
      </c>
      <c r="U11" s="9">
        <f t="shared" si="11"/>
        <v>22801</v>
      </c>
      <c r="V11" s="9">
        <f t="shared" si="12"/>
        <v>68125</v>
      </c>
      <c r="W11" s="11">
        <f>Overview!D150</f>
        <v>80.679375089580034</v>
      </c>
      <c r="X11" s="29">
        <f t="shared" si="13"/>
        <v>1.0498397253185761</v>
      </c>
      <c r="Y11" s="37">
        <f t="shared" si="0"/>
        <v>1.0157558365635628</v>
      </c>
      <c r="Z11" s="38">
        <f t="shared" si="1"/>
        <v>0.98831597887336764</v>
      </c>
      <c r="AA11" s="38">
        <f t="shared" si="2"/>
        <v>1.0168443096151385</v>
      </c>
      <c r="AB11" s="38">
        <f t="shared" si="3"/>
        <v>1.0119009648192283</v>
      </c>
      <c r="AC11" s="38">
        <f t="shared" si="4"/>
        <v>0.99869458325582838</v>
      </c>
      <c r="AD11" s="37">
        <f t="shared" si="14"/>
        <v>1.0120922682520208</v>
      </c>
      <c r="AE11" s="39">
        <f t="shared" si="5"/>
        <v>1.0102302466813509</v>
      </c>
      <c r="AF11" s="39">
        <f t="shared" si="6"/>
        <v>1.011185918247955</v>
      </c>
      <c r="AG11" s="39">
        <f t="shared" si="7"/>
        <v>0.98904371870450869</v>
      </c>
      <c r="AH11" s="39">
        <f t="shared" si="8"/>
        <v>1.0016323846182063</v>
      </c>
      <c r="AI11" s="37">
        <f t="shared" si="15"/>
        <v>1.0036197967581251</v>
      </c>
      <c r="AJ11" s="39">
        <f t="shared" si="16"/>
        <v>0.97830765028074296</v>
      </c>
      <c r="AK11" s="39">
        <f t="shared" si="16"/>
        <v>1.0055957972367608</v>
      </c>
      <c r="AL11" s="39">
        <f t="shared" si="16"/>
        <v>1.0231104507136035</v>
      </c>
      <c r="AM11" s="39">
        <f t="shared" si="16"/>
        <v>0.99706698644383618</v>
      </c>
    </row>
    <row r="12" spans="1:39" x14ac:dyDescent="0.35">
      <c r="A12" s="12">
        <v>2003</v>
      </c>
      <c r="B12" s="9">
        <v>551810</v>
      </c>
      <c r="C12" s="9">
        <v>15502</v>
      </c>
      <c r="D12" s="9">
        <v>11924</v>
      </c>
      <c r="E12" s="9">
        <v>579236</v>
      </c>
      <c r="F12" s="9">
        <v>633429</v>
      </c>
      <c r="G12" s="9">
        <v>23833</v>
      </c>
      <c r="H12" s="9">
        <v>19635</v>
      </c>
      <c r="I12" s="9">
        <v>676897</v>
      </c>
      <c r="J12" s="9">
        <v>569900</v>
      </c>
      <c r="K12" s="9">
        <v>-17855</v>
      </c>
      <c r="L12" s="9">
        <v>32852</v>
      </c>
      <c r="M12" s="9">
        <v>584897</v>
      </c>
      <c r="N12" s="9">
        <v>160158</v>
      </c>
      <c r="O12" s="9">
        <v>2148</v>
      </c>
      <c r="P12" s="9">
        <v>-4350</v>
      </c>
      <c r="Q12" s="9">
        <v>157956</v>
      </c>
      <c r="S12" s="9">
        <f t="shared" si="9"/>
        <v>1915294</v>
      </c>
      <c r="T12" s="9">
        <f t="shared" si="10"/>
        <v>1998986</v>
      </c>
      <c r="U12" s="9">
        <f t="shared" si="11"/>
        <v>23628</v>
      </c>
      <c r="V12" s="9">
        <f t="shared" si="12"/>
        <v>60061</v>
      </c>
      <c r="W12" s="11">
        <f>Overview!D151</f>
        <v>82.402895227174994</v>
      </c>
      <c r="X12" s="29">
        <f t="shared" si="13"/>
        <v>1.0436966857307546</v>
      </c>
      <c r="Y12" s="37">
        <f t="shared" si="0"/>
        <v>1.0218669642089695</v>
      </c>
      <c r="Z12" s="38">
        <f t="shared" si="1"/>
        <v>1.0079939853142836</v>
      </c>
      <c r="AA12" s="38">
        <f t="shared" si="2"/>
        <v>1.0153032259987878</v>
      </c>
      <c r="AB12" s="38">
        <f t="shared" si="3"/>
        <v>1.0014428217941378</v>
      </c>
      <c r="AC12" s="38">
        <f t="shared" si="4"/>
        <v>0.9971253647625975</v>
      </c>
      <c r="AD12" s="37">
        <f t="shared" si="14"/>
        <v>1.0120784600944326</v>
      </c>
      <c r="AE12" s="39">
        <f t="shared" si="5"/>
        <v>1.0079245085654265</v>
      </c>
      <c r="AF12" s="39">
        <f t="shared" si="6"/>
        <v>1.0121832545890728</v>
      </c>
      <c r="AG12" s="39">
        <f t="shared" si="7"/>
        <v>0.9908726551131668</v>
      </c>
      <c r="AH12" s="39">
        <f t="shared" si="8"/>
        <v>1.0010980418267665</v>
      </c>
      <c r="AI12" s="37">
        <f t="shared" si="15"/>
        <v>1.0096716850525833</v>
      </c>
      <c r="AJ12" s="39">
        <f t="shared" si="16"/>
        <v>1.0000689305084525</v>
      </c>
      <c r="AK12" s="39">
        <f t="shared" si="16"/>
        <v>1.0030824175321706</v>
      </c>
      <c r="AL12" s="39">
        <f t="shared" si="16"/>
        <v>1.0106675329331434</v>
      </c>
      <c r="AM12" s="39">
        <f t="shared" si="16"/>
        <v>0.9960316803168251</v>
      </c>
    </row>
    <row r="13" spans="1:39" x14ac:dyDescent="0.35">
      <c r="A13" s="12">
        <v>2004</v>
      </c>
      <c r="B13" s="9">
        <v>579236</v>
      </c>
      <c r="C13" s="9">
        <v>5691</v>
      </c>
      <c r="D13" s="9">
        <v>19263</v>
      </c>
      <c r="E13" s="9">
        <v>604190</v>
      </c>
      <c r="F13" s="9">
        <v>676897</v>
      </c>
      <c r="G13" s="9">
        <v>24232</v>
      </c>
      <c r="H13" s="9">
        <v>-21534</v>
      </c>
      <c r="I13" s="9">
        <v>679595</v>
      </c>
      <c r="J13" s="9">
        <v>584898</v>
      </c>
      <c r="K13" s="9">
        <v>-10520</v>
      </c>
      <c r="L13" s="9">
        <v>48354</v>
      </c>
      <c r="M13" s="9">
        <v>622732</v>
      </c>
      <c r="N13" s="9">
        <v>157957</v>
      </c>
      <c r="O13" s="9">
        <v>1938</v>
      </c>
      <c r="P13" s="9">
        <v>-3432</v>
      </c>
      <c r="Q13" s="9">
        <v>156463</v>
      </c>
      <c r="S13" s="9">
        <f t="shared" si="9"/>
        <v>1998986</v>
      </c>
      <c r="T13" s="9">
        <f t="shared" si="10"/>
        <v>2062980</v>
      </c>
      <c r="U13" s="9">
        <f t="shared" si="11"/>
        <v>21341</v>
      </c>
      <c r="V13" s="9">
        <f t="shared" si="12"/>
        <v>42651</v>
      </c>
      <c r="W13" s="11">
        <f>Overview!D152</f>
        <v>83.37752615737422</v>
      </c>
      <c r="X13" s="29">
        <f t="shared" si="13"/>
        <v>1.032013230707969</v>
      </c>
      <c r="Y13" s="37">
        <f t="shared" si="0"/>
        <v>1.0199496440152631</v>
      </c>
      <c r="Z13" s="38">
        <f t="shared" si="1"/>
        <v>1.0089502368977019</v>
      </c>
      <c r="AA13" s="38">
        <f t="shared" si="2"/>
        <v>0.99737565002957895</v>
      </c>
      <c r="AB13" s="38">
        <f t="shared" si="3"/>
        <v>1.0152850764923962</v>
      </c>
      <c r="AC13" s="38">
        <f t="shared" si="4"/>
        <v>0.99833768008832924</v>
      </c>
      <c r="AD13" s="37">
        <f t="shared" si="14"/>
        <v>1.010551117971541</v>
      </c>
      <c r="AE13" s="39">
        <f t="shared" si="5"/>
        <v>1.0028136644194761</v>
      </c>
      <c r="AF13" s="39">
        <f t="shared" si="6"/>
        <v>1.0119804456532675</v>
      </c>
      <c r="AG13" s="39">
        <f t="shared" si="7"/>
        <v>0.9947988491138835</v>
      </c>
      <c r="AH13" s="39">
        <f t="shared" si="8"/>
        <v>1.0009581587849139</v>
      </c>
      <c r="AI13" s="37">
        <f t="shared" si="15"/>
        <v>1.0093003964634542</v>
      </c>
      <c r="AJ13" s="39">
        <f t="shared" si="16"/>
        <v>1.0061193546677272</v>
      </c>
      <c r="AK13" s="39">
        <f t="shared" si="16"/>
        <v>0.9855681049110977</v>
      </c>
      <c r="AL13" s="39">
        <f t="shared" si="16"/>
        <v>1.020593336428526</v>
      </c>
      <c r="AM13" s="39">
        <f t="shared" si="16"/>
        <v>0.99738202973462375</v>
      </c>
    </row>
    <row r="14" spans="1:39" x14ac:dyDescent="0.35">
      <c r="A14" s="12">
        <v>2005</v>
      </c>
      <c r="B14" s="9">
        <v>604190</v>
      </c>
      <c r="C14" s="9">
        <v>8235</v>
      </c>
      <c r="D14" s="9">
        <v>-518</v>
      </c>
      <c r="E14" s="9">
        <v>611907</v>
      </c>
      <c r="F14" s="9">
        <v>679595</v>
      </c>
      <c r="G14" s="9">
        <v>27215</v>
      </c>
      <c r="H14" s="9">
        <v>48611</v>
      </c>
      <c r="I14" s="9">
        <v>755421</v>
      </c>
      <c r="J14" s="9">
        <v>622733</v>
      </c>
      <c r="K14" s="9">
        <v>-12439</v>
      </c>
      <c r="L14" s="9">
        <v>44609</v>
      </c>
      <c r="M14" s="9">
        <v>654903</v>
      </c>
      <c r="N14" s="9">
        <v>156463</v>
      </c>
      <c r="O14" s="9">
        <v>2469</v>
      </c>
      <c r="P14" s="9">
        <v>1985</v>
      </c>
      <c r="Q14" s="9">
        <v>160917</v>
      </c>
      <c r="S14" s="9">
        <f t="shared" si="9"/>
        <v>2062980</v>
      </c>
      <c r="T14" s="9">
        <f t="shared" si="10"/>
        <v>2183148</v>
      </c>
      <c r="U14" s="9">
        <f t="shared" si="11"/>
        <v>25480</v>
      </c>
      <c r="V14" s="9">
        <f t="shared" si="12"/>
        <v>94687</v>
      </c>
      <c r="W14" s="11">
        <f>Overview!D153</f>
        <v>84.803640533180442</v>
      </c>
      <c r="X14" s="29">
        <f t="shared" si="13"/>
        <v>1.0582497164296309</v>
      </c>
      <c r="Y14" s="37">
        <f t="shared" si="0"/>
        <v>1.0404534859340466</v>
      </c>
      <c r="Z14" s="38">
        <f t="shared" si="1"/>
        <v>0.99875266131651452</v>
      </c>
      <c r="AA14" s="38">
        <f t="shared" si="2"/>
        <v>1.0305976492481446</v>
      </c>
      <c r="AB14" s="38">
        <f t="shared" si="3"/>
        <v>1.0102554149500134</v>
      </c>
      <c r="AC14" s="38">
        <f t="shared" si="4"/>
        <v>1.0008472756837006</v>
      </c>
      <c r="AD14" s="37">
        <f t="shared" si="14"/>
        <v>1.0121433612478858</v>
      </c>
      <c r="AE14" s="39">
        <f t="shared" si="5"/>
        <v>1.0039246695398878</v>
      </c>
      <c r="AF14" s="39">
        <f t="shared" si="6"/>
        <v>1.012970234551068</v>
      </c>
      <c r="AG14" s="39">
        <f t="shared" si="7"/>
        <v>0.99407177117101841</v>
      </c>
      <c r="AH14" s="39">
        <f t="shared" si="8"/>
        <v>1.0011766859859117</v>
      </c>
      <c r="AI14" s="37">
        <f t="shared" si="15"/>
        <v>1.0279704691746996</v>
      </c>
      <c r="AJ14" s="39">
        <f t="shared" si="16"/>
        <v>0.99484821084659303</v>
      </c>
      <c r="AK14" s="39">
        <f t="shared" si="16"/>
        <v>1.0174017104311941</v>
      </c>
      <c r="AL14" s="39">
        <f t="shared" si="16"/>
        <v>1.0162801562707395</v>
      </c>
      <c r="AM14" s="39">
        <f t="shared" si="16"/>
        <v>0.99967097685471296</v>
      </c>
    </row>
    <row r="15" spans="1:39" x14ac:dyDescent="0.35">
      <c r="A15" s="12">
        <v>2006</v>
      </c>
      <c r="B15" s="9">
        <v>611907</v>
      </c>
      <c r="C15" s="9">
        <v>6814</v>
      </c>
      <c r="D15" s="9">
        <v>18238</v>
      </c>
      <c r="E15" s="9">
        <v>636959</v>
      </c>
      <c r="F15" s="9">
        <v>755421</v>
      </c>
      <c r="G15" s="9">
        <v>15320</v>
      </c>
      <c r="H15" s="9">
        <v>-21936</v>
      </c>
      <c r="I15" s="9">
        <v>748805</v>
      </c>
      <c r="J15" s="9">
        <v>654902</v>
      </c>
      <c r="K15" s="9">
        <v>-16735</v>
      </c>
      <c r="L15" s="9">
        <v>55444</v>
      </c>
      <c r="M15" s="9">
        <v>693611</v>
      </c>
      <c r="N15" s="9">
        <v>160917</v>
      </c>
      <c r="O15" s="9">
        <v>1798</v>
      </c>
      <c r="P15" s="9">
        <v>2801</v>
      </c>
      <c r="Q15" s="9">
        <v>165516</v>
      </c>
      <c r="S15" s="9">
        <f t="shared" si="9"/>
        <v>2183148</v>
      </c>
      <c r="T15" s="9">
        <f t="shared" si="10"/>
        <v>2244891</v>
      </c>
      <c r="U15" s="9">
        <f t="shared" si="11"/>
        <v>7197</v>
      </c>
      <c r="V15" s="9">
        <f t="shared" si="12"/>
        <v>54547</v>
      </c>
      <c r="W15" s="11">
        <f>Overview!D154</f>
        <v>85.778271463379667</v>
      </c>
      <c r="X15" s="29">
        <f t="shared" si="13"/>
        <v>1.02828163734204</v>
      </c>
      <c r="Y15" s="37">
        <f t="shared" si="0"/>
        <v>1.0165980830850938</v>
      </c>
      <c r="Z15" s="38">
        <f t="shared" si="1"/>
        <v>1.0081601140290297</v>
      </c>
      <c r="AA15" s="38">
        <f t="shared" si="2"/>
        <v>0.99307235177207831</v>
      </c>
      <c r="AB15" s="38">
        <f t="shared" si="3"/>
        <v>1.0141209137317395</v>
      </c>
      <c r="AC15" s="38">
        <f t="shared" si="4"/>
        <v>1.0012451616063958</v>
      </c>
      <c r="AD15" s="37">
        <f t="shared" si="14"/>
        <v>1.003259158865158</v>
      </c>
      <c r="AE15" s="39">
        <f t="shared" si="5"/>
        <v>1.0030857174527146</v>
      </c>
      <c r="AF15" s="39">
        <f t="shared" si="6"/>
        <v>1.0069376564977381</v>
      </c>
      <c r="AG15" s="39">
        <f t="shared" si="7"/>
        <v>0.99242156126046699</v>
      </c>
      <c r="AH15" s="39">
        <f t="shared" si="8"/>
        <v>1.0008142236542386</v>
      </c>
      <c r="AI15" s="37">
        <f t="shared" si="15"/>
        <v>1.0132955917741375</v>
      </c>
      <c r="AJ15" s="39">
        <f t="shared" si="16"/>
        <v>1.0050587865902441</v>
      </c>
      <c r="AK15" s="39">
        <f t="shared" si="16"/>
        <v>0.9862302252416647</v>
      </c>
      <c r="AL15" s="39">
        <f t="shared" si="16"/>
        <v>1.0218650554545714</v>
      </c>
      <c r="AM15" s="39">
        <f t="shared" si="16"/>
        <v>1.0004305873577453</v>
      </c>
    </row>
    <row r="16" spans="1:39" x14ac:dyDescent="0.35">
      <c r="A16" s="12">
        <v>2007</v>
      </c>
      <c r="B16" s="9">
        <v>636959</v>
      </c>
      <c r="C16" s="9">
        <v>11127</v>
      </c>
      <c r="D16" s="9">
        <v>2596</v>
      </c>
      <c r="E16" s="9">
        <v>650682</v>
      </c>
      <c r="F16" s="9">
        <v>748805</v>
      </c>
      <c r="G16" s="9">
        <v>13973</v>
      </c>
      <c r="H16" s="9">
        <v>-22722</v>
      </c>
      <c r="I16" s="9">
        <v>740056</v>
      </c>
      <c r="J16" s="9">
        <v>693611</v>
      </c>
      <c r="K16" s="9">
        <v>-12119</v>
      </c>
      <c r="L16" s="9">
        <v>55142</v>
      </c>
      <c r="M16" s="9">
        <v>736634</v>
      </c>
      <c r="N16" s="9">
        <v>165518</v>
      </c>
      <c r="O16" s="9">
        <v>4137</v>
      </c>
      <c r="P16" s="9">
        <v>10840</v>
      </c>
      <c r="Q16" s="9">
        <v>180495</v>
      </c>
      <c r="S16" s="9">
        <f t="shared" si="9"/>
        <v>2244891</v>
      </c>
      <c r="T16" s="9">
        <f t="shared" si="10"/>
        <v>2307867</v>
      </c>
      <c r="U16" s="9">
        <f t="shared" si="11"/>
        <v>17118</v>
      </c>
      <c r="V16" s="9">
        <f t="shared" si="12"/>
        <v>45856</v>
      </c>
      <c r="W16" s="11">
        <f>Overview!D155</f>
        <v>87.157804213845495</v>
      </c>
      <c r="X16" s="29">
        <f t="shared" si="13"/>
        <v>1.0280530324189459</v>
      </c>
      <c r="Y16" s="37">
        <f t="shared" si="0"/>
        <v>1.0117810205178894</v>
      </c>
      <c r="Z16" s="38">
        <f t="shared" si="1"/>
        <v>1.001525246695794</v>
      </c>
      <c r="AA16" s="38">
        <f t="shared" si="2"/>
        <v>0.99088481441084708</v>
      </c>
      <c r="AB16" s="38">
        <f t="shared" si="3"/>
        <v>1.0139710860283706</v>
      </c>
      <c r="AC16" s="38">
        <f t="shared" si="4"/>
        <v>1.0053989824710252</v>
      </c>
      <c r="AD16" s="37">
        <f t="shared" si="14"/>
        <v>1.0075046211541763</v>
      </c>
      <c r="AE16" s="39">
        <f t="shared" si="5"/>
        <v>1.004878135271791</v>
      </c>
      <c r="AF16" s="39">
        <f t="shared" si="6"/>
        <v>1.0061258366273691</v>
      </c>
      <c r="AG16" s="39">
        <f t="shared" si="7"/>
        <v>0.99468696671530188</v>
      </c>
      <c r="AH16" s="39">
        <f t="shared" si="8"/>
        <v>1.0018136825397141</v>
      </c>
      <c r="AI16" s="37">
        <f t="shared" si="15"/>
        <v>1.0042445456565889</v>
      </c>
      <c r="AJ16" s="39">
        <f t="shared" si="16"/>
        <v>0.99666338786932596</v>
      </c>
      <c r="AK16" s="39">
        <f t="shared" si="16"/>
        <v>0.98485177334515994</v>
      </c>
      <c r="AL16" s="39">
        <f t="shared" si="16"/>
        <v>1.0193871237468302</v>
      </c>
      <c r="AM16" s="39">
        <f t="shared" si="16"/>
        <v>1.0035788091077193</v>
      </c>
    </row>
    <row r="17" spans="1:39" x14ac:dyDescent="0.35">
      <c r="A17" s="12">
        <v>2008</v>
      </c>
      <c r="B17" s="9">
        <v>650682</v>
      </c>
      <c r="C17" s="9">
        <v>13985</v>
      </c>
      <c r="D17" s="9">
        <v>-6712</v>
      </c>
      <c r="E17" s="9">
        <v>657955</v>
      </c>
      <c r="F17" s="9">
        <v>740056</v>
      </c>
      <c r="G17" s="9">
        <v>20838</v>
      </c>
      <c r="H17" s="9">
        <v>114842</v>
      </c>
      <c r="I17" s="9">
        <v>875736</v>
      </c>
      <c r="J17" s="9">
        <v>736633</v>
      </c>
      <c r="K17" s="9">
        <v>-9998</v>
      </c>
      <c r="L17" s="9">
        <v>39165</v>
      </c>
      <c r="M17" s="9">
        <v>765800</v>
      </c>
      <c r="N17" s="9">
        <v>180497</v>
      </c>
      <c r="O17" s="9">
        <v>5257</v>
      </c>
      <c r="P17" s="9">
        <v>11903</v>
      </c>
      <c r="Q17" s="9">
        <v>197657</v>
      </c>
      <c r="S17" s="9">
        <f t="shared" si="9"/>
        <v>2307867</v>
      </c>
      <c r="T17" s="9">
        <f t="shared" si="10"/>
        <v>2497148</v>
      </c>
      <c r="U17" s="9">
        <f t="shared" si="11"/>
        <v>30082</v>
      </c>
      <c r="V17" s="9">
        <f t="shared" si="12"/>
        <v>159198</v>
      </c>
      <c r="W17" s="11">
        <f>Overview!D156</f>
        <v>89.329224595098182</v>
      </c>
      <c r="X17" s="29">
        <f t="shared" si="13"/>
        <v>1.0820155580889192</v>
      </c>
      <c r="Y17" s="37">
        <f t="shared" si="0"/>
        <v>1.0557138561955424</v>
      </c>
      <c r="Z17" s="38">
        <f t="shared" si="1"/>
        <v>0.99622135447507476</v>
      </c>
      <c r="AA17" s="38">
        <f t="shared" si="2"/>
        <v>1.0495663547824183</v>
      </c>
      <c r="AB17" s="38">
        <f t="shared" si="3"/>
        <v>1.0045721376838024</v>
      </c>
      <c r="AC17" s="38">
        <f t="shared" si="4"/>
        <v>1.0053535759537147</v>
      </c>
      <c r="AD17" s="37">
        <f t="shared" si="14"/>
        <v>1.0127177020433207</v>
      </c>
      <c r="AE17" s="39">
        <f t="shared" si="5"/>
        <v>1.0059124081868174</v>
      </c>
      <c r="AF17" s="39">
        <f t="shared" si="6"/>
        <v>1.0088096361671006</v>
      </c>
      <c r="AG17" s="39">
        <f t="shared" si="7"/>
        <v>0.99577316717541653</v>
      </c>
      <c r="AH17" s="39">
        <f t="shared" si="8"/>
        <v>1.0022224905139863</v>
      </c>
      <c r="AI17" s="37">
        <f t="shared" si="15"/>
        <v>1.0424562087395826</v>
      </c>
      <c r="AJ17" s="39">
        <f t="shared" si="16"/>
        <v>0.99036590697870908</v>
      </c>
      <c r="AK17" s="39">
        <f t="shared" si="16"/>
        <v>1.0404008022466655</v>
      </c>
      <c r="AL17" s="39">
        <f t="shared" si="16"/>
        <v>1.0088363201564718</v>
      </c>
      <c r="AM17" s="39">
        <f t="shared" si="16"/>
        <v>1.0031241420636277</v>
      </c>
    </row>
    <row r="18" spans="1:39" x14ac:dyDescent="0.35">
      <c r="A18" s="12">
        <v>2009</v>
      </c>
      <c r="B18" s="9">
        <v>657955</v>
      </c>
      <c r="C18" s="9">
        <v>14435</v>
      </c>
      <c r="D18" s="9">
        <v>1903</v>
      </c>
      <c r="E18" s="9">
        <v>674293</v>
      </c>
      <c r="F18" s="9">
        <v>875736</v>
      </c>
      <c r="G18" s="9">
        <v>23212</v>
      </c>
      <c r="H18" s="9">
        <v>-9945</v>
      </c>
      <c r="I18" s="9">
        <v>889003</v>
      </c>
      <c r="J18" s="9">
        <v>765799</v>
      </c>
      <c r="K18" s="9">
        <v>-7932</v>
      </c>
      <c r="L18" s="9">
        <v>-41912</v>
      </c>
      <c r="M18" s="9">
        <v>715955</v>
      </c>
      <c r="N18" s="9">
        <v>197661</v>
      </c>
      <c r="O18" s="9">
        <v>1694</v>
      </c>
      <c r="P18" s="9">
        <v>6783</v>
      </c>
      <c r="Q18" s="9">
        <v>206138</v>
      </c>
      <c r="S18" s="9">
        <f t="shared" si="9"/>
        <v>2497148</v>
      </c>
      <c r="T18" s="9">
        <f t="shared" si="10"/>
        <v>2485389</v>
      </c>
      <c r="U18" s="9">
        <f t="shared" si="11"/>
        <v>31409</v>
      </c>
      <c r="V18" s="9">
        <f t="shared" si="12"/>
        <v>-43171</v>
      </c>
      <c r="W18" s="11">
        <f>Overview!D157</f>
        <v>90.393435574028942</v>
      </c>
      <c r="X18" s="29">
        <f t="shared" si="13"/>
        <v>0.99529102800474778</v>
      </c>
      <c r="Y18" s="37">
        <f t="shared" si="0"/>
        <v>0.98357336695438891</v>
      </c>
      <c r="Z18" s="38">
        <f t="shared" si="1"/>
        <v>1.0033636295939636</v>
      </c>
      <c r="AA18" s="38">
        <f t="shared" si="2"/>
        <v>1.0011215508887288</v>
      </c>
      <c r="AB18" s="38">
        <f t="shared" si="3"/>
        <v>0.97666417449454457</v>
      </c>
      <c r="AC18" s="38">
        <f t="shared" si="4"/>
        <v>1.0024228106066284</v>
      </c>
      <c r="AD18" s="37">
        <f t="shared" si="14"/>
        <v>1.0124298674705128</v>
      </c>
      <c r="AE18" s="39">
        <f t="shared" si="5"/>
        <v>1.0057125389836306</v>
      </c>
      <c r="AF18" s="39">
        <f t="shared" si="6"/>
        <v>1.0091859684716338</v>
      </c>
      <c r="AG18" s="39">
        <f t="shared" si="7"/>
        <v>0.9968609726901172</v>
      </c>
      <c r="AH18" s="39">
        <f t="shared" si="8"/>
        <v>1.0006703873251312</v>
      </c>
      <c r="AI18" s="37">
        <f t="shared" si="15"/>
        <v>0.9714977783219495</v>
      </c>
      <c r="AJ18" s="39">
        <f t="shared" si="16"/>
        <v>0.99766443262998317</v>
      </c>
      <c r="AK18" s="39">
        <f t="shared" si="16"/>
        <v>0.99200898760501177</v>
      </c>
      <c r="AL18" s="39">
        <f t="shared" si="16"/>
        <v>0.9797396038676589</v>
      </c>
      <c r="AM18" s="39">
        <f t="shared" si="16"/>
        <v>1.001751249266186</v>
      </c>
    </row>
    <row r="19" spans="1:39" x14ac:dyDescent="0.35">
      <c r="A19" s="12">
        <v>2010</v>
      </c>
      <c r="B19" s="9">
        <v>674293</v>
      </c>
      <c r="C19" s="9">
        <v>15595</v>
      </c>
      <c r="D19" s="9">
        <v>14490</v>
      </c>
      <c r="E19" s="9">
        <v>704378</v>
      </c>
      <c r="F19" s="9">
        <v>889003</v>
      </c>
      <c r="G19" s="9">
        <v>14204</v>
      </c>
      <c r="H19" s="9">
        <v>74831</v>
      </c>
      <c r="I19" s="9">
        <v>978038</v>
      </c>
      <c r="J19" s="9">
        <v>715956</v>
      </c>
      <c r="K19" s="9">
        <v>-8083</v>
      </c>
      <c r="L19" s="9">
        <v>-30998</v>
      </c>
      <c r="M19" s="9">
        <v>676875</v>
      </c>
      <c r="N19" s="9">
        <v>206139</v>
      </c>
      <c r="O19" s="9">
        <v>368</v>
      </c>
      <c r="P19" s="9">
        <v>1106</v>
      </c>
      <c r="Q19" s="9">
        <v>207613</v>
      </c>
      <c r="S19" s="9">
        <f t="shared" si="9"/>
        <v>2485389</v>
      </c>
      <c r="T19" s="9">
        <f t="shared" si="10"/>
        <v>2566904</v>
      </c>
      <c r="U19" s="9">
        <f t="shared" si="11"/>
        <v>22084</v>
      </c>
      <c r="V19" s="9">
        <f t="shared" si="12"/>
        <v>59429</v>
      </c>
      <c r="W19" s="11">
        <f>Overview!D158</f>
        <v>91.54364339974201</v>
      </c>
      <c r="X19" s="29">
        <f t="shared" si="13"/>
        <v>1.0327976827772232</v>
      </c>
      <c r="Y19" s="37">
        <f t="shared" si="0"/>
        <v>1.0198210092148507</v>
      </c>
      <c r="Z19" s="38">
        <f t="shared" si="1"/>
        <v>1.0085438469517505</v>
      </c>
      <c r="AA19" s="38">
        <f t="shared" si="2"/>
        <v>1.0308790129387286</v>
      </c>
      <c r="AB19" s="38">
        <f t="shared" si="3"/>
        <v>0.98085384098581496</v>
      </c>
      <c r="AC19" s="38">
        <f t="shared" si="4"/>
        <v>0.99954350363555033</v>
      </c>
      <c r="AD19" s="37">
        <f t="shared" si="14"/>
        <v>1.0087738875966927</v>
      </c>
      <c r="AE19" s="39">
        <f t="shared" si="5"/>
        <v>1.0061958330497383</v>
      </c>
      <c r="AF19" s="39">
        <f t="shared" si="6"/>
        <v>1.0056431941416148</v>
      </c>
      <c r="AG19" s="39">
        <f t="shared" si="7"/>
        <v>0.99678865543180284</v>
      </c>
      <c r="AH19" s="39">
        <f t="shared" si="8"/>
        <v>1.0001462049735366</v>
      </c>
      <c r="AI19" s="37">
        <f t="shared" si="15"/>
        <v>1.0109510384378373</v>
      </c>
      <c r="AJ19" s="39">
        <f t="shared" si="16"/>
        <v>1.0023335555812187</v>
      </c>
      <c r="AK19" s="39">
        <f t="shared" si="16"/>
        <v>1.0250942073134142</v>
      </c>
      <c r="AL19" s="39">
        <f t="shared" si="16"/>
        <v>0.98401384851326879</v>
      </c>
      <c r="AM19" s="39">
        <f t="shared" si="16"/>
        <v>0.99939738676706558</v>
      </c>
    </row>
    <row r="20" spans="1:39" x14ac:dyDescent="0.35">
      <c r="A20" s="12">
        <v>2011</v>
      </c>
      <c r="B20" s="9">
        <v>704378</v>
      </c>
      <c r="C20" s="9">
        <v>2541</v>
      </c>
      <c r="D20" s="9">
        <v>-2729</v>
      </c>
      <c r="E20" s="9">
        <v>704190</v>
      </c>
      <c r="F20" s="9">
        <v>978038</v>
      </c>
      <c r="G20" s="9">
        <v>18834</v>
      </c>
      <c r="H20" s="9">
        <v>114770</v>
      </c>
      <c r="I20" s="9">
        <v>1111642</v>
      </c>
      <c r="J20" s="9">
        <v>676874</v>
      </c>
      <c r="K20" s="9">
        <v>-340</v>
      </c>
      <c r="L20" s="9">
        <v>-39612</v>
      </c>
      <c r="M20" s="9">
        <v>636922</v>
      </c>
      <c r="N20" s="9">
        <v>207616</v>
      </c>
      <c r="O20" s="9">
        <v>2955</v>
      </c>
      <c r="P20" s="9">
        <v>-1412</v>
      </c>
      <c r="Q20" s="9">
        <v>209159</v>
      </c>
      <c r="S20" s="9">
        <f t="shared" si="9"/>
        <v>2566904</v>
      </c>
      <c r="T20" s="9">
        <f t="shared" si="10"/>
        <v>2661913</v>
      </c>
      <c r="U20" s="9">
        <f t="shared" si="11"/>
        <v>23990</v>
      </c>
      <c r="V20" s="9">
        <f t="shared" si="12"/>
        <v>71017</v>
      </c>
      <c r="W20" s="11">
        <f>Overview!D159</f>
        <v>93.686398165400604</v>
      </c>
      <c r="X20" s="29">
        <f t="shared" si="13"/>
        <v>1.0370130709991492</v>
      </c>
      <c r="Y20" s="37">
        <f t="shared" si="0"/>
        <v>1.0132949567003084</v>
      </c>
      <c r="Z20" s="38">
        <f t="shared" si="1"/>
        <v>0.9936523029244575</v>
      </c>
      <c r="AA20" s="38">
        <f t="shared" si="2"/>
        <v>1.0421437674042608</v>
      </c>
      <c r="AB20" s="38">
        <f t="shared" si="3"/>
        <v>0.97876063755351717</v>
      </c>
      <c r="AC20" s="38">
        <f t="shared" si="4"/>
        <v>0.99873746966933952</v>
      </c>
      <c r="AD20" s="37">
        <f t="shared" si="14"/>
        <v>1.0091321339244523</v>
      </c>
      <c r="AE20" s="39">
        <f t="shared" si="5"/>
        <v>1.0009672677074628</v>
      </c>
      <c r="AF20" s="39">
        <f t="shared" si="6"/>
        <v>1.0071694293594471</v>
      </c>
      <c r="AG20" s="39">
        <f t="shared" si="7"/>
        <v>0.99987057417531</v>
      </c>
      <c r="AH20" s="39">
        <f t="shared" si="8"/>
        <v>1.0011248626822324</v>
      </c>
      <c r="AI20" s="37">
        <f t="shared" si="15"/>
        <v>1.0041251513413483</v>
      </c>
      <c r="AJ20" s="39">
        <f t="shared" si="16"/>
        <v>0.99269210390889306</v>
      </c>
      <c r="AK20" s="39">
        <f t="shared" si="16"/>
        <v>1.0347253769080911</v>
      </c>
      <c r="AL20" s="39">
        <f t="shared" si="16"/>
        <v>0.97888733085359148</v>
      </c>
      <c r="AM20" s="39">
        <f t="shared" si="16"/>
        <v>0.99761528945900257</v>
      </c>
    </row>
    <row r="21" spans="1:39" x14ac:dyDescent="0.35">
      <c r="A21" s="12">
        <v>2012</v>
      </c>
      <c r="B21" s="9">
        <v>704190</v>
      </c>
      <c r="C21" s="9">
        <v>4472</v>
      </c>
      <c r="D21" s="9">
        <v>14495</v>
      </c>
      <c r="E21" s="9">
        <v>723157</v>
      </c>
      <c r="F21" s="9">
        <v>1111642</v>
      </c>
      <c r="G21" s="9">
        <v>30206</v>
      </c>
      <c r="H21" s="9">
        <v>60261</v>
      </c>
      <c r="I21" s="9">
        <v>1202109</v>
      </c>
      <c r="J21" s="9">
        <v>636922</v>
      </c>
      <c r="K21" s="9">
        <v>442</v>
      </c>
      <c r="L21" s="9">
        <v>-91457</v>
      </c>
      <c r="M21" s="9">
        <v>545907</v>
      </c>
      <c r="N21" s="9">
        <v>209159</v>
      </c>
      <c r="O21" s="9">
        <v>2942</v>
      </c>
      <c r="P21" s="9">
        <v>1243</v>
      </c>
      <c r="Q21" s="9">
        <v>213344</v>
      </c>
      <c r="S21" s="9">
        <f t="shared" si="9"/>
        <v>2661913</v>
      </c>
      <c r="T21" s="9">
        <f t="shared" si="10"/>
        <v>2684517</v>
      </c>
      <c r="U21" s="9">
        <f t="shared" si="11"/>
        <v>38062</v>
      </c>
      <c r="V21" s="9">
        <f t="shared" si="12"/>
        <v>-15458</v>
      </c>
      <c r="W21" s="11">
        <f>Overview!D160</f>
        <v>95.986813816826725</v>
      </c>
      <c r="X21" s="29">
        <f t="shared" si="13"/>
        <v>1.0084916374051294</v>
      </c>
      <c r="Y21" s="37">
        <f t="shared" si="0"/>
        <v>0.9843221723008253</v>
      </c>
      <c r="Z21" s="38">
        <f t="shared" si="1"/>
        <v>1.0006145399750608</v>
      </c>
      <c r="AA21" s="38">
        <f t="shared" si="2"/>
        <v>1.0231627817719389</v>
      </c>
      <c r="AB21" s="38">
        <f t="shared" si="3"/>
        <v>0.96089346926649255</v>
      </c>
      <c r="AC21" s="38">
        <f t="shared" si="4"/>
        <v>0.99965138128733322</v>
      </c>
      <c r="AD21" s="37">
        <f t="shared" si="14"/>
        <v>1.013956056349099</v>
      </c>
      <c r="AE21" s="39">
        <f t="shared" si="5"/>
        <v>1.0016397321210964</v>
      </c>
      <c r="AF21" s="39">
        <f t="shared" si="6"/>
        <v>1.0110755251453125</v>
      </c>
      <c r="AG21" s="39">
        <f t="shared" si="7"/>
        <v>1.0001620665468525</v>
      </c>
      <c r="AH21" s="39">
        <f t="shared" si="8"/>
        <v>1.0010787325358375</v>
      </c>
      <c r="AI21" s="37">
        <f t="shared" si="15"/>
        <v>0.97077399571439515</v>
      </c>
      <c r="AJ21" s="39">
        <f t="shared" si="16"/>
        <v>0.99897648614251289</v>
      </c>
      <c r="AK21" s="39">
        <f t="shared" si="16"/>
        <v>1.0119548503806273</v>
      </c>
      <c r="AL21" s="39">
        <f t="shared" si="16"/>
        <v>0.96073776581435621</v>
      </c>
      <c r="AM21" s="39">
        <f t="shared" si="16"/>
        <v>0.99857418682256027</v>
      </c>
    </row>
    <row r="22" spans="1:39" x14ac:dyDescent="0.35">
      <c r="A22" s="12">
        <v>2013</v>
      </c>
      <c r="B22" s="9">
        <v>723157</v>
      </c>
      <c r="C22" s="9">
        <v>-7880</v>
      </c>
      <c r="D22" s="9">
        <v>18050</v>
      </c>
      <c r="E22" s="9">
        <v>733327</v>
      </c>
      <c r="F22" s="9">
        <v>1202109</v>
      </c>
      <c r="G22" s="9">
        <v>20343</v>
      </c>
      <c r="H22" s="9">
        <v>-52675</v>
      </c>
      <c r="I22" s="9">
        <v>1169777</v>
      </c>
      <c r="J22" s="9">
        <v>545907</v>
      </c>
      <c r="K22" s="9">
        <v>13405</v>
      </c>
      <c r="L22" s="9">
        <v>-83553</v>
      </c>
      <c r="M22" s="9">
        <v>475759</v>
      </c>
      <c r="N22" s="9">
        <v>213345</v>
      </c>
      <c r="O22" s="9">
        <v>1787.5</v>
      </c>
      <c r="P22" s="9">
        <v>507.5</v>
      </c>
      <c r="Q22" s="9">
        <v>215640</v>
      </c>
      <c r="S22" s="9">
        <f t="shared" si="9"/>
        <v>2684517</v>
      </c>
      <c r="T22" s="9">
        <f t="shared" si="10"/>
        <v>2594503</v>
      </c>
      <c r="U22" s="9">
        <f t="shared" si="11"/>
        <v>27655.5</v>
      </c>
      <c r="V22" s="9">
        <f t="shared" si="12"/>
        <v>-117670.5</v>
      </c>
      <c r="W22" s="11">
        <f>Overview!D161</f>
        <v>98.394725526730682</v>
      </c>
      <c r="X22" s="29">
        <f t="shared" si="13"/>
        <v>0.96646920097730804</v>
      </c>
      <c r="Y22" s="37">
        <f t="shared" si="0"/>
        <v>0.942817806109983</v>
      </c>
      <c r="Z22" s="38">
        <f t="shared" si="1"/>
        <v>0.99710340875692505</v>
      </c>
      <c r="AA22" s="38">
        <f t="shared" si="2"/>
        <v>0.97729247569198674</v>
      </c>
      <c r="AB22" s="38">
        <f t="shared" si="3"/>
        <v>0.96953241315163641</v>
      </c>
      <c r="AC22" s="38">
        <f t="shared" si="4"/>
        <v>0.9988891360029466</v>
      </c>
      <c r="AD22" s="37">
        <f t="shared" si="14"/>
        <v>1.0100497466516225</v>
      </c>
      <c r="AE22" s="39">
        <f t="shared" si="5"/>
        <v>0.99713648266656596</v>
      </c>
      <c r="AF22" s="39">
        <f t="shared" si="6"/>
        <v>1.0073924534408691</v>
      </c>
      <c r="AG22" s="39">
        <f t="shared" si="7"/>
        <v>1.0048712499815589</v>
      </c>
      <c r="AH22" s="39">
        <f t="shared" si="8"/>
        <v>1.0006495605626287</v>
      </c>
      <c r="AI22" s="37">
        <f t="shared" si="15"/>
        <v>0.9334370007373225</v>
      </c>
      <c r="AJ22" s="39">
        <f t="shared" si="16"/>
        <v>0.99996683111066953</v>
      </c>
      <c r="AK22" s="39">
        <f t="shared" si="16"/>
        <v>0.97012090209126312</v>
      </c>
      <c r="AL22" s="39">
        <f t="shared" si="16"/>
        <v>0.96483247298539887</v>
      </c>
      <c r="AM22" s="39">
        <f t="shared" si="16"/>
        <v>0.99824071820039351</v>
      </c>
    </row>
    <row r="23" spans="1:39" x14ac:dyDescent="0.35">
      <c r="A23" s="12">
        <v>2014</v>
      </c>
      <c r="B23" s="9">
        <v>733327</v>
      </c>
      <c r="C23" s="9">
        <v>-2268</v>
      </c>
      <c r="D23" s="9">
        <v>14585</v>
      </c>
      <c r="E23" s="9">
        <v>745644</v>
      </c>
      <c r="F23" s="9">
        <v>1169777</v>
      </c>
      <c r="G23" s="9">
        <v>25267</v>
      </c>
      <c r="H23" s="9">
        <v>203004</v>
      </c>
      <c r="I23" s="9">
        <v>1398048</v>
      </c>
      <c r="J23" s="9">
        <v>475759</v>
      </c>
      <c r="K23" s="9">
        <v>11814</v>
      </c>
      <c r="L23" s="9">
        <v>10206</v>
      </c>
      <c r="M23" s="9">
        <v>497779</v>
      </c>
      <c r="N23" s="9">
        <v>215640</v>
      </c>
      <c r="O23" s="9">
        <v>2487</v>
      </c>
      <c r="P23" s="9">
        <v>3180</v>
      </c>
      <c r="Q23" s="9">
        <v>221307</v>
      </c>
      <c r="S23" s="9">
        <f t="shared" si="9"/>
        <v>2594503</v>
      </c>
      <c r="T23" s="9">
        <f t="shared" si="10"/>
        <v>2862778</v>
      </c>
      <c r="U23" s="9">
        <f t="shared" si="11"/>
        <v>37300</v>
      </c>
      <c r="V23" s="9">
        <f t="shared" si="12"/>
        <v>230975</v>
      </c>
      <c r="W23" s="11">
        <f>Overview!D162</f>
        <v>99.355023649132875</v>
      </c>
      <c r="X23" s="29">
        <f t="shared" si="13"/>
        <v>1.10340130653154</v>
      </c>
      <c r="Y23" s="37">
        <f t="shared" si="0"/>
        <v>1.0927365795353463</v>
      </c>
      <c r="Z23" s="38">
        <f t="shared" si="1"/>
        <v>1.0019695918426783</v>
      </c>
      <c r="AA23" s="38">
        <f t="shared" si="2"/>
        <v>1.0827743958475602</v>
      </c>
      <c r="AB23" s="38">
        <f t="shared" si="3"/>
        <v>1.0066327950090388</v>
      </c>
      <c r="AC23" s="38">
        <f t="shared" si="4"/>
        <v>1.0013597968360688</v>
      </c>
      <c r="AD23" s="37">
        <f t="shared" si="14"/>
        <v>1.0142375952367486</v>
      </c>
      <c r="AE23" s="39">
        <f t="shared" si="5"/>
        <v>0.99913429313681112</v>
      </c>
      <c r="AF23" s="39">
        <f t="shared" si="6"/>
        <v>1.0096445393792741</v>
      </c>
      <c r="AG23" s="39">
        <f t="shared" si="7"/>
        <v>1.0045094624698914</v>
      </c>
      <c r="AH23" s="39">
        <f t="shared" si="8"/>
        <v>1.0009493002507719</v>
      </c>
      <c r="AI23" s="37">
        <f t="shared" si="15"/>
        <v>1.0773970366186969</v>
      </c>
      <c r="AJ23" s="39">
        <f t="shared" si="16"/>
        <v>1.0028377553701673</v>
      </c>
      <c r="AK23" s="39">
        <f t="shared" si="16"/>
        <v>1.0724312900392112</v>
      </c>
      <c r="AL23" s="39">
        <f t="shared" si="16"/>
        <v>1.0021138004354151</v>
      </c>
      <c r="AM23" s="39">
        <f t="shared" si="16"/>
        <v>1.0004101072703624</v>
      </c>
    </row>
    <row r="24" spans="1:39" x14ac:dyDescent="0.35">
      <c r="A24" s="12">
        <v>2015</v>
      </c>
      <c r="B24" s="9">
        <v>745644</v>
      </c>
      <c r="C24" s="9">
        <v>11953</v>
      </c>
      <c r="D24" s="9">
        <v>7611</v>
      </c>
      <c r="E24" s="9">
        <v>765208</v>
      </c>
      <c r="F24" s="9">
        <v>1398048</v>
      </c>
      <c r="G24" s="9">
        <v>25218</v>
      </c>
      <c r="H24" s="9">
        <v>64583</v>
      </c>
      <c r="I24" s="9">
        <v>1487849</v>
      </c>
      <c r="J24" s="9">
        <v>497781</v>
      </c>
      <c r="K24" s="9">
        <v>3593</v>
      </c>
      <c r="L24" s="9">
        <v>34767</v>
      </c>
      <c r="M24" s="9">
        <v>536141</v>
      </c>
      <c r="N24" s="9">
        <v>221306</v>
      </c>
      <c r="O24" s="9">
        <v>-444</v>
      </c>
      <c r="P24" s="9">
        <v>3807</v>
      </c>
      <c r="Q24" s="9">
        <v>224669</v>
      </c>
      <c r="S24" s="9">
        <f t="shared" si="9"/>
        <v>2862778</v>
      </c>
      <c r="T24" s="9">
        <f t="shared" si="10"/>
        <v>3013867</v>
      </c>
      <c r="U24" s="9">
        <f t="shared" si="11"/>
        <v>40320</v>
      </c>
      <c r="V24" s="9">
        <f t="shared" si="12"/>
        <v>110768</v>
      </c>
      <c r="W24" s="11">
        <f>Overview!D163</f>
        <v>100</v>
      </c>
      <c r="X24" s="29">
        <f t="shared" si="13"/>
        <v>1.0527770578088835</v>
      </c>
      <c r="Y24" s="37">
        <f t="shared" si="0"/>
        <v>1.0459868947586615</v>
      </c>
      <c r="Z24" s="38">
        <f t="shared" si="1"/>
        <v>1.005109927966841</v>
      </c>
      <c r="AA24" s="38">
        <f t="shared" si="2"/>
        <v>1.0280163972943019</v>
      </c>
      <c r="AB24" s="38">
        <f t="shared" si="3"/>
        <v>1.0121916604580228</v>
      </c>
      <c r="AC24" s="38">
        <f t="shared" si="4"/>
        <v>1.0006685597284422</v>
      </c>
      <c r="AD24" s="37">
        <f t="shared" si="14"/>
        <v>1.0139933817904603</v>
      </c>
      <c r="AE24" s="39">
        <f t="shared" si="5"/>
        <v>1.0041483852316808</v>
      </c>
      <c r="AF24" s="39">
        <f t="shared" si="6"/>
        <v>1.0087521106644799</v>
      </c>
      <c r="AG24" s="39">
        <f t="shared" si="7"/>
        <v>1.001246979681873</v>
      </c>
      <c r="AH24" s="39">
        <f t="shared" si="8"/>
        <v>0.99984590621242653</v>
      </c>
      <c r="AI24" s="37">
        <f t="shared" si="15"/>
        <v>1.0315519938717042</v>
      </c>
      <c r="AJ24" s="39">
        <f t="shared" si="16"/>
        <v>1.0009575703644022</v>
      </c>
      <c r="AK24" s="39">
        <f t="shared" si="16"/>
        <v>1.0190971462920979</v>
      </c>
      <c r="AL24" s="39">
        <f t="shared" si="16"/>
        <v>1.0109310499789246</v>
      </c>
      <c r="AM24" s="39">
        <f t="shared" si="16"/>
        <v>1.0008227803013485</v>
      </c>
    </row>
    <row r="25" spans="1:39" x14ac:dyDescent="0.35">
      <c r="A25" s="12">
        <v>2016</v>
      </c>
      <c r="B25" s="9">
        <v>765208</v>
      </c>
      <c r="C25" s="9">
        <v>10523</v>
      </c>
      <c r="D25" s="9">
        <v>22702</v>
      </c>
      <c r="E25" s="9">
        <v>798433</v>
      </c>
      <c r="F25" s="9">
        <v>1487849</v>
      </c>
      <c r="G25" s="9">
        <v>23531</v>
      </c>
      <c r="H25" s="9">
        <v>112323</v>
      </c>
      <c r="I25" s="9">
        <v>1623703</v>
      </c>
      <c r="J25" s="9">
        <v>536141</v>
      </c>
      <c r="K25" s="9">
        <v>6635</v>
      </c>
      <c r="L25" s="9">
        <v>64441</v>
      </c>
      <c r="M25" s="9">
        <v>607217</v>
      </c>
      <c r="N25" s="9">
        <v>224669</v>
      </c>
      <c r="O25" s="9">
        <v>2608.5</v>
      </c>
      <c r="P25" s="9">
        <v>3907.5</v>
      </c>
      <c r="Q25" s="9">
        <v>231185</v>
      </c>
      <c r="S25" s="9">
        <f t="shared" si="9"/>
        <v>3013867</v>
      </c>
      <c r="T25" s="9">
        <f t="shared" si="10"/>
        <v>3260538</v>
      </c>
      <c r="U25" s="9">
        <f t="shared" si="11"/>
        <v>43297.5</v>
      </c>
      <c r="V25" s="9">
        <f t="shared" si="12"/>
        <v>203373.5</v>
      </c>
      <c r="W25" s="11">
        <f>Overview!D164</f>
        <v>100.31890497348431</v>
      </c>
      <c r="X25" s="29">
        <f t="shared" si="13"/>
        <v>1.0818453501763681</v>
      </c>
      <c r="Y25" s="37">
        <f t="shared" si="0"/>
        <v>1.0784062589821082</v>
      </c>
      <c r="Z25" s="38">
        <f t="shared" si="1"/>
        <v>1.0101818865046515</v>
      </c>
      <c r="AA25" s="38">
        <f t="shared" si="2"/>
        <v>1.043363688910685</v>
      </c>
      <c r="AB25" s="38">
        <f t="shared" si="3"/>
        <v>1.0229425222068966</v>
      </c>
      <c r="AC25" s="38">
        <f t="shared" si="4"/>
        <v>1.0019181613598751</v>
      </c>
      <c r="AD25" s="37">
        <f t="shared" si="14"/>
        <v>1.014320426567112</v>
      </c>
      <c r="AE25" s="39">
        <f t="shared" si="5"/>
        <v>1.0034804284026957</v>
      </c>
      <c r="AF25" s="39">
        <f t="shared" si="6"/>
        <v>1.0077827578393836</v>
      </c>
      <c r="AG25" s="39">
        <f t="shared" si="7"/>
        <v>1.0021944922980031</v>
      </c>
      <c r="AH25" s="39">
        <f t="shared" si="8"/>
        <v>1.0008627480270296</v>
      </c>
      <c r="AI25" s="37">
        <f t="shared" si="15"/>
        <v>1.0631810527881111</v>
      </c>
      <c r="AJ25" s="39">
        <f t="shared" si="16"/>
        <v>1.0066782150526075</v>
      </c>
      <c r="AK25" s="39">
        <f t="shared" si="16"/>
        <v>1.0353061518412801</v>
      </c>
      <c r="AL25" s="39">
        <f t="shared" si="16"/>
        <v>1.0207025982165587</v>
      </c>
      <c r="AM25" s="39">
        <f t="shared" si="16"/>
        <v>1.001054503561978</v>
      </c>
    </row>
    <row r="26" spans="1:39" x14ac:dyDescent="0.35">
      <c r="A26" s="12">
        <v>2017</v>
      </c>
      <c r="B26" s="9">
        <v>798433</v>
      </c>
      <c r="C26" s="9">
        <v>9338</v>
      </c>
      <c r="D26" s="9">
        <v>9893</v>
      </c>
      <c r="E26" s="9">
        <v>817664</v>
      </c>
      <c r="F26" s="9">
        <v>1623703</v>
      </c>
      <c r="G26" s="9">
        <v>19005</v>
      </c>
      <c r="H26" s="9">
        <v>-36299</v>
      </c>
      <c r="I26" s="9">
        <v>1606409</v>
      </c>
      <c r="J26" s="9">
        <v>607217</v>
      </c>
      <c r="K26" s="9">
        <v>6107</v>
      </c>
      <c r="L26" s="9">
        <v>103421</v>
      </c>
      <c r="M26" s="9">
        <v>716745</v>
      </c>
      <c r="N26" s="9">
        <v>231185</v>
      </c>
      <c r="O26" s="9">
        <v>3362</v>
      </c>
      <c r="P26" s="9">
        <v>5992</v>
      </c>
      <c r="Q26" s="9">
        <v>240539</v>
      </c>
      <c r="S26" s="9">
        <f t="shared" si="9"/>
        <v>3260538</v>
      </c>
      <c r="T26" s="9">
        <f t="shared" si="10"/>
        <v>3381357</v>
      </c>
      <c r="U26" s="9">
        <f t="shared" si="11"/>
        <v>37812</v>
      </c>
      <c r="V26" s="9">
        <f t="shared" si="12"/>
        <v>83007</v>
      </c>
      <c r="W26" s="11">
        <f>Overview!D165</f>
        <v>101.69843772395011</v>
      </c>
      <c r="X26" s="29">
        <f t="shared" si="13"/>
        <v>1.0370549277450531</v>
      </c>
      <c r="Y26" s="37">
        <f t="shared" si="0"/>
        <v>1.0229873445168858</v>
      </c>
      <c r="Z26" s="38">
        <f t="shared" si="1"/>
        <v>1.0024963489341081</v>
      </c>
      <c r="AA26" s="38">
        <f t="shared" si="2"/>
        <v>0.98801276522224668</v>
      </c>
      <c r="AB26" s="38">
        <f t="shared" si="3"/>
        <v>1.030610101857091</v>
      </c>
      <c r="AC26" s="38">
        <f t="shared" si="4"/>
        <v>1.0018681285034403</v>
      </c>
      <c r="AD26" s="37">
        <f t="shared" si="14"/>
        <v>1.011439548521754</v>
      </c>
      <c r="AE26" s="39">
        <f t="shared" si="5"/>
        <v>1.0028250953161997</v>
      </c>
      <c r="AF26" s="39">
        <f t="shared" si="6"/>
        <v>1.005749725474874</v>
      </c>
      <c r="AG26" s="39">
        <f t="shared" si="7"/>
        <v>1.0018475966048437</v>
      </c>
      <c r="AH26" s="39">
        <f t="shared" si="8"/>
        <v>1.0010171311258367</v>
      </c>
      <c r="AI26" s="37">
        <f t="shared" si="15"/>
        <v>1.0114171885131535</v>
      </c>
      <c r="AJ26" s="39">
        <f t="shared" si="16"/>
        <v>0.99967217974138556</v>
      </c>
      <c r="AK26" s="39">
        <f t="shared" si="16"/>
        <v>0.98236443937953588</v>
      </c>
      <c r="AL26" s="39">
        <f t="shared" si="16"/>
        <v>1.0287094617481944</v>
      </c>
      <c r="AM26" s="39">
        <f t="shared" si="16"/>
        <v>1.0008501326811925</v>
      </c>
    </row>
    <row r="27" spans="1:39" x14ac:dyDescent="0.35">
      <c r="A27" s="12">
        <v>2018</v>
      </c>
      <c r="B27" s="9">
        <v>817664</v>
      </c>
      <c r="C27" s="9">
        <v>5910</v>
      </c>
      <c r="D27" s="9">
        <v>2196</v>
      </c>
      <c r="E27" s="9">
        <v>825770</v>
      </c>
      <c r="F27" s="9">
        <v>1606409</v>
      </c>
      <c r="G27" s="9">
        <v>13503</v>
      </c>
      <c r="H27" s="9">
        <v>27609</v>
      </c>
      <c r="I27" s="9">
        <v>1647521</v>
      </c>
      <c r="J27" s="9">
        <v>716745</v>
      </c>
      <c r="K27" s="9">
        <v>10828</v>
      </c>
      <c r="L27" s="9">
        <v>133561</v>
      </c>
      <c r="M27" s="9">
        <v>861134</v>
      </c>
      <c r="N27" s="9">
        <v>240545</v>
      </c>
      <c r="O27" s="9">
        <v>3301.5</v>
      </c>
      <c r="P27" s="9">
        <v>4668.5</v>
      </c>
      <c r="Q27" s="9">
        <v>248515</v>
      </c>
      <c r="S27" s="9">
        <f t="shared" si="9"/>
        <v>3381357</v>
      </c>
      <c r="T27" s="9">
        <f t="shared" si="10"/>
        <v>3582940</v>
      </c>
      <c r="U27" s="9">
        <f t="shared" si="11"/>
        <v>33542.5</v>
      </c>
      <c r="V27" s="9">
        <f t="shared" si="12"/>
        <v>168034.5</v>
      </c>
      <c r="W27" s="11">
        <f>Overview!D166</f>
        <v>103.43987387129138</v>
      </c>
      <c r="X27" s="29">
        <f t="shared" si="13"/>
        <v>1.0596160062365494</v>
      </c>
      <c r="Y27" s="37">
        <f t="shared" si="0"/>
        <v>1.0417771057574388</v>
      </c>
      <c r="Z27" s="38">
        <f t="shared" si="1"/>
        <v>0.99828588212415459</v>
      </c>
      <c r="AA27" s="38">
        <f t="shared" si="2"/>
        <v>1.0039556816726354</v>
      </c>
      <c r="AB27" s="38">
        <f t="shared" si="3"/>
        <v>1.0384140431598941</v>
      </c>
      <c r="AC27" s="38">
        <f t="shared" si="4"/>
        <v>1.001119724365225</v>
      </c>
      <c r="AD27" s="37">
        <f t="shared" si="14"/>
        <v>1.0097528310744441</v>
      </c>
      <c r="AE27" s="39">
        <f t="shared" si="5"/>
        <v>1.0017183940269796</v>
      </c>
      <c r="AF27" s="39">
        <f t="shared" si="6"/>
        <v>1.0039261378250941</v>
      </c>
      <c r="AG27" s="39">
        <f t="shared" si="7"/>
        <v>1.0031483537265882</v>
      </c>
      <c r="AH27" s="39">
        <f t="shared" si="8"/>
        <v>1.0009599454957823</v>
      </c>
      <c r="AI27" s="37">
        <f t="shared" si="15"/>
        <v>1.0317149639966037</v>
      </c>
      <c r="AJ27" s="39">
        <f t="shared" si="16"/>
        <v>0.99657337638672472</v>
      </c>
      <c r="AK27" s="39">
        <f t="shared" si="16"/>
        <v>1.0000294283079483</v>
      </c>
      <c r="AL27" s="39">
        <f t="shared" si="16"/>
        <v>1.0351550090296193</v>
      </c>
      <c r="AM27" s="39">
        <f t="shared" si="16"/>
        <v>1.0001596256375309</v>
      </c>
    </row>
    <row r="28" spans="1:39" x14ac:dyDescent="0.35">
      <c r="A28" s="12">
        <v>2019</v>
      </c>
      <c r="B28" s="9">
        <v>825770</v>
      </c>
      <c r="C28" s="9">
        <v>11833</v>
      </c>
      <c r="D28" s="9">
        <v>34043</v>
      </c>
      <c r="E28" s="9">
        <v>871646</v>
      </c>
      <c r="F28" s="9">
        <v>1647521</v>
      </c>
      <c r="G28" s="9">
        <v>24400</v>
      </c>
      <c r="H28" s="9">
        <v>233313</v>
      </c>
      <c r="I28" s="9">
        <v>1905234</v>
      </c>
      <c r="J28" s="9">
        <v>861134</v>
      </c>
      <c r="K28" s="9">
        <v>18115.5</v>
      </c>
      <c r="L28" s="9">
        <v>111216.5</v>
      </c>
      <c r="M28" s="9">
        <v>990466</v>
      </c>
      <c r="N28" s="9">
        <v>248515</v>
      </c>
      <c r="O28" s="9">
        <v>3120</v>
      </c>
      <c r="P28" s="9">
        <v>5338</v>
      </c>
      <c r="Q28" s="9">
        <v>256973</v>
      </c>
      <c r="S28" s="9">
        <f t="shared" si="9"/>
        <v>3582940</v>
      </c>
      <c r="T28" s="9">
        <f t="shared" si="10"/>
        <v>4024319</v>
      </c>
      <c r="U28" s="9">
        <f t="shared" si="11"/>
        <v>57468.5</v>
      </c>
      <c r="V28" s="9">
        <f t="shared" si="12"/>
        <v>383910.5</v>
      </c>
      <c r="W28" s="11">
        <f>Overview!D167</f>
        <v>106.15952415078111</v>
      </c>
      <c r="X28" s="29">
        <f t="shared" si="13"/>
        <v>1.1231890570313765</v>
      </c>
      <c r="Y28" s="37">
        <f t="shared" si="0"/>
        <v>1.0944146116171662</v>
      </c>
      <c r="Z28" s="38">
        <f t="shared" si="1"/>
        <v>1.0065716189330063</v>
      </c>
      <c r="AA28" s="38">
        <f t="shared" si="2"/>
        <v>1.0583051119258762</v>
      </c>
      <c r="AB28" s="38">
        <f t="shared" si="3"/>
        <v>1.0290146425450744</v>
      </c>
      <c r="AC28" s="38">
        <f t="shared" si="4"/>
        <v>1.0005232382132097</v>
      </c>
      <c r="AD28" s="37">
        <f t="shared" si="14"/>
        <v>1.0156285737059416</v>
      </c>
      <c r="AE28" s="39">
        <f t="shared" si="5"/>
        <v>1.0032179874655229</v>
      </c>
      <c r="AF28" s="39">
        <f t="shared" si="6"/>
        <v>1.0066355864243015</v>
      </c>
      <c r="AG28" s="39">
        <f t="shared" si="7"/>
        <v>1.0049265149946489</v>
      </c>
      <c r="AH28" s="39">
        <f t="shared" si="8"/>
        <v>1.000848484821468</v>
      </c>
      <c r="AI28" s="37">
        <f t="shared" si="15"/>
        <v>1.0775736720597975</v>
      </c>
      <c r="AJ28" s="39">
        <f t="shared" si="16"/>
        <v>1.0033428741404007</v>
      </c>
      <c r="AK28" s="39">
        <f t="shared" si="16"/>
        <v>1.0513289279640028</v>
      </c>
      <c r="AL28" s="39">
        <f t="shared" si="16"/>
        <v>1.0239700387948802</v>
      </c>
      <c r="AM28" s="39">
        <f t="shared" si="16"/>
        <v>0.99967502912459683</v>
      </c>
    </row>
    <row r="29" spans="1:39" x14ac:dyDescent="0.35">
      <c r="S29" s="1"/>
      <c r="T29" s="1"/>
      <c r="U29" s="1"/>
      <c r="V29" s="1"/>
      <c r="W29" s="1"/>
      <c r="X29" s="2"/>
      <c r="Y29" s="2"/>
      <c r="Z29" s="2"/>
      <c r="AA29" s="2"/>
      <c r="AB29" s="2"/>
      <c r="AC29" s="2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35">
      <c r="S30" s="1"/>
      <c r="T30" s="1"/>
      <c r="U30" s="1"/>
      <c r="V30" s="1"/>
      <c r="W30" s="1"/>
      <c r="X30" s="2"/>
      <c r="Y30" s="2"/>
      <c r="Z30" s="2"/>
      <c r="AA30" s="2"/>
      <c r="AB30" s="2"/>
      <c r="AC30" s="2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35">
      <c r="A31" s="1" t="s">
        <v>143</v>
      </c>
      <c r="S31" s="1"/>
      <c r="T31" s="1"/>
      <c r="U31" s="1"/>
      <c r="V31" s="1"/>
      <c r="W31" s="1"/>
      <c r="X31" s="2"/>
      <c r="Y31" s="40">
        <f t="shared" ref="Y31:AM31" si="17">PRODUCT(Y4:Y28)^(1/($A$28-$A$4))-1</f>
        <v>3.8465130385662016E-2</v>
      </c>
      <c r="Z31" s="25">
        <f t="shared" si="17"/>
        <v>4.902947931586743E-3</v>
      </c>
      <c r="AA31" s="25">
        <f t="shared" si="17"/>
        <v>2.0112438955655954E-2</v>
      </c>
      <c r="AB31" s="25">
        <f t="shared" si="17"/>
        <v>1.1834599322465778E-2</v>
      </c>
      <c r="AC31" s="25">
        <f t="shared" si="17"/>
        <v>1.7609165791541148E-3</v>
      </c>
      <c r="AD31" s="40">
        <f t="shared" si="17"/>
        <v>1.3176217262895307E-2</v>
      </c>
      <c r="AE31" s="25">
        <f t="shared" si="17"/>
        <v>6.2326704650141895E-3</v>
      </c>
      <c r="AF31" s="25">
        <f t="shared" si="17"/>
        <v>1.0706991450702308E-2</v>
      </c>
      <c r="AG31" s="25">
        <f t="shared" si="17"/>
        <v>-4.8793305112878604E-3</v>
      </c>
      <c r="AH31" s="25">
        <f t="shared" si="17"/>
        <v>1.0802196935162378E-3</v>
      </c>
      <c r="AI31" s="40">
        <f t="shared" si="17"/>
        <v>2.4960034288097344E-2</v>
      </c>
      <c r="AJ31" s="25">
        <f t="shared" si="17"/>
        <v>-1.3214861457568894E-3</v>
      </c>
      <c r="AK31" s="25">
        <f t="shared" si="17"/>
        <v>9.3058102739091986E-3</v>
      </c>
      <c r="AL31" s="25">
        <f t="shared" si="17"/>
        <v>1.6795882495678871E-2</v>
      </c>
      <c r="AM31" s="25">
        <f t="shared" si="17"/>
        <v>6.7996237688761063E-4</v>
      </c>
    </row>
    <row r="32" spans="1:39" x14ac:dyDescent="0.35">
      <c r="A32" s="1"/>
      <c r="S32" s="1"/>
      <c r="T32" s="1"/>
      <c r="U32" s="1"/>
      <c r="V32" s="1"/>
      <c r="W32" s="1"/>
      <c r="X32" s="2"/>
      <c r="Y32" s="2"/>
      <c r="Z32" s="2"/>
      <c r="AA32" s="2"/>
      <c r="AB32" s="2"/>
      <c r="AC32" s="2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35">
      <c r="A33" s="1" t="s">
        <v>144</v>
      </c>
      <c r="S33" s="1"/>
      <c r="T33" s="1"/>
      <c r="U33" s="1"/>
      <c r="V33" s="1"/>
      <c r="W33" s="1"/>
      <c r="X33" s="2"/>
      <c r="Y33" s="41">
        <f t="shared" ref="Y33:AM33" si="18">PRODUCT(Y4:Y8)^(1/($A$9-$A$5))-1</f>
        <v>8.3589740103617194E-2</v>
      </c>
      <c r="Z33" s="25">
        <f t="shared" si="18"/>
        <v>2.4897601915736312E-2</v>
      </c>
      <c r="AA33" s="25">
        <f t="shared" si="18"/>
        <v>2.3252824687651774E-2</v>
      </c>
      <c r="AB33" s="25">
        <f t="shared" si="18"/>
        <v>3.014461126518353E-2</v>
      </c>
      <c r="AC33" s="25">
        <f t="shared" si="18"/>
        <v>5.1645622886540288E-3</v>
      </c>
      <c r="AD33" s="40">
        <f t="shared" si="18"/>
        <v>2.2859861574324958E-2</v>
      </c>
      <c r="AE33" s="25">
        <f t="shared" si="18"/>
        <v>1.6690113500398285E-2</v>
      </c>
      <c r="AF33" s="25">
        <f t="shared" si="18"/>
        <v>2.0252128720457785E-2</v>
      </c>
      <c r="AG33" s="25">
        <f t="shared" si="18"/>
        <v>-1.5312927804174814E-2</v>
      </c>
      <c r="AH33" s="25">
        <f t="shared" si="18"/>
        <v>1.251145208629012E-3</v>
      </c>
      <c r="AI33" s="40">
        <f t="shared" si="18"/>
        <v>5.9372628461361598E-2</v>
      </c>
      <c r="AJ33" s="25">
        <f t="shared" si="18"/>
        <v>8.0727532473787722E-3</v>
      </c>
      <c r="AK33" s="25">
        <f t="shared" si="18"/>
        <v>2.9411317876466558E-3</v>
      </c>
      <c r="AL33" s="25">
        <f t="shared" si="18"/>
        <v>4.6164451989797461E-2</v>
      </c>
      <c r="AM33" s="25">
        <f t="shared" si="18"/>
        <v>3.9085269452647786E-3</v>
      </c>
    </row>
    <row r="34" spans="1:39" x14ac:dyDescent="0.35">
      <c r="A34" s="1"/>
      <c r="S34" s="1"/>
      <c r="T34" s="1"/>
      <c r="U34" s="1"/>
      <c r="V34" s="1"/>
      <c r="W34" s="1"/>
      <c r="X34" s="2"/>
      <c r="Y34" s="2"/>
      <c r="Z34" s="2"/>
      <c r="AA34" s="2"/>
      <c r="AB34" s="2"/>
      <c r="AC34" s="2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35">
      <c r="A35" s="1" t="s">
        <v>145</v>
      </c>
      <c r="S35" s="1"/>
      <c r="T35" s="1"/>
      <c r="U35" s="1"/>
      <c r="V35" s="1"/>
      <c r="W35" s="1"/>
      <c r="X35" s="2"/>
      <c r="Y35" s="41">
        <f t="shared" ref="Y35:AM35" si="19">PRODUCT(Y9:Y13)^(1/($A$14-$A$10))-1</f>
        <v>4.0314783182290981E-2</v>
      </c>
      <c r="Z35" s="25">
        <f t="shared" si="19"/>
        <v>-3.3291158802837284E-3</v>
      </c>
      <c r="AA35" s="25">
        <f t="shared" si="19"/>
        <v>1.3249128448772796E-2</v>
      </c>
      <c r="AB35" s="25">
        <f t="shared" si="19"/>
        <v>3.0014305726483448E-2</v>
      </c>
      <c r="AC35" s="25">
        <f t="shared" si="19"/>
        <v>5.2833322657086512E-4</v>
      </c>
      <c r="AD35" s="40">
        <f t="shared" si="19"/>
        <v>1.3955682420942139E-2</v>
      </c>
      <c r="AE35" s="25">
        <f t="shared" si="19"/>
        <v>9.808201293044494E-3</v>
      </c>
      <c r="AF35" s="25">
        <f t="shared" si="19"/>
        <v>1.4630618874268864E-2</v>
      </c>
      <c r="AG35" s="25">
        <f t="shared" si="19"/>
        <v>-1.2155955911989702E-2</v>
      </c>
      <c r="AH35" s="25">
        <f t="shared" si="19"/>
        <v>1.6860306806294467E-3</v>
      </c>
      <c r="AI35" s="40">
        <f t="shared" si="19"/>
        <v>2.5996304590367503E-2</v>
      </c>
      <c r="AJ35" s="25">
        <f t="shared" si="19"/>
        <v>-1.3009715267222166E-2</v>
      </c>
      <c r="AK35" s="25">
        <f t="shared" si="19"/>
        <v>-1.3615698164408663E-3</v>
      </c>
      <c r="AL35" s="25">
        <f t="shared" si="19"/>
        <v>4.2689189544494521E-2</v>
      </c>
      <c r="AM35" s="25">
        <f t="shared" si="19"/>
        <v>-1.1557488260786064E-3</v>
      </c>
    </row>
    <row r="36" spans="1:39" x14ac:dyDescent="0.35">
      <c r="A36" s="1"/>
      <c r="S36" s="1"/>
      <c r="T36" s="1"/>
      <c r="U36" s="1"/>
      <c r="V36" s="1"/>
      <c r="W36" s="1"/>
      <c r="X36" s="2"/>
      <c r="Y36" s="2"/>
      <c r="Z36" s="2"/>
      <c r="AA36" s="2"/>
      <c r="AB36" s="2"/>
      <c r="AC36" s="2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35">
      <c r="A37" s="1" t="s">
        <v>146</v>
      </c>
      <c r="S37" s="1"/>
      <c r="T37" s="1"/>
      <c r="U37" s="1"/>
      <c r="V37" s="1"/>
      <c r="W37" s="1"/>
      <c r="X37" s="2"/>
      <c r="Y37" s="41">
        <f>PRODUCT(Y14:Y18)^(1/($A$19-$A$15))-1</f>
        <v>2.6721997002129294E-2</v>
      </c>
      <c r="Z37" s="25">
        <f>PRODUCT(Z14:Z18)^(1/($A$19-$A$15))-1</f>
        <v>1.9957765042259989E-3</v>
      </c>
      <c r="AA37" s="25">
        <f>PRODUCT(AA14:AA18)^(1/($A$19-$A$15))-1</f>
        <v>1.6008825598441634E-2</v>
      </c>
      <c r="AB37" s="25">
        <f>PRODUCT(AB14:AB18)^(1/($A$19-$A$15))-1</f>
        <v>4.7736118548307171E-3</v>
      </c>
      <c r="AC37" s="25">
        <f>PRODUCT(AC14:AC18)^(1/($A$19-$A$15))-1</f>
        <v>3.8159977085296948E-3</v>
      </c>
      <c r="AD37" s="40">
        <f t="shared" ref="AD37:AM37" si="20">PRODUCT(AD14:AD18)^(1/($A$14-$A$10))-1</f>
        <v>1.2019522107824976E-2</v>
      </c>
      <c r="AE37" s="25">
        <f t="shared" si="20"/>
        <v>5.8811044467257378E-3</v>
      </c>
      <c r="AF37" s="25">
        <f t="shared" si="20"/>
        <v>1.1015929612432585E-2</v>
      </c>
      <c r="AG37" s="25">
        <f t="shared" si="20"/>
        <v>-6.543528443549218E-3</v>
      </c>
      <c r="AH37" s="25">
        <f t="shared" si="20"/>
        <v>1.6744286783219042E-3</v>
      </c>
      <c r="AI37" s="40">
        <f t="shared" si="20"/>
        <v>1.4527856995962152E-2</v>
      </c>
      <c r="AJ37" s="25">
        <f t="shared" si="20"/>
        <v>-3.8626115207094358E-3</v>
      </c>
      <c r="AK37" s="25">
        <f t="shared" si="20"/>
        <v>4.9384938849805771E-3</v>
      </c>
      <c r="AL37" s="25">
        <f t="shared" si="20"/>
        <v>1.1391682094183064E-2</v>
      </c>
      <c r="AM37" s="25">
        <f t="shared" si="20"/>
        <v>2.1379891199113654E-3</v>
      </c>
    </row>
    <row r="38" spans="1:39" x14ac:dyDescent="0.35">
      <c r="A38" s="1"/>
      <c r="S38" s="1"/>
      <c r="T38" s="1"/>
      <c r="U38" s="1"/>
      <c r="V38" s="1"/>
      <c r="W38" s="1"/>
      <c r="X38" s="2"/>
      <c r="Y38" s="2"/>
      <c r="Z38" s="2"/>
      <c r="AA38" s="2"/>
      <c r="AB38" s="2"/>
      <c r="AC38" s="2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35">
      <c r="A39" s="1" t="s">
        <v>147</v>
      </c>
      <c r="S39" s="1"/>
      <c r="T39" s="1"/>
      <c r="U39" s="1"/>
      <c r="V39" s="1"/>
      <c r="W39" s="1"/>
      <c r="X39" s="2"/>
      <c r="Y39" s="41">
        <f>PRODUCT(Y19:Y23)^(1/($A$19-$A$15))-1</f>
        <v>1.177766996673224E-2</v>
      </c>
      <c r="Z39" s="25">
        <f>PRODUCT(Z19:Z23)^(1/($A$19-$A$15))-1</f>
        <v>4.5531286649680425E-4</v>
      </c>
      <c r="AA39" s="25">
        <f>PRODUCT(AA19:AA23)^(1/($A$19-$A$15))-1</f>
        <v>3.8509921802924119E-2</v>
      </c>
      <c r="AB39" s="25">
        <f>PRODUCT(AB19:AB23)^(1/($A$19-$A$15))-1</f>
        <v>-2.5913867708896365E-2</v>
      </c>
      <c r="AC39" s="25">
        <f>PRODUCT(AC19:AC23)^(1/($A$19-$A$15))-1</f>
        <v>-4.5520046297908845E-4</v>
      </c>
      <c r="AD39" s="40">
        <f t="shared" ref="AD39:AM39" si="21">PRODUCT(AD19:AD23)^(1/($A$14-$A$10))-1</f>
        <v>1.405349796250821E-2</v>
      </c>
      <c r="AE39" s="25">
        <f t="shared" si="21"/>
        <v>1.2628468151769656E-3</v>
      </c>
      <c r="AF39" s="25">
        <f t="shared" si="21"/>
        <v>1.0239421167022922E-2</v>
      </c>
      <c r="AG39" s="25">
        <f t="shared" si="21"/>
        <v>1.5449062286398973E-3</v>
      </c>
      <c r="AH39" s="25">
        <f t="shared" si="21"/>
        <v>9.8718082919968531E-4</v>
      </c>
      <c r="AI39" s="40">
        <f t="shared" si="21"/>
        <v>-2.2442879003412575E-3</v>
      </c>
      <c r="AJ39" s="25">
        <f t="shared" si="21"/>
        <v>-8.0651544322118962E-4</v>
      </c>
      <c r="AK39" s="25">
        <f t="shared" si="21"/>
        <v>2.7983961072557628E-2</v>
      </c>
      <c r="AL39" s="25">
        <f t="shared" si="21"/>
        <v>-2.741641814238116E-2</v>
      </c>
      <c r="AM39" s="25">
        <f t="shared" si="21"/>
        <v>-1.4409588052705091E-3</v>
      </c>
    </row>
    <row r="40" spans="1:39" x14ac:dyDescent="0.35">
      <c r="S40" s="1"/>
      <c r="T40" s="1"/>
      <c r="U40" s="1"/>
      <c r="V40" s="1"/>
      <c r="W40" s="1"/>
      <c r="X40" s="2"/>
      <c r="Y40" s="2"/>
      <c r="Z40" s="2"/>
      <c r="AA40" s="2"/>
      <c r="AB40" s="2"/>
      <c r="AC40" s="2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35">
      <c r="A41" s="1" t="s">
        <v>148</v>
      </c>
      <c r="S41" s="1"/>
      <c r="T41" s="1"/>
      <c r="U41" s="1"/>
      <c r="V41" s="1"/>
      <c r="W41" s="1"/>
      <c r="X41" s="2"/>
      <c r="Y41" s="41">
        <f>PRODUCT(Y24:Y28)^(1/($A$19-$A$15))-1</f>
        <v>7.0986259513270422E-2</v>
      </c>
      <c r="Z41" s="25">
        <f>PRODUCT(Z24:Z28)^(1/($A$19-$A$15))-1</f>
        <v>5.6546994051360766E-3</v>
      </c>
      <c r="AA41" s="25">
        <f>PRODUCT(AA24:AA28)^(1/($A$19-$A$15))-1</f>
        <v>3.0103678267359157E-2</v>
      </c>
      <c r="AB41" s="25">
        <f>PRODUCT(AB24:AB28)^(1/($A$19-$A$15))-1</f>
        <v>3.3356373163013764E-2</v>
      </c>
      <c r="AC41" s="25">
        <f>PRODUCT(AC24:AC28)^(1/($A$19-$A$15))-1</f>
        <v>1.5244721816756179E-3</v>
      </c>
      <c r="AD41" s="40">
        <f t="shared" ref="AD41:AM41" si="22">PRODUCT(AD24:AD28)^(1/($A$14-$A$10))-1</f>
        <v>1.630731930477447E-2</v>
      </c>
      <c r="AE41" s="25">
        <f t="shared" si="22"/>
        <v>3.8486477145143194E-3</v>
      </c>
      <c r="AF41" s="25">
        <f t="shared" si="22"/>
        <v>8.2165820212083407E-3</v>
      </c>
      <c r="AG41" s="25">
        <f t="shared" si="22"/>
        <v>3.3410715113812994E-3</v>
      </c>
      <c r="AH41" s="25">
        <f t="shared" si="22"/>
        <v>8.8351374742301481E-4</v>
      </c>
      <c r="AI41" s="40">
        <f t="shared" si="22"/>
        <v>5.3801580653674907E-2</v>
      </c>
      <c r="AJ41" s="25">
        <f t="shared" si="22"/>
        <v>1.7991274827473536E-3</v>
      </c>
      <c r="AK41" s="25">
        <f t="shared" si="22"/>
        <v>2.1708724728840556E-2</v>
      </c>
      <c r="AL41" s="25">
        <f t="shared" si="22"/>
        <v>2.991535232024245E-2</v>
      </c>
      <c r="AM41" s="25">
        <f t="shared" si="22"/>
        <v>6.4039263855275586E-4</v>
      </c>
    </row>
  </sheetData>
  <mergeCells count="8">
    <mergeCell ref="AF1:AG1"/>
    <mergeCell ref="AH1:AI1"/>
    <mergeCell ref="AJ1:AK1"/>
    <mergeCell ref="B1:E1"/>
    <mergeCell ref="F1:I1"/>
    <mergeCell ref="J1:M1"/>
    <mergeCell ref="N1:Q1"/>
    <mergeCell ref="AD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4077-F101-4B25-BF26-9086CA37905D}">
  <dimension ref="A1:X141"/>
  <sheetViews>
    <sheetView zoomScale="80" zoomScaleNormal="80" workbookViewId="0">
      <pane xSplit="1" ySplit="1" topLeftCell="L5" activePane="bottomRight" state="frozen"/>
      <selection pane="topRight" activeCell="B1" sqref="B1"/>
      <selection pane="bottomLeft" activeCell="A2" sqref="A2"/>
      <selection pane="bottomRight" activeCell="Q16" sqref="Q16"/>
    </sheetView>
  </sheetViews>
  <sheetFormatPr defaultRowHeight="14.5" x14ac:dyDescent="0.35"/>
  <cols>
    <col min="2" max="2" width="14.36328125" style="4" customWidth="1"/>
    <col min="3" max="3" width="24.81640625" style="4" customWidth="1"/>
    <col min="4" max="4" width="14" style="4" customWidth="1"/>
    <col min="5" max="5" width="14.36328125" style="4" customWidth="1"/>
    <col min="6" max="6" width="26.54296875" style="4" customWidth="1"/>
    <col min="7" max="7" width="19.81640625" style="4" customWidth="1"/>
    <col min="8" max="9" width="15.453125" style="4" bestFit="1" customWidth="1"/>
    <col min="10" max="10" width="16.453125" style="4" bestFit="1" customWidth="1"/>
    <col min="11" max="11" width="17.453125" style="4" customWidth="1"/>
    <col min="12" max="12" width="16.453125" style="4" bestFit="1" customWidth="1"/>
    <col min="13" max="13" width="15.453125" style="4" bestFit="1" customWidth="1"/>
    <col min="14" max="14" width="17.1796875" style="4" bestFit="1" customWidth="1"/>
    <col min="15" max="15" width="16.453125" style="4" bestFit="1" customWidth="1"/>
    <col min="16" max="16" width="15.453125" style="4" bestFit="1" customWidth="1"/>
    <col min="17" max="17" width="18.54296875" style="4" customWidth="1"/>
    <col min="18" max="18" width="16.453125" style="4" bestFit="1" customWidth="1"/>
    <col min="19" max="19" width="17.90625" style="4" customWidth="1"/>
    <col min="20" max="20" width="22.453125" customWidth="1"/>
    <col min="21" max="21" width="15" style="4" customWidth="1"/>
    <col min="22" max="22" width="13.36328125" customWidth="1"/>
    <col min="23" max="23" width="15.453125" customWidth="1"/>
    <col min="24" max="24" width="13.08984375" customWidth="1"/>
  </cols>
  <sheetData>
    <row r="1" spans="1:24" s="7" customFormat="1" x14ac:dyDescent="0.35">
      <c r="A1" s="2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17</v>
      </c>
      <c r="S1" s="6" t="s">
        <v>18</v>
      </c>
      <c r="T1" s="2" t="s">
        <v>19</v>
      </c>
      <c r="U1" s="6" t="s">
        <v>20</v>
      </c>
      <c r="V1" s="2" t="s">
        <v>21</v>
      </c>
      <c r="W1" s="2" t="s">
        <v>22</v>
      </c>
      <c r="X1" s="2" t="s">
        <v>23</v>
      </c>
    </row>
    <row r="2" spans="1:24" x14ac:dyDescent="0.35">
      <c r="A2" s="1">
        <v>1880</v>
      </c>
      <c r="B2" s="3">
        <f>C2+D2+G2+H2</f>
        <v>5802606937.842948</v>
      </c>
      <c r="C2" s="3">
        <v>899747052</v>
      </c>
      <c r="D2" s="3">
        <v>1680410032.0679483</v>
      </c>
      <c r="E2" s="3">
        <v>145365738.78685984</v>
      </c>
      <c r="F2" s="3">
        <v>1476214140.4389732</v>
      </c>
      <c r="G2" s="3">
        <f>E2+F2</f>
        <v>1621579879.2258329</v>
      </c>
      <c r="H2" s="3">
        <v>1600869974.5491669</v>
      </c>
      <c r="I2" s="3">
        <v>2138746349.8011296</v>
      </c>
      <c r="J2" s="3">
        <v>1064529493.1550114</v>
      </c>
      <c r="K2" s="3">
        <v>280634447.9959743</v>
      </c>
      <c r="L2" s="3">
        <f>SUM(I2:K2)</f>
        <v>3483910290.9521151</v>
      </c>
      <c r="M2" s="3">
        <v>173443885.99775171</v>
      </c>
      <c r="N2" s="3">
        <v>-346527183.48668015</v>
      </c>
      <c r="O2" s="3"/>
      <c r="P2" s="3"/>
      <c r="Q2" s="3"/>
      <c r="R2" s="3">
        <f>B2+L2+M2+N2+Q2</f>
        <v>9113433931.3061333</v>
      </c>
      <c r="S2" s="3">
        <f>R2-N2</f>
        <v>9459961114.7928143</v>
      </c>
      <c r="T2" s="3">
        <f>R2/1000</f>
        <v>9113433.931306133</v>
      </c>
      <c r="U2" s="3">
        <v>1132300000</v>
      </c>
      <c r="V2" s="1">
        <v>0.4627840063498363</v>
      </c>
      <c r="W2" s="1">
        <v>5.749867002270774E-2</v>
      </c>
      <c r="X2" s="5">
        <f>T2*1000/U2</f>
        <v>8.0486036662599432</v>
      </c>
    </row>
    <row r="3" spans="1:24" x14ac:dyDescent="0.35">
      <c r="A3" s="1">
        <v>1881</v>
      </c>
      <c r="B3" s="3">
        <f t="shared" ref="B3:B60" si="0">C3+D3+G3+H3</f>
        <v>6337603553.10748</v>
      </c>
      <c r="C3" s="3">
        <v>963939902</v>
      </c>
      <c r="D3" s="3">
        <v>1680410032.0679483</v>
      </c>
      <c r="E3" s="3">
        <v>185217568.17842394</v>
      </c>
      <c r="F3" s="3">
        <v>1759566897.6950274</v>
      </c>
      <c r="G3" s="3">
        <f t="shared" ref="G3:G60" si="1">E3+F3</f>
        <v>1944784465.8734512</v>
      </c>
      <c r="H3" s="3">
        <v>1748469153.1660802</v>
      </c>
      <c r="I3" s="3">
        <v>2134511208.5143948</v>
      </c>
      <c r="J3" s="3">
        <v>1104424984.3117275</v>
      </c>
      <c r="K3" s="3">
        <v>287258744.90693951</v>
      </c>
      <c r="L3" s="3">
        <f>SUM(I3:K3)</f>
        <v>3526194937.7330618</v>
      </c>
      <c r="M3" s="3">
        <v>183003044.45133859</v>
      </c>
      <c r="N3" s="3">
        <v>-373005511.85497189</v>
      </c>
      <c r="O3" s="3"/>
      <c r="P3" s="3"/>
      <c r="Q3" s="3"/>
      <c r="R3" s="3">
        <f>B3+L3+M3+N3+Q3</f>
        <v>9673796023.4369087</v>
      </c>
      <c r="S3" s="3">
        <f t="shared" ref="S3:S60" si="2">R3-N3</f>
        <v>10046801535.291882</v>
      </c>
      <c r="T3" s="3">
        <f t="shared" ref="T3:T60" si="3">R3/1000</f>
        <v>9673796.0234369095</v>
      </c>
      <c r="U3" s="3">
        <v>1161300000</v>
      </c>
      <c r="V3" s="1">
        <v>0.47605168836068656</v>
      </c>
      <c r="W3" s="1">
        <v>5.7148075518017032E-2</v>
      </c>
      <c r="X3" s="5">
        <f t="shared" ref="X3:X60" si="4">T3*1000/U3</f>
        <v>8.3301438245387995</v>
      </c>
    </row>
    <row r="4" spans="1:24" x14ac:dyDescent="0.35">
      <c r="A4" s="1">
        <v>1882</v>
      </c>
      <c r="B4" s="3">
        <f t="shared" si="0"/>
        <v>5670037512.9627361</v>
      </c>
      <c r="C4" s="3">
        <v>996864550</v>
      </c>
      <c r="D4" s="3">
        <v>1632398316.8660069</v>
      </c>
      <c r="E4" s="3">
        <v>225604203.17766306</v>
      </c>
      <c r="F4" s="3">
        <v>1250874789.8959534</v>
      </c>
      <c r="G4" s="3">
        <f t="shared" si="1"/>
        <v>1476478993.0736165</v>
      </c>
      <c r="H4" s="3">
        <v>1564295653.0231123</v>
      </c>
      <c r="I4" s="3">
        <v>2128158496.5842924</v>
      </c>
      <c r="J4" s="3">
        <v>1141554138.1654091</v>
      </c>
      <c r="K4" s="3">
        <v>294115600.82577658</v>
      </c>
      <c r="L4" s="3">
        <f t="shared" ref="L4:L60" si="5">SUM(I4:K4)</f>
        <v>3563828235.5754781</v>
      </c>
      <c r="M4" s="3">
        <v>176036352.29252365</v>
      </c>
      <c r="N4" s="3">
        <v>-391353068.39453804</v>
      </c>
      <c r="O4" s="3"/>
      <c r="P4" s="3"/>
      <c r="Q4" s="3"/>
      <c r="R4" s="3">
        <f t="shared" ref="R4:R60" si="6">B4+L4+M4+N4+Q4</f>
        <v>9018549032.4361992</v>
      </c>
      <c r="S4" s="3">
        <f t="shared" si="2"/>
        <v>9409902100.8307381</v>
      </c>
      <c r="T4" s="3">
        <f t="shared" si="3"/>
        <v>9018549.0324361995</v>
      </c>
      <c r="U4" s="3">
        <v>1207000000</v>
      </c>
      <c r="V4" s="1">
        <v>0.43722013077075494</v>
      </c>
      <c r="W4" s="1">
        <v>5.8515476928969565E-2</v>
      </c>
      <c r="X4" s="5">
        <f t="shared" si="4"/>
        <v>7.4718716093091953</v>
      </c>
    </row>
    <row r="5" spans="1:24" x14ac:dyDescent="0.35">
      <c r="A5" s="1">
        <v>1883</v>
      </c>
      <c r="B5" s="3">
        <f t="shared" si="0"/>
        <v>5289091951.0535908</v>
      </c>
      <c r="C5" s="3">
        <v>993089850</v>
      </c>
      <c r="D5" s="3">
        <v>1600390506.7313788</v>
      </c>
      <c r="E5" s="3">
        <v>265408299.56241533</v>
      </c>
      <c r="F5" s="3">
        <v>971005974.00883627</v>
      </c>
      <c r="G5" s="3">
        <f t="shared" si="1"/>
        <v>1236414273.5712516</v>
      </c>
      <c r="H5" s="3">
        <v>1459197320.7509608</v>
      </c>
      <c r="I5" s="3">
        <v>2142981491.0878646</v>
      </c>
      <c r="J5" s="3">
        <v>1124102708.8730369</v>
      </c>
      <c r="K5" s="3">
        <v>297764572.89879441</v>
      </c>
      <c r="L5" s="3">
        <f t="shared" si="5"/>
        <v>3564848772.8596954</v>
      </c>
      <c r="M5" s="3">
        <v>175505715.81042504</v>
      </c>
      <c r="N5" s="3">
        <v>-410804182.87923884</v>
      </c>
      <c r="O5" s="3"/>
      <c r="P5" s="3"/>
      <c r="Q5" s="3"/>
      <c r="R5" s="3">
        <f t="shared" si="6"/>
        <v>8618642256.8444729</v>
      </c>
      <c r="S5" s="3">
        <f t="shared" si="2"/>
        <v>9029446439.723711</v>
      </c>
      <c r="T5" s="3">
        <f t="shared" si="3"/>
        <v>8618642.2568444721</v>
      </c>
      <c r="U5" s="3">
        <v>1175400000</v>
      </c>
      <c r="V5" s="1">
        <v>0.39082996580665219</v>
      </c>
      <c r="W5" s="1">
        <v>5.3300917722199498E-2</v>
      </c>
      <c r="X5" s="5">
        <f t="shared" si="4"/>
        <v>7.3325185101620498</v>
      </c>
    </row>
    <row r="6" spans="1:24" x14ac:dyDescent="0.35">
      <c r="A6" s="1">
        <v>1884</v>
      </c>
      <c r="B6" s="3">
        <f t="shared" si="0"/>
        <v>5341991307.6249943</v>
      </c>
      <c r="C6" s="3">
        <v>1045731550</v>
      </c>
      <c r="D6" s="3">
        <v>1584386601.6640656</v>
      </c>
      <c r="E6" s="3">
        <v>195067508.6224657</v>
      </c>
      <c r="F6" s="3">
        <v>1043014025.6956331</v>
      </c>
      <c r="G6" s="3">
        <f t="shared" si="1"/>
        <v>1238081534.3180988</v>
      </c>
      <c r="H6" s="3">
        <v>1473791621.6428304</v>
      </c>
      <c r="I6" s="3">
        <v>2141922705.766181</v>
      </c>
      <c r="J6" s="3">
        <v>1092687068.8643894</v>
      </c>
      <c r="K6" s="3">
        <v>301057192.04158735</v>
      </c>
      <c r="L6" s="3">
        <f t="shared" si="5"/>
        <v>3535666966.6721578</v>
      </c>
      <c r="M6" s="3">
        <v>176604866.61949778</v>
      </c>
      <c r="N6" s="3">
        <v>-420850369.26245123</v>
      </c>
      <c r="O6" s="3"/>
      <c r="P6" s="3"/>
      <c r="Q6" s="3"/>
      <c r="R6" s="3">
        <f t="shared" si="6"/>
        <v>8633412771.6541977</v>
      </c>
      <c r="S6" s="3">
        <f t="shared" si="2"/>
        <v>9054263140.9166489</v>
      </c>
      <c r="T6" s="3">
        <f t="shared" si="3"/>
        <v>8633412.7716541979</v>
      </c>
      <c r="U6" s="3">
        <v>1166000000</v>
      </c>
      <c r="V6" s="1">
        <v>0.39557994361659288</v>
      </c>
      <c r="W6" s="1">
        <v>5.34257108349252E-2</v>
      </c>
      <c r="X6" s="5">
        <f t="shared" si="4"/>
        <v>7.4042991180567732</v>
      </c>
    </row>
    <row r="7" spans="1:24" x14ac:dyDescent="0.35">
      <c r="A7" s="1">
        <v>1885</v>
      </c>
      <c r="B7" s="3">
        <f t="shared" si="0"/>
        <v>5891263101.5497208</v>
      </c>
      <c r="C7" s="3">
        <v>1045731650</v>
      </c>
      <c r="D7" s="3">
        <v>1456355361.125555</v>
      </c>
      <c r="E7" s="3">
        <v>259121844.10338914</v>
      </c>
      <c r="F7" s="3">
        <v>1504725094.705646</v>
      </c>
      <c r="G7" s="3">
        <f t="shared" si="1"/>
        <v>1763846938.8090353</v>
      </c>
      <c r="H7" s="3">
        <v>1625329151.6151302</v>
      </c>
      <c r="I7" s="3">
        <v>2029450219.442512</v>
      </c>
      <c r="J7" s="3">
        <v>1099830755.5441022</v>
      </c>
      <c r="K7" s="3">
        <v>302250626.34646177</v>
      </c>
      <c r="L7" s="3">
        <f t="shared" si="5"/>
        <v>3431531601.333076</v>
      </c>
      <c r="M7" s="3">
        <v>179870776.45545667</v>
      </c>
      <c r="N7" s="3">
        <v>-432488849.94103187</v>
      </c>
      <c r="O7" s="3"/>
      <c r="P7" s="3"/>
      <c r="Q7" s="3"/>
      <c r="R7" s="3">
        <f t="shared" si="6"/>
        <v>9070176629.3972206</v>
      </c>
      <c r="S7" s="3">
        <f t="shared" si="2"/>
        <v>9502665479.338253</v>
      </c>
      <c r="T7" s="3">
        <f t="shared" si="3"/>
        <v>9070176.6293972209</v>
      </c>
      <c r="U7" s="3">
        <v>1133200000</v>
      </c>
      <c r="V7" s="1">
        <v>0.43762394588082654</v>
      </c>
      <c r="W7" s="1">
        <v>5.4675391200745542E-2</v>
      </c>
      <c r="X7" s="5">
        <f t="shared" si="4"/>
        <v>8.0040386775478467</v>
      </c>
    </row>
    <row r="8" spans="1:24" x14ac:dyDescent="0.35">
      <c r="A8" s="1">
        <v>1886</v>
      </c>
      <c r="B8" s="3">
        <f t="shared" si="0"/>
        <v>5948914544.5078382</v>
      </c>
      <c r="C8" s="3">
        <v>1074758126</v>
      </c>
      <c r="D8" s="3">
        <v>1376335835.788986</v>
      </c>
      <c r="E8" s="3">
        <v>267594678.25710517</v>
      </c>
      <c r="F8" s="3">
        <v>1588991408.0576773</v>
      </c>
      <c r="G8" s="3">
        <f t="shared" si="1"/>
        <v>1856586086.3147824</v>
      </c>
      <c r="H8" s="3">
        <v>1641234496.4040697</v>
      </c>
      <c r="I8" s="3">
        <v>2038496802.8872781</v>
      </c>
      <c r="J8" s="3">
        <v>1078972005.17084</v>
      </c>
      <c r="K8" s="3">
        <v>302824900.60752249</v>
      </c>
      <c r="L8" s="3">
        <f t="shared" si="5"/>
        <v>3420293708.6656404</v>
      </c>
      <c r="M8" s="3">
        <v>185365989.85625482</v>
      </c>
      <c r="N8" s="3">
        <v>-440825981.62567544</v>
      </c>
      <c r="O8" s="3"/>
      <c r="P8" s="3"/>
      <c r="Q8" s="3"/>
      <c r="R8" s="3">
        <f t="shared" si="6"/>
        <v>9113748261.4040585</v>
      </c>
      <c r="S8" s="3">
        <f t="shared" si="2"/>
        <v>9554574243.0297337</v>
      </c>
      <c r="T8" s="3">
        <f t="shared" si="3"/>
        <v>9113748.261404058</v>
      </c>
      <c r="U8" s="3">
        <v>1118600000</v>
      </c>
      <c r="V8" s="1">
        <v>0.44329317996558282</v>
      </c>
      <c r="W8" s="1">
        <v>5.4408761015427465E-2</v>
      </c>
      <c r="X8" s="5">
        <f t="shared" si="4"/>
        <v>8.1474595578437849</v>
      </c>
    </row>
    <row r="9" spans="1:24" x14ac:dyDescent="0.35">
      <c r="A9" s="1">
        <v>1887</v>
      </c>
      <c r="B9" s="3">
        <f t="shared" si="0"/>
        <v>6022013986.4962082</v>
      </c>
      <c r="C9" s="3">
        <v>1082568126</v>
      </c>
      <c r="D9" s="3">
        <v>1376335835.788986</v>
      </c>
      <c r="E9" s="3">
        <v>364552133.83195853</v>
      </c>
      <c r="F9" s="3">
        <v>1537156131.1895318</v>
      </c>
      <c r="G9" s="3">
        <f t="shared" si="1"/>
        <v>1901708265.0214903</v>
      </c>
      <c r="H9" s="3">
        <v>1661401759.6857324</v>
      </c>
      <c r="I9" s="3">
        <v>2043522682.5788147</v>
      </c>
      <c r="J9" s="3">
        <v>1208876375.9979711</v>
      </c>
      <c r="K9" s="3">
        <v>307180761.73260951</v>
      </c>
      <c r="L9" s="3">
        <f t="shared" si="5"/>
        <v>3559579820.3093958</v>
      </c>
      <c r="M9" s="3">
        <v>185705370.211999</v>
      </c>
      <c r="N9" s="3">
        <v>-447955605.88050568</v>
      </c>
      <c r="O9" s="3"/>
      <c r="P9" s="3"/>
      <c r="Q9" s="3"/>
      <c r="R9" s="3">
        <f t="shared" si="6"/>
        <v>9319343571.1370964</v>
      </c>
      <c r="S9" s="3">
        <f t="shared" si="2"/>
        <v>9767299177.0176029</v>
      </c>
      <c r="T9" s="3">
        <f t="shared" si="3"/>
        <v>9319343.5711370967</v>
      </c>
      <c r="U9" s="3">
        <v>1166700000</v>
      </c>
      <c r="V9" s="1">
        <v>0.43830057070386808</v>
      </c>
      <c r="W9" s="1">
        <v>5.4871383583705434E-2</v>
      </c>
      <c r="X9" s="5">
        <f t="shared" si="4"/>
        <v>7.9877805529588555</v>
      </c>
    </row>
    <row r="10" spans="1:24" x14ac:dyDescent="0.35">
      <c r="A10" s="1">
        <v>1888</v>
      </c>
      <c r="B10" s="3">
        <f t="shared" si="0"/>
        <v>6073158593.1427145</v>
      </c>
      <c r="C10" s="3">
        <v>1080457526</v>
      </c>
      <c r="D10" s="3">
        <v>1360331930.7216721</v>
      </c>
      <c r="E10" s="3">
        <v>361851937.88364333</v>
      </c>
      <c r="F10" s="3">
        <v>1595005252.5134284</v>
      </c>
      <c r="G10" s="3">
        <f t="shared" si="1"/>
        <v>1956857190.3970718</v>
      </c>
      <c r="H10" s="3">
        <v>1675511946.0239708</v>
      </c>
      <c r="I10" s="3">
        <v>2039501978.8255851</v>
      </c>
      <c r="J10" s="3">
        <v>1207102972.7700171</v>
      </c>
      <c r="K10" s="3">
        <v>319898320.40292096</v>
      </c>
      <c r="L10" s="3">
        <f t="shared" si="5"/>
        <v>3566503271.9985228</v>
      </c>
      <c r="M10" s="3">
        <v>189067088.97346422</v>
      </c>
      <c r="N10" s="3">
        <v>-453715062.78393406</v>
      </c>
      <c r="O10" s="3"/>
      <c r="P10" s="3"/>
      <c r="Q10" s="3"/>
      <c r="R10" s="3">
        <f t="shared" si="6"/>
        <v>9375013891.3307686</v>
      </c>
      <c r="S10" s="3">
        <f t="shared" si="2"/>
        <v>9828728954.1147022</v>
      </c>
      <c r="T10" s="3">
        <f t="shared" si="3"/>
        <v>9375013.8913307693</v>
      </c>
      <c r="U10" s="3">
        <v>1204000000</v>
      </c>
      <c r="V10" s="1">
        <v>0.43038897893030792</v>
      </c>
      <c r="W10" s="1">
        <v>5.5273340033263112E-2</v>
      </c>
      <c r="X10" s="5">
        <f t="shared" si="4"/>
        <v>7.7865563881484787</v>
      </c>
    </row>
    <row r="11" spans="1:24" x14ac:dyDescent="0.35">
      <c r="A11" s="1">
        <v>1889</v>
      </c>
      <c r="B11" s="3">
        <f t="shared" si="0"/>
        <v>5920277138.4290056</v>
      </c>
      <c r="C11" s="3">
        <v>1078203426</v>
      </c>
      <c r="D11" s="3">
        <v>1456355361.125555</v>
      </c>
      <c r="E11" s="3">
        <v>360490540.79793584</v>
      </c>
      <c r="F11" s="3">
        <v>1391894032.5253634</v>
      </c>
      <c r="G11" s="3">
        <f t="shared" si="1"/>
        <v>1752384573.3232994</v>
      </c>
      <c r="H11" s="3">
        <v>1633333777.9801509</v>
      </c>
      <c r="I11" s="3">
        <v>2039501978.8255851</v>
      </c>
      <c r="J11" s="3">
        <v>1195094315.9179652</v>
      </c>
      <c r="K11" s="3">
        <v>329246514.8925631</v>
      </c>
      <c r="L11" s="3">
        <f t="shared" si="5"/>
        <v>3563842809.6361132</v>
      </c>
      <c r="M11" s="3">
        <v>202161910.56781524</v>
      </c>
      <c r="N11" s="3">
        <v>-459582192.13392204</v>
      </c>
      <c r="O11" s="3"/>
      <c r="P11" s="3"/>
      <c r="Q11" s="3"/>
      <c r="R11" s="3">
        <f t="shared" si="6"/>
        <v>9226699666.499012</v>
      </c>
      <c r="S11" s="3">
        <f t="shared" si="2"/>
        <v>9686281858.6329346</v>
      </c>
      <c r="T11" s="3">
        <f t="shared" si="3"/>
        <v>9226699.6664990112</v>
      </c>
      <c r="U11" s="3">
        <v>1247700000</v>
      </c>
      <c r="V11" s="1">
        <v>0.3903030875271456</v>
      </c>
      <c r="W11" s="1">
        <v>5.2779561480231878E-2</v>
      </c>
      <c r="X11" s="5">
        <f t="shared" si="4"/>
        <v>7.3949664715067822</v>
      </c>
    </row>
    <row r="12" spans="1:24" x14ac:dyDescent="0.35">
      <c r="A12" s="1">
        <v>1890</v>
      </c>
      <c r="B12" s="3">
        <f t="shared" si="0"/>
        <v>5972709070.2681313</v>
      </c>
      <c r="C12" s="3">
        <v>1073513826</v>
      </c>
      <c r="D12" s="3">
        <v>1463005385.6055803</v>
      </c>
      <c r="E12" s="3">
        <v>405710545.22118819</v>
      </c>
      <c r="F12" s="3">
        <v>1382680191.4722104</v>
      </c>
      <c r="G12" s="3">
        <f t="shared" si="1"/>
        <v>1788390736.6933985</v>
      </c>
      <c r="H12" s="3">
        <v>1647799121.9691525</v>
      </c>
      <c r="I12" s="3">
        <v>2028445043.5042045</v>
      </c>
      <c r="J12" s="3">
        <v>1158409748.722223</v>
      </c>
      <c r="K12" s="3">
        <v>344268463.59821439</v>
      </c>
      <c r="L12" s="3">
        <f t="shared" si="5"/>
        <v>3531123255.8246422</v>
      </c>
      <c r="M12" s="3">
        <v>210698777.16349375</v>
      </c>
      <c r="N12" s="3">
        <v>-470726108.75531745</v>
      </c>
      <c r="O12" s="3"/>
      <c r="P12" s="3"/>
      <c r="Q12" s="3"/>
      <c r="R12" s="3">
        <f t="shared" si="6"/>
        <v>9243804994.5009499</v>
      </c>
      <c r="S12" s="3">
        <f t="shared" si="2"/>
        <v>9714531103.2562675</v>
      </c>
      <c r="T12" s="3">
        <f t="shared" si="3"/>
        <v>9243804.99450095</v>
      </c>
      <c r="U12" s="3">
        <v>1255100000</v>
      </c>
      <c r="V12" s="1">
        <v>0.39356254572055582</v>
      </c>
      <c r="W12" s="1">
        <v>5.3436907358790219E-2</v>
      </c>
      <c r="X12" s="5">
        <f t="shared" si="4"/>
        <v>7.3649948167484265</v>
      </c>
    </row>
    <row r="13" spans="1:24" x14ac:dyDescent="0.35">
      <c r="A13" s="1">
        <v>1891</v>
      </c>
      <c r="B13" s="3">
        <f t="shared" si="0"/>
        <v>5979098508.3506804</v>
      </c>
      <c r="C13" s="3">
        <v>1096521136</v>
      </c>
      <c r="D13" s="3">
        <v>1442543771.8208869</v>
      </c>
      <c r="E13" s="3">
        <v>290289495.99587631</v>
      </c>
      <c r="F13" s="3">
        <v>1500182212.8837984</v>
      </c>
      <c r="G13" s="3">
        <f t="shared" si="1"/>
        <v>1790471708.8796747</v>
      </c>
      <c r="H13" s="3">
        <v>1649561891.6501186</v>
      </c>
      <c r="I13" s="3">
        <v>2034476099.1340487</v>
      </c>
      <c r="J13" s="3">
        <v>1185385994.9489033</v>
      </c>
      <c r="K13" s="3">
        <v>353367571.21424365</v>
      </c>
      <c r="L13" s="3">
        <f t="shared" si="5"/>
        <v>3573229665.2971954</v>
      </c>
      <c r="M13" s="3">
        <v>205884572.36002105</v>
      </c>
      <c r="N13" s="3">
        <v>-479994231.40421796</v>
      </c>
      <c r="O13" s="3">
        <v>6042114.263585181</v>
      </c>
      <c r="P13" s="3">
        <v>42826863.632100821</v>
      </c>
      <c r="Q13" s="3">
        <f>O13+P13</f>
        <v>48868977.895686001</v>
      </c>
      <c r="R13" s="3">
        <f t="shared" si="6"/>
        <v>9327087492.4993649</v>
      </c>
      <c r="S13" s="3">
        <f t="shared" si="2"/>
        <v>9807081723.9035835</v>
      </c>
      <c r="T13" s="3">
        <f t="shared" si="3"/>
        <v>9327087.4924993645</v>
      </c>
      <c r="U13" s="3">
        <v>1272800000</v>
      </c>
      <c r="V13" s="1">
        <v>0.43673571250311949</v>
      </c>
      <c r="W13" s="1">
        <v>5.9598155943213195E-2</v>
      </c>
      <c r="X13" s="5">
        <f t="shared" si="4"/>
        <v>7.3280071436984322</v>
      </c>
    </row>
    <row r="14" spans="1:24" x14ac:dyDescent="0.35">
      <c r="A14" s="1">
        <v>1892</v>
      </c>
      <c r="B14" s="3">
        <f t="shared" si="0"/>
        <v>6480084271.592</v>
      </c>
      <c r="C14" s="3">
        <v>1094852610</v>
      </c>
      <c r="D14" s="3">
        <v>1503928613.1749671</v>
      </c>
      <c r="E14" s="3">
        <v>382470943.81664991</v>
      </c>
      <c r="F14" s="3">
        <v>1711054222.3376439</v>
      </c>
      <c r="G14" s="3">
        <f t="shared" si="1"/>
        <v>2093525166.1542938</v>
      </c>
      <c r="H14" s="3">
        <v>1787777882.2627389</v>
      </c>
      <c r="I14" s="3">
        <v>2032465747.2574341</v>
      </c>
      <c r="J14" s="3">
        <v>1259942088.3355865</v>
      </c>
      <c r="K14" s="3">
        <v>352514123.84476686</v>
      </c>
      <c r="L14" s="3">
        <f t="shared" si="5"/>
        <v>3644921959.4377871</v>
      </c>
      <c r="M14" s="3">
        <v>210075014.79129583</v>
      </c>
      <c r="N14" s="3">
        <v>-488618545.75089669</v>
      </c>
      <c r="O14" s="3">
        <v>6520774.6372458516</v>
      </c>
      <c r="P14" s="3">
        <v>47554539.898108542</v>
      </c>
      <c r="Q14" s="3">
        <f t="shared" ref="Q14:Q60" si="7">O14+P14</f>
        <v>54075314.535354391</v>
      </c>
      <c r="R14" s="3">
        <f t="shared" si="6"/>
        <v>9900538014.6055412</v>
      </c>
      <c r="S14" s="3">
        <f t="shared" si="2"/>
        <v>10389156560.356438</v>
      </c>
      <c r="T14" s="3">
        <f t="shared" si="3"/>
        <v>9900538.0146055408</v>
      </c>
      <c r="U14" s="3">
        <v>1231600000</v>
      </c>
      <c r="V14" s="1">
        <v>0.45155938422270081</v>
      </c>
      <c r="W14" s="1">
        <v>5.6172759176142222E-2</v>
      </c>
      <c r="X14" s="5">
        <f t="shared" si="4"/>
        <v>8.0387609732100849</v>
      </c>
    </row>
    <row r="15" spans="1:24" x14ac:dyDescent="0.35">
      <c r="A15" s="1">
        <v>1893</v>
      </c>
      <c r="B15" s="3">
        <f t="shared" si="0"/>
        <v>6081195488.324316</v>
      </c>
      <c r="C15" s="3">
        <v>1109654400</v>
      </c>
      <c r="D15" s="3">
        <v>1414774438.8273742</v>
      </c>
      <c r="E15" s="3">
        <v>450699906.24063301</v>
      </c>
      <c r="F15" s="3">
        <v>1428337513.80738</v>
      </c>
      <c r="G15" s="3">
        <f t="shared" si="1"/>
        <v>1879037420.048013</v>
      </c>
      <c r="H15" s="3">
        <v>1677729229.4489286</v>
      </c>
      <c r="I15" s="3">
        <v>2051564090.0852735</v>
      </c>
      <c r="J15" s="3">
        <v>1232940463.2798941</v>
      </c>
      <c r="K15" s="3">
        <v>345091692.20226407</v>
      </c>
      <c r="L15" s="3">
        <f t="shared" si="5"/>
        <v>3629596245.5674314</v>
      </c>
      <c r="M15" s="3">
        <v>216054585.52622423</v>
      </c>
      <c r="N15" s="3">
        <v>-498662232.72275716</v>
      </c>
      <c r="O15" s="3">
        <v>7037354.8090629084</v>
      </c>
      <c r="P15" s="3">
        <v>52804106.421319678</v>
      </c>
      <c r="Q15" s="3">
        <f t="shared" si="7"/>
        <v>59841461.230382584</v>
      </c>
      <c r="R15" s="3">
        <f t="shared" si="6"/>
        <v>9488025547.9255962</v>
      </c>
      <c r="S15" s="3">
        <f t="shared" si="2"/>
        <v>9986687780.6483536</v>
      </c>
      <c r="T15" s="3">
        <f t="shared" si="3"/>
        <v>9488025.5479255971</v>
      </c>
      <c r="U15" s="3">
        <v>1203200000</v>
      </c>
      <c r="V15" s="1">
        <v>0.37340142095914741</v>
      </c>
      <c r="W15" s="1">
        <v>4.735195825819348E-2</v>
      </c>
      <c r="X15" s="5">
        <f t="shared" si="4"/>
        <v>7.8856595311881614</v>
      </c>
    </row>
    <row r="16" spans="1:24" x14ac:dyDescent="0.35">
      <c r="A16" s="1">
        <v>1894</v>
      </c>
      <c r="B16" s="3">
        <f t="shared" si="0"/>
        <v>6159406382.7355881</v>
      </c>
      <c r="C16" s="3">
        <v>1103724220</v>
      </c>
      <c r="D16" s="3">
        <v>1382620474.3085704</v>
      </c>
      <c r="E16" s="3">
        <v>442038881.7761724</v>
      </c>
      <c r="F16" s="3">
        <v>1531716125.2244117</v>
      </c>
      <c r="G16" s="3">
        <f t="shared" si="1"/>
        <v>1973755007.0005841</v>
      </c>
      <c r="H16" s="3">
        <v>1699306681.4264331</v>
      </c>
      <c r="I16" s="3">
        <v>1897611343.3741217</v>
      </c>
      <c r="J16" s="3">
        <v>1204020638.9223373</v>
      </c>
      <c r="K16" s="3">
        <v>345994548.96634674</v>
      </c>
      <c r="L16" s="3">
        <f t="shared" si="5"/>
        <v>3447626531.2628059</v>
      </c>
      <c r="M16" s="3">
        <v>232774231.35448068</v>
      </c>
      <c r="N16" s="3">
        <v>-511249378.44028634</v>
      </c>
      <c r="O16" s="3">
        <v>7594858.811062701</v>
      </c>
      <c r="P16" s="3">
        <v>58633174.89619863</v>
      </c>
      <c r="Q16" s="3">
        <f t="shared" si="7"/>
        <v>66228033.707261331</v>
      </c>
      <c r="R16" s="3">
        <f t="shared" si="6"/>
        <v>9394785800.6198502</v>
      </c>
      <c r="S16" s="3">
        <f t="shared" si="2"/>
        <v>9906035179.0601368</v>
      </c>
      <c r="T16" s="3">
        <f t="shared" si="3"/>
        <v>9394785.8006198499</v>
      </c>
      <c r="U16" s="3">
        <v>1241800000</v>
      </c>
      <c r="V16" s="1">
        <v>0.37101550863050914</v>
      </c>
      <c r="W16" s="1">
        <v>4.9040719862603832E-2</v>
      </c>
      <c r="X16" s="5">
        <f t="shared" si="4"/>
        <v>7.5654580452728704</v>
      </c>
    </row>
    <row r="17" spans="1:24" x14ac:dyDescent="0.35">
      <c r="A17" s="1">
        <v>1895</v>
      </c>
      <c r="B17" s="3">
        <f t="shared" si="0"/>
        <v>6200122722.7174654</v>
      </c>
      <c r="C17" s="3">
        <v>1099355720</v>
      </c>
      <c r="D17" s="3">
        <v>1334389527.5303645</v>
      </c>
      <c r="E17" s="3">
        <v>466299013.96683413</v>
      </c>
      <c r="F17" s="3">
        <v>1589538627.7211976</v>
      </c>
      <c r="G17" s="3">
        <f t="shared" si="1"/>
        <v>2055837641.6880317</v>
      </c>
      <c r="H17" s="3">
        <v>1710539833.4990692</v>
      </c>
      <c r="I17" s="3">
        <v>1917956104.3654625</v>
      </c>
      <c r="J17" s="3">
        <v>1226538235.1420488</v>
      </c>
      <c r="K17" s="3">
        <v>356472039.48563886</v>
      </c>
      <c r="L17" s="3">
        <f t="shared" si="5"/>
        <v>3500966378.9931498</v>
      </c>
      <c r="M17" s="3">
        <v>244929531.80058378</v>
      </c>
      <c r="N17" s="3">
        <v>-521759599.65762854</v>
      </c>
      <c r="O17" s="3">
        <v>8196528.6567180548</v>
      </c>
      <c r="P17" s="3">
        <v>65105716.797438025</v>
      </c>
      <c r="Q17" s="3">
        <f t="shared" si="7"/>
        <v>73302245.454156086</v>
      </c>
      <c r="R17" s="3">
        <f t="shared" si="6"/>
        <v>9497561279.3077259</v>
      </c>
      <c r="S17" s="3">
        <f t="shared" si="2"/>
        <v>10019320878.965355</v>
      </c>
      <c r="T17" s="3">
        <f t="shared" si="3"/>
        <v>9497561.2793077268</v>
      </c>
      <c r="U17" s="3">
        <v>1221600000</v>
      </c>
      <c r="V17" s="1">
        <v>0.39466910238312725</v>
      </c>
      <c r="W17" s="1">
        <v>5.076332347774757E-2</v>
      </c>
      <c r="X17" s="5">
        <f t="shared" si="4"/>
        <v>7.77468997978694</v>
      </c>
    </row>
    <row r="18" spans="1:24" x14ac:dyDescent="0.35">
      <c r="A18" s="1">
        <v>1896</v>
      </c>
      <c r="B18" s="3">
        <f t="shared" si="0"/>
        <v>6107660563.9162693</v>
      </c>
      <c r="C18" s="3">
        <v>1095751620</v>
      </c>
      <c r="D18" s="3">
        <v>1286158580.7521584</v>
      </c>
      <c r="E18" s="3">
        <v>551928361.1519779</v>
      </c>
      <c r="F18" s="3">
        <v>1488791374.1843095</v>
      </c>
      <c r="G18" s="3">
        <f t="shared" si="1"/>
        <v>2040719735.3362875</v>
      </c>
      <c r="H18" s="3">
        <v>1685030627.8278239</v>
      </c>
      <c r="I18" s="3">
        <v>1929053246.7243752</v>
      </c>
      <c r="J18" s="3">
        <v>1274038061.2524388</v>
      </c>
      <c r="K18" s="3">
        <v>383945842.27463102</v>
      </c>
      <c r="L18" s="3">
        <f t="shared" si="5"/>
        <v>3587037150.2514453</v>
      </c>
      <c r="M18" s="3">
        <v>234987481.70851541</v>
      </c>
      <c r="N18" s="3">
        <v>-539459976.64539206</v>
      </c>
      <c r="O18" s="3">
        <v>8845863.1939992271</v>
      </c>
      <c r="P18" s="3">
        <v>72292765.438888341</v>
      </c>
      <c r="Q18" s="3">
        <f t="shared" si="7"/>
        <v>81138628.632887572</v>
      </c>
      <c r="R18" s="3">
        <f t="shared" si="6"/>
        <v>9471363847.8637257</v>
      </c>
      <c r="S18" s="3">
        <f t="shared" si="2"/>
        <v>10010823824.509117</v>
      </c>
      <c r="T18" s="3">
        <f t="shared" si="3"/>
        <v>9471363.8478637263</v>
      </c>
      <c r="U18" s="3">
        <v>1275200000</v>
      </c>
      <c r="V18" s="1">
        <v>0.35148000692400905</v>
      </c>
      <c r="W18" s="1">
        <v>4.7322361597436663E-2</v>
      </c>
      <c r="X18" s="5">
        <f t="shared" si="4"/>
        <v>7.4273555896045531</v>
      </c>
    </row>
    <row r="19" spans="1:24" x14ac:dyDescent="0.35">
      <c r="A19" s="1">
        <v>1897</v>
      </c>
      <c r="B19" s="3">
        <f t="shared" si="0"/>
        <v>6044901064.8569574</v>
      </c>
      <c r="C19" s="3">
        <v>1094620320</v>
      </c>
      <c r="D19" s="3">
        <v>1302235563.0115604</v>
      </c>
      <c r="E19" s="3">
        <v>530252067.61961508</v>
      </c>
      <c r="F19" s="3">
        <v>1450077082.8781304</v>
      </c>
      <c r="G19" s="3">
        <f t="shared" si="1"/>
        <v>1980329150.4977455</v>
      </c>
      <c r="H19" s="3">
        <v>1667716031.3476515</v>
      </c>
      <c r="I19" s="3">
        <v>1927203722.9978898</v>
      </c>
      <c r="J19" s="3">
        <v>1248267568.7228355</v>
      </c>
      <c r="K19" s="3">
        <v>407949311.19143367</v>
      </c>
      <c r="L19" s="3">
        <f t="shared" si="5"/>
        <v>3583420602.912159</v>
      </c>
      <c r="M19" s="3">
        <v>256993972.08102825</v>
      </c>
      <c r="N19" s="3">
        <v>-553945603.26728058</v>
      </c>
      <c r="O19" s="3">
        <v>9546638.4519762974</v>
      </c>
      <c r="P19" s="3">
        <v>80273195.533080846</v>
      </c>
      <c r="Q19" s="3">
        <f t="shared" si="7"/>
        <v>89819833.985057145</v>
      </c>
      <c r="R19" s="3">
        <f t="shared" si="6"/>
        <v>9421189870.5679207</v>
      </c>
      <c r="S19" s="3">
        <f t="shared" si="2"/>
        <v>9975135473.8352013</v>
      </c>
      <c r="T19" s="3">
        <f t="shared" si="3"/>
        <v>9421189.8705679215</v>
      </c>
      <c r="U19" s="3">
        <v>1278400000</v>
      </c>
      <c r="V19" s="1">
        <v>0.34316119732044426</v>
      </c>
      <c r="W19" s="1">
        <v>4.6564954181101834E-2</v>
      </c>
      <c r="X19" s="5">
        <f t="shared" si="4"/>
        <v>7.369516481983668</v>
      </c>
    </row>
    <row r="20" spans="1:24" x14ac:dyDescent="0.35">
      <c r="A20" s="1">
        <v>1898</v>
      </c>
      <c r="B20" s="3">
        <f t="shared" si="0"/>
        <v>5678932714.7147636</v>
      </c>
      <c r="C20" s="3">
        <v>1092093854</v>
      </c>
      <c r="D20" s="3">
        <v>1361428088.6029949</v>
      </c>
      <c r="E20" s="3">
        <v>597918534.46716416</v>
      </c>
      <c r="F20" s="3">
        <v>1060742504.6614126</v>
      </c>
      <c r="G20" s="3">
        <f t="shared" si="1"/>
        <v>1658661039.1285768</v>
      </c>
      <c r="H20" s="3">
        <v>1566749732.9831917</v>
      </c>
      <c r="I20" s="3">
        <v>1926278961.1346471</v>
      </c>
      <c r="J20" s="3">
        <v>1378945914.090888</v>
      </c>
      <c r="K20" s="3">
        <v>415033426.7386539</v>
      </c>
      <c r="L20" s="3">
        <f t="shared" si="5"/>
        <v>3720258301.9641895</v>
      </c>
      <c r="M20" s="3">
        <v>273279923.83970958</v>
      </c>
      <c r="N20" s="3">
        <v>-573032638.1075809</v>
      </c>
      <c r="O20" s="3">
        <v>10302929.599293141</v>
      </c>
      <c r="P20" s="3">
        <v>89134588.806668252</v>
      </c>
      <c r="Q20" s="3">
        <f t="shared" si="7"/>
        <v>99437518.405961394</v>
      </c>
      <c r="R20" s="3">
        <f t="shared" si="6"/>
        <v>9198875820.8170452</v>
      </c>
      <c r="S20" s="3">
        <f t="shared" si="2"/>
        <v>9771908458.9246254</v>
      </c>
      <c r="T20" s="3">
        <f t="shared" si="3"/>
        <v>9198875.8208170459</v>
      </c>
      <c r="U20" s="3">
        <v>1345900000</v>
      </c>
      <c r="V20" s="1">
        <v>0.30194458785062817</v>
      </c>
      <c r="W20" s="1">
        <v>4.4177922248771616E-2</v>
      </c>
      <c r="X20" s="5">
        <f t="shared" si="4"/>
        <v>6.8347394463311133</v>
      </c>
    </row>
    <row r="21" spans="1:24" x14ac:dyDescent="0.35">
      <c r="A21" s="1">
        <v>1899</v>
      </c>
      <c r="B21" s="3">
        <f t="shared" si="0"/>
        <v>6369938901.8471537</v>
      </c>
      <c r="C21" s="3">
        <v>1148560955</v>
      </c>
      <c r="D21" s="3">
        <v>1302235563.0115604</v>
      </c>
      <c r="E21" s="3">
        <v>683654162.9827677</v>
      </c>
      <c r="F21" s="3">
        <v>1478098131.0338893</v>
      </c>
      <c r="G21" s="3">
        <f t="shared" si="1"/>
        <v>2161752294.0166569</v>
      </c>
      <c r="H21" s="3">
        <v>1757390089.8189363</v>
      </c>
      <c r="I21" s="3">
        <v>1924429437.4081616</v>
      </c>
      <c r="J21" s="3">
        <v>1435083310.6658061</v>
      </c>
      <c r="K21" s="3">
        <v>435131218.1289382</v>
      </c>
      <c r="L21" s="3">
        <f t="shared" si="5"/>
        <v>3794643966.2029061</v>
      </c>
      <c r="M21" s="3">
        <v>289981626.14284921</v>
      </c>
      <c r="N21" s="3">
        <v>-598502461.86318588</v>
      </c>
      <c r="O21" s="3">
        <v>11119134.642206546</v>
      </c>
      <c r="P21" s="3">
        <v>98974195.171533674</v>
      </c>
      <c r="Q21" s="3">
        <f t="shared" si="7"/>
        <v>110093329.81374022</v>
      </c>
      <c r="R21" s="3">
        <f t="shared" si="6"/>
        <v>9966155362.1434631</v>
      </c>
      <c r="S21" s="3">
        <f t="shared" si="2"/>
        <v>10564657824.006649</v>
      </c>
      <c r="T21" s="3">
        <f t="shared" si="3"/>
        <v>9966155.3621434625</v>
      </c>
      <c r="U21" s="3">
        <v>1382900000</v>
      </c>
      <c r="V21" s="1">
        <v>0.34959630007054943</v>
      </c>
      <c r="W21" s="1">
        <v>4.8509852174688929E-2</v>
      </c>
      <c r="X21" s="5">
        <f t="shared" si="4"/>
        <v>7.206707182112563</v>
      </c>
    </row>
    <row r="22" spans="1:24" x14ac:dyDescent="0.35">
      <c r="A22" s="1">
        <v>1900</v>
      </c>
      <c r="B22" s="3">
        <f t="shared" si="0"/>
        <v>6516967148.4270868</v>
      </c>
      <c r="C22" s="3">
        <v>1147580461</v>
      </c>
      <c r="D22" s="3">
        <v>1334389527.5303643</v>
      </c>
      <c r="E22" s="3">
        <v>524766578.24837577</v>
      </c>
      <c r="F22" s="3">
        <v>1712277154.0259504</v>
      </c>
      <c r="G22" s="3">
        <f t="shared" si="1"/>
        <v>2237043732.2743263</v>
      </c>
      <c r="H22" s="3">
        <v>1797953427.6223967</v>
      </c>
      <c r="I22" s="3">
        <v>2152071632.1566238</v>
      </c>
      <c r="J22" s="3">
        <v>1503297933.4827604</v>
      </c>
      <c r="K22" s="3">
        <v>461673091.34960794</v>
      </c>
      <c r="L22" s="3">
        <f t="shared" si="5"/>
        <v>4117042656.9889922</v>
      </c>
      <c r="M22" s="3">
        <v>299197222.71243215</v>
      </c>
      <c r="N22" s="3">
        <v>-623950538.14577901</v>
      </c>
      <c r="O22" s="3">
        <v>12000000</v>
      </c>
      <c r="P22" s="3">
        <v>109900000</v>
      </c>
      <c r="Q22" s="3">
        <f t="shared" si="7"/>
        <v>121900000</v>
      </c>
      <c r="R22" s="3">
        <f t="shared" si="6"/>
        <v>10431156489.982733</v>
      </c>
      <c r="S22" s="3">
        <f t="shared" si="2"/>
        <v>11055107028.128511</v>
      </c>
      <c r="T22" s="3">
        <f t="shared" si="3"/>
        <v>10431156.489982734</v>
      </c>
      <c r="U22" s="3">
        <v>1468700000</v>
      </c>
      <c r="V22" s="1">
        <v>0.40942622950819674</v>
      </c>
      <c r="W22" s="1">
        <v>5.764694488632717E-2</v>
      </c>
      <c r="X22" s="5">
        <f t="shared" si="4"/>
        <v>7.1023057738018203</v>
      </c>
    </row>
    <row r="23" spans="1:24" x14ac:dyDescent="0.35">
      <c r="A23" s="1">
        <v>1901</v>
      </c>
      <c r="B23" s="3">
        <f t="shared" si="0"/>
        <v>5583861462.3301058</v>
      </c>
      <c r="C23" s="3">
        <v>1143988111</v>
      </c>
      <c r="D23" s="3">
        <v>1351433321.0410931</v>
      </c>
      <c r="E23" s="3">
        <v>499687011.71849948</v>
      </c>
      <c r="F23" s="3">
        <v>1048232309.0272522</v>
      </c>
      <c r="G23" s="3">
        <f t="shared" si="1"/>
        <v>1547919320.7457516</v>
      </c>
      <c r="H23" s="3">
        <v>1540520709.5432618</v>
      </c>
      <c r="I23" s="3">
        <v>2155172599.9263024</v>
      </c>
      <c r="J23" s="3">
        <v>1526430310.1909456</v>
      </c>
      <c r="K23" s="3">
        <v>497644273.69773865</v>
      </c>
      <c r="L23" s="3">
        <f t="shared" si="5"/>
        <v>4179247183.8149867</v>
      </c>
      <c r="M23" s="3">
        <v>330870866.42038614</v>
      </c>
      <c r="N23" s="3">
        <v>-649948745.2013998</v>
      </c>
      <c r="O23" s="3">
        <v>12900000</v>
      </c>
      <c r="P23" s="3">
        <v>121600000</v>
      </c>
      <c r="Q23" s="3">
        <f t="shared" si="7"/>
        <v>134500000</v>
      </c>
      <c r="R23" s="3">
        <f t="shared" si="6"/>
        <v>9578530767.3640785</v>
      </c>
      <c r="S23" s="3">
        <f t="shared" si="2"/>
        <v>10228479512.565479</v>
      </c>
      <c r="T23" s="3">
        <f t="shared" si="3"/>
        <v>9578530.7673640791</v>
      </c>
      <c r="U23" s="3">
        <v>1471800000</v>
      </c>
      <c r="V23" s="1">
        <v>0.31753443847770257</v>
      </c>
      <c r="W23" s="1">
        <v>4.879111399253689E-2</v>
      </c>
      <c r="X23" s="5">
        <f t="shared" si="4"/>
        <v>6.5080382982498159</v>
      </c>
    </row>
    <row r="24" spans="1:24" x14ac:dyDescent="0.35">
      <c r="A24" s="1">
        <v>1902</v>
      </c>
      <c r="B24" s="3">
        <f t="shared" si="0"/>
        <v>6349484254.1987019</v>
      </c>
      <c r="C24" s="3">
        <v>1140622911</v>
      </c>
      <c r="D24" s="3">
        <v>1311947521.840081</v>
      </c>
      <c r="E24" s="3">
        <v>493032840.13131917</v>
      </c>
      <c r="F24" s="3">
        <v>1652134084.478507</v>
      </c>
      <c r="G24" s="3">
        <f t="shared" si="1"/>
        <v>2145166924.6098261</v>
      </c>
      <c r="H24" s="3">
        <v>1751746896.748795</v>
      </c>
      <c r="I24" s="3">
        <v>2159307223.6192064</v>
      </c>
      <c r="J24" s="3">
        <v>1568615093.4782493</v>
      </c>
      <c r="K24" s="3">
        <v>501543510.35480976</v>
      </c>
      <c r="L24" s="3">
        <f t="shared" si="5"/>
        <v>4229465827.4522657</v>
      </c>
      <c r="M24" s="3">
        <v>346234041.04531783</v>
      </c>
      <c r="N24" s="3">
        <v>-681924952.63665104</v>
      </c>
      <c r="O24" s="3">
        <v>13800000</v>
      </c>
      <c r="P24" s="3">
        <v>135000000</v>
      </c>
      <c r="Q24" s="3">
        <f t="shared" si="7"/>
        <v>148800000</v>
      </c>
      <c r="R24" s="3">
        <f t="shared" si="6"/>
        <v>10392059170.059635</v>
      </c>
      <c r="S24" s="3">
        <f t="shared" si="2"/>
        <v>11073984122.696285</v>
      </c>
      <c r="T24" s="3">
        <f t="shared" si="3"/>
        <v>10392059.170059634</v>
      </c>
      <c r="U24" s="3">
        <v>1527900000</v>
      </c>
      <c r="V24" s="1">
        <v>0.38249384067889403</v>
      </c>
      <c r="W24" s="1">
        <v>5.6236432992704803E-2</v>
      </c>
      <c r="X24" s="5">
        <f t="shared" si="4"/>
        <v>6.8015309706522906</v>
      </c>
    </row>
    <row r="25" spans="1:24" x14ac:dyDescent="0.35">
      <c r="A25" s="1">
        <v>1903</v>
      </c>
      <c r="B25" s="3">
        <f t="shared" si="0"/>
        <v>7027801896.3355427</v>
      </c>
      <c r="C25" s="3">
        <v>1136873000</v>
      </c>
      <c r="D25" s="3">
        <v>1311947521.840081</v>
      </c>
      <c r="E25" s="3">
        <v>651322807.545385</v>
      </c>
      <c r="F25" s="3">
        <v>1988771931.4362903</v>
      </c>
      <c r="G25" s="3">
        <f t="shared" si="1"/>
        <v>2640094738.9816751</v>
      </c>
      <c r="H25" s="3">
        <v>1938886635.5137863</v>
      </c>
      <c r="I25" s="3">
        <v>2158273567.6959805</v>
      </c>
      <c r="J25" s="3">
        <v>1533760888.2389581</v>
      </c>
      <c r="K25" s="3">
        <v>517319368.550282</v>
      </c>
      <c r="L25" s="3">
        <f t="shared" si="5"/>
        <v>4209353824.4852204</v>
      </c>
      <c r="M25" s="3">
        <v>348336857.41209459</v>
      </c>
      <c r="N25" s="3">
        <v>-719524897.70558989</v>
      </c>
      <c r="O25" s="3">
        <v>14800000</v>
      </c>
      <c r="P25" s="3">
        <v>146700000</v>
      </c>
      <c r="Q25" s="3">
        <f t="shared" si="7"/>
        <v>161500000</v>
      </c>
      <c r="R25" s="3">
        <f t="shared" si="6"/>
        <v>11027467680.527267</v>
      </c>
      <c r="S25" s="3">
        <f t="shared" si="2"/>
        <v>11746992578.232857</v>
      </c>
      <c r="T25" s="3">
        <f t="shared" si="3"/>
        <v>11027467.680527268</v>
      </c>
      <c r="U25" s="3">
        <v>1566100000</v>
      </c>
      <c r="V25" s="1">
        <v>0.40952288970446193</v>
      </c>
      <c r="W25" s="1">
        <v>5.81596624126757E-2</v>
      </c>
      <c r="X25" s="5">
        <f t="shared" si="4"/>
        <v>7.0413560312414711</v>
      </c>
    </row>
    <row r="26" spans="1:24" x14ac:dyDescent="0.35">
      <c r="A26" s="1">
        <v>1904</v>
      </c>
      <c r="B26" s="3">
        <f t="shared" si="0"/>
        <v>7122600588.8724899</v>
      </c>
      <c r="C26" s="3">
        <v>1133097000</v>
      </c>
      <c r="D26" s="3">
        <v>1415787288.7097166</v>
      </c>
      <c r="E26" s="3">
        <v>933070949.29453027</v>
      </c>
      <c r="F26" s="3">
        <v>1675604887.9223104</v>
      </c>
      <c r="G26" s="3">
        <f t="shared" si="1"/>
        <v>2608675837.2168407</v>
      </c>
      <c r="H26" s="3">
        <v>1965040462.9459321</v>
      </c>
      <c r="I26" s="3">
        <v>2161374535.4656587</v>
      </c>
      <c r="J26" s="3">
        <v>1520635692.7803047</v>
      </c>
      <c r="K26" s="3">
        <v>543887311.07879019</v>
      </c>
      <c r="L26" s="3">
        <f t="shared" si="5"/>
        <v>4225897539.3247533</v>
      </c>
      <c r="M26" s="3">
        <v>383489724.80774057</v>
      </c>
      <c r="N26" s="3">
        <v>-749645778.52766609</v>
      </c>
      <c r="O26" s="3">
        <v>15900000</v>
      </c>
      <c r="P26" s="3">
        <v>160600000</v>
      </c>
      <c r="Q26" s="3">
        <f t="shared" si="7"/>
        <v>176500000</v>
      </c>
      <c r="R26" s="3">
        <f t="shared" si="6"/>
        <v>11158842074.477318</v>
      </c>
      <c r="S26" s="3">
        <f t="shared" si="2"/>
        <v>11908487853.004984</v>
      </c>
      <c r="T26" s="3">
        <f t="shared" si="3"/>
        <v>11158842.074477319</v>
      </c>
      <c r="U26" s="3">
        <v>1630800000</v>
      </c>
      <c r="V26" s="1">
        <v>0.36412565161465027</v>
      </c>
      <c r="W26" s="1">
        <v>5.3214850491643505E-2</v>
      </c>
      <c r="X26" s="5">
        <f t="shared" si="4"/>
        <v>6.8425570728950929</v>
      </c>
    </row>
    <row r="27" spans="1:24" x14ac:dyDescent="0.35">
      <c r="A27" s="1">
        <v>1905</v>
      </c>
      <c r="B27" s="3">
        <f t="shared" si="0"/>
        <v>7732603446.0713577</v>
      </c>
      <c r="C27" s="3">
        <v>1106178000</v>
      </c>
      <c r="D27" s="3">
        <v>1544495224.0469635</v>
      </c>
      <c r="E27" s="3">
        <v>1222379638.2427506</v>
      </c>
      <c r="F27" s="3">
        <v>1726217615.5980763</v>
      </c>
      <c r="G27" s="3">
        <f t="shared" si="1"/>
        <v>2948597253.840827</v>
      </c>
      <c r="H27" s="3">
        <v>2133332968.183567</v>
      </c>
      <c r="I27" s="3">
        <v>2006930927.8379667</v>
      </c>
      <c r="J27" s="3">
        <v>1559273194.7282236</v>
      </c>
      <c r="K27" s="3">
        <v>556336314.39628148</v>
      </c>
      <c r="L27" s="3">
        <f t="shared" si="5"/>
        <v>4122540436.962472</v>
      </c>
      <c r="M27" s="3">
        <v>422251017.37308031</v>
      </c>
      <c r="N27" s="3">
        <v>-784486469.15365958</v>
      </c>
      <c r="O27" s="3">
        <v>17100000</v>
      </c>
      <c r="P27" s="3">
        <v>176500000</v>
      </c>
      <c r="Q27" s="3">
        <f t="shared" si="7"/>
        <v>193600000</v>
      </c>
      <c r="R27" s="3">
        <f t="shared" si="6"/>
        <v>11686508431.25325</v>
      </c>
      <c r="S27" s="3">
        <f t="shared" si="2"/>
        <v>12470994900.40691</v>
      </c>
      <c r="T27" s="3">
        <f t="shared" si="3"/>
        <v>11686508.431253251</v>
      </c>
      <c r="U27" s="3">
        <v>1710400000</v>
      </c>
      <c r="V27" s="1">
        <v>0.36483509278080128</v>
      </c>
      <c r="W27" s="1">
        <v>5.3396097419780311E-2</v>
      </c>
      <c r="X27" s="5">
        <f t="shared" si="4"/>
        <v>6.832617183847784</v>
      </c>
    </row>
    <row r="28" spans="1:24" x14ac:dyDescent="0.35">
      <c r="A28" s="1">
        <v>1906</v>
      </c>
      <c r="B28" s="3">
        <f t="shared" si="0"/>
        <v>7374353843.2356129</v>
      </c>
      <c r="C28" s="3">
        <v>1144757000</v>
      </c>
      <c r="D28" s="3">
        <v>1608849191.7155869</v>
      </c>
      <c r="E28" s="3">
        <v>1149171681.4266376</v>
      </c>
      <c r="F28" s="3">
        <v>1437079790.0495853</v>
      </c>
      <c r="G28" s="3">
        <f t="shared" si="1"/>
        <v>2586251471.476223</v>
      </c>
      <c r="H28" s="3">
        <v>2034496180.043803</v>
      </c>
      <c r="I28" s="3">
        <v>2095791831.370796</v>
      </c>
      <c r="J28" s="3">
        <v>1519168499.5051749</v>
      </c>
      <c r="K28" s="3">
        <v>573488206.49289536</v>
      </c>
      <c r="L28" s="3">
        <f t="shared" si="5"/>
        <v>4188448537.368866</v>
      </c>
      <c r="M28" s="3">
        <v>427734434.00096518</v>
      </c>
      <c r="N28" s="3">
        <v>-814845023.70911515</v>
      </c>
      <c r="O28" s="3">
        <v>18500000</v>
      </c>
      <c r="P28" s="3">
        <v>189100000</v>
      </c>
      <c r="Q28" s="3">
        <f t="shared" si="7"/>
        <v>207600000</v>
      </c>
      <c r="R28" s="3">
        <f t="shared" si="6"/>
        <v>11383291790.896328</v>
      </c>
      <c r="S28" s="3">
        <f t="shared" si="2"/>
        <v>12198136814.605444</v>
      </c>
      <c r="T28" s="3">
        <f t="shared" si="3"/>
        <v>11383291.790896328</v>
      </c>
      <c r="U28" s="3">
        <v>1809600000</v>
      </c>
      <c r="V28" s="1">
        <v>0.35132134276994997</v>
      </c>
      <c r="W28" s="1">
        <v>5.5849495344126816E-2</v>
      </c>
      <c r="X28" s="5">
        <f t="shared" si="4"/>
        <v>6.2905016527941688</v>
      </c>
    </row>
    <row r="29" spans="1:24" x14ac:dyDescent="0.35">
      <c r="A29" s="1">
        <v>1907</v>
      </c>
      <c r="B29" s="3">
        <f t="shared" si="0"/>
        <v>6764969487.1727991</v>
      </c>
      <c r="C29" s="3">
        <v>1139423000</v>
      </c>
      <c r="D29" s="3">
        <v>1501066910.3327935</v>
      </c>
      <c r="E29" s="3">
        <v>1188682252.0282223</v>
      </c>
      <c r="F29" s="3">
        <v>1069423012.9267061</v>
      </c>
      <c r="G29" s="3">
        <f t="shared" si="1"/>
        <v>2258105264.9549284</v>
      </c>
      <c r="H29" s="3">
        <v>1866374311.8850777</v>
      </c>
      <c r="I29" s="3">
        <v>2187936548.9630337</v>
      </c>
      <c r="J29" s="3">
        <v>1693141089.629559</v>
      </c>
      <c r="K29" s="3">
        <v>592542466.89842653</v>
      </c>
      <c r="L29" s="3">
        <f t="shared" si="5"/>
        <v>4473620105.4910192</v>
      </c>
      <c r="M29" s="3">
        <v>415711959.28976607</v>
      </c>
      <c r="N29" s="3">
        <v>-840237039.09244037</v>
      </c>
      <c r="O29" s="3">
        <v>20100000</v>
      </c>
      <c r="P29" s="3">
        <v>198300000</v>
      </c>
      <c r="Q29" s="3">
        <f t="shared" si="7"/>
        <v>218400000</v>
      </c>
      <c r="R29" s="3">
        <f t="shared" si="6"/>
        <v>11032464512.861145</v>
      </c>
      <c r="S29" s="3">
        <f t="shared" si="2"/>
        <v>11872701551.953585</v>
      </c>
      <c r="T29" s="3">
        <f t="shared" si="3"/>
        <v>11032464.512861146</v>
      </c>
      <c r="U29" s="3">
        <v>1800200000</v>
      </c>
      <c r="V29" s="1">
        <v>0.33999219918091395</v>
      </c>
      <c r="W29" s="1">
        <v>5.547753688688295E-2</v>
      </c>
      <c r="X29" s="5">
        <f t="shared" si="4"/>
        <v>6.1284660109216444</v>
      </c>
    </row>
    <row r="30" spans="1:24" x14ac:dyDescent="0.35">
      <c r="A30" s="1">
        <v>1908</v>
      </c>
      <c r="B30" s="3">
        <f t="shared" si="0"/>
        <v>8010756748.7033339</v>
      </c>
      <c r="C30" s="3">
        <v>1133841000</v>
      </c>
      <c r="D30" s="3">
        <v>1610001619.0348177</v>
      </c>
      <c r="E30" s="3">
        <v>1518349026.1292872</v>
      </c>
      <c r="F30" s="3">
        <v>1538492960.1409526</v>
      </c>
      <c r="G30" s="3">
        <f t="shared" si="1"/>
        <v>3056841986.2702398</v>
      </c>
      <c r="H30" s="3">
        <v>2210072143.3982763</v>
      </c>
      <c r="I30" s="3">
        <v>2278333696.3882427</v>
      </c>
      <c r="J30" s="3">
        <v>1741338650.59958</v>
      </c>
      <c r="K30" s="3">
        <v>618065874.21387005</v>
      </c>
      <c r="L30" s="3">
        <f t="shared" si="5"/>
        <v>4637738221.2016926</v>
      </c>
      <c r="M30" s="3">
        <v>447093103.48208559</v>
      </c>
      <c r="N30" s="3">
        <v>-865469715.6198988</v>
      </c>
      <c r="O30" s="3">
        <v>21700000</v>
      </c>
      <c r="P30" s="3">
        <v>212200000</v>
      </c>
      <c r="Q30" s="3">
        <f t="shared" si="7"/>
        <v>233900000</v>
      </c>
      <c r="R30" s="3">
        <f t="shared" si="6"/>
        <v>12464018357.767212</v>
      </c>
      <c r="S30" s="3">
        <f t="shared" si="2"/>
        <v>13329488073.387112</v>
      </c>
      <c r="T30" s="3">
        <f t="shared" si="3"/>
        <v>12464018.357767211</v>
      </c>
      <c r="U30" s="3">
        <v>1766800000</v>
      </c>
      <c r="V30" s="1">
        <v>0.36112878079201738</v>
      </c>
      <c r="W30" s="1">
        <v>5.1190740545221255E-2</v>
      </c>
      <c r="X30" s="5">
        <f t="shared" si="4"/>
        <v>7.0545723102599114</v>
      </c>
    </row>
    <row r="31" spans="1:24" x14ac:dyDescent="0.35">
      <c r="A31" s="1">
        <v>1909</v>
      </c>
      <c r="B31" s="3">
        <f t="shared" si="0"/>
        <v>8422626423.2656708</v>
      </c>
      <c r="C31" s="3">
        <v>1128187000</v>
      </c>
      <c r="D31" s="3">
        <v>1720513333.542105</v>
      </c>
      <c r="E31" s="3">
        <v>1651435222.7365685</v>
      </c>
      <c r="F31" s="3">
        <v>1598788797.8506718</v>
      </c>
      <c r="G31" s="3">
        <f t="shared" si="1"/>
        <v>3250224020.5872402</v>
      </c>
      <c r="H31" s="3">
        <v>2323702069.1363254</v>
      </c>
      <c r="I31" s="3">
        <v>2376834715.8246484</v>
      </c>
      <c r="J31" s="3">
        <v>1744898406.6364031</v>
      </c>
      <c r="K31" s="3">
        <v>622854340.99932241</v>
      </c>
      <c r="L31" s="3">
        <f t="shared" si="5"/>
        <v>4744587463.4603739</v>
      </c>
      <c r="M31" s="3">
        <v>468783066.15331763</v>
      </c>
      <c r="N31" s="3">
        <v>-889374071.7550832</v>
      </c>
      <c r="O31" s="3">
        <v>23500000</v>
      </c>
      <c r="P31" s="3">
        <v>225300000</v>
      </c>
      <c r="Q31" s="3">
        <f t="shared" si="7"/>
        <v>248800000</v>
      </c>
      <c r="R31" s="3">
        <f t="shared" si="6"/>
        <v>12995422881.124279</v>
      </c>
      <c r="S31" s="3">
        <f t="shared" si="2"/>
        <v>13884796952.879362</v>
      </c>
      <c r="T31" s="3">
        <f t="shared" si="3"/>
        <v>12995422.881124279</v>
      </c>
      <c r="U31" s="3">
        <v>1869600000</v>
      </c>
      <c r="V31" s="1">
        <v>0.34857551629758643</v>
      </c>
      <c r="W31" s="1">
        <v>5.0148178418768549E-2</v>
      </c>
      <c r="X31" s="5">
        <f t="shared" si="4"/>
        <v>6.9509108264464476</v>
      </c>
    </row>
    <row r="32" spans="1:24" x14ac:dyDescent="0.35">
      <c r="A32" s="1">
        <v>1910</v>
      </c>
      <c r="B32" s="3">
        <f t="shared" si="0"/>
        <v>7947204973.4265003</v>
      </c>
      <c r="C32" s="3">
        <v>1122461000</v>
      </c>
      <c r="D32" s="3">
        <v>1631837084.0307691</v>
      </c>
      <c r="E32" s="3">
        <v>1635315035.3641951</v>
      </c>
      <c r="F32" s="3">
        <v>1365052886.6625497</v>
      </c>
      <c r="G32" s="3">
        <f t="shared" si="1"/>
        <v>3000367922.0267448</v>
      </c>
      <c r="H32" s="3">
        <v>2192538967.3689866</v>
      </c>
      <c r="I32" s="3">
        <v>2468018533.0853853</v>
      </c>
      <c r="J32" s="3">
        <v>1805305780.2891042</v>
      </c>
      <c r="K32" s="3">
        <v>657167399.35091877</v>
      </c>
      <c r="L32" s="3">
        <f t="shared" si="5"/>
        <v>4930491712.7254086</v>
      </c>
      <c r="M32" s="3">
        <v>489349948.34274888</v>
      </c>
      <c r="N32" s="3">
        <v>-920065329.56029749</v>
      </c>
      <c r="O32" s="3">
        <v>25500000</v>
      </c>
      <c r="P32" s="3">
        <v>238900000</v>
      </c>
      <c r="Q32" s="3">
        <f t="shared" si="7"/>
        <v>264400000</v>
      </c>
      <c r="R32" s="3">
        <f t="shared" si="6"/>
        <v>12711381304.934361</v>
      </c>
      <c r="S32" s="3">
        <f t="shared" si="2"/>
        <v>13631446634.494658</v>
      </c>
      <c r="T32" s="3">
        <f t="shared" si="3"/>
        <v>12711381.30493436</v>
      </c>
      <c r="U32" s="3">
        <v>2012600000</v>
      </c>
      <c r="V32" s="1">
        <v>0.3517036592681464</v>
      </c>
      <c r="W32" s="1">
        <v>5.5685433995147277E-2</v>
      </c>
      <c r="X32" s="5">
        <f t="shared" si="4"/>
        <v>6.3159004794466664</v>
      </c>
    </row>
    <row r="33" spans="1:24" x14ac:dyDescent="0.35">
      <c r="A33" s="1">
        <v>1911</v>
      </c>
      <c r="B33" s="3">
        <f t="shared" si="0"/>
        <v>9183289826.0625114</v>
      </c>
      <c r="C33" s="3">
        <v>1116642000</v>
      </c>
      <c r="D33" s="3">
        <v>1860381617.6550605</v>
      </c>
      <c r="E33" s="3">
        <v>2052251938.771759</v>
      </c>
      <c r="F33" s="3">
        <v>1620454249.5266371</v>
      </c>
      <c r="G33" s="3">
        <f t="shared" si="1"/>
        <v>3672706188.2983961</v>
      </c>
      <c r="H33" s="3">
        <v>2533560020.1090541</v>
      </c>
      <c r="I33" s="3">
        <v>2565475844.8391814</v>
      </c>
      <c r="J33" s="3">
        <v>1840096288.5694032</v>
      </c>
      <c r="K33" s="3">
        <v>679702961.04330158</v>
      </c>
      <c r="L33" s="3">
        <f t="shared" si="5"/>
        <v>5085275094.4518862</v>
      </c>
      <c r="M33" s="3">
        <v>536687692.92169476</v>
      </c>
      <c r="N33" s="3">
        <v>-1033730494.4046984</v>
      </c>
      <c r="O33" s="3">
        <v>28600000</v>
      </c>
      <c r="P33" s="3">
        <v>250700000</v>
      </c>
      <c r="Q33" s="3">
        <f t="shared" si="7"/>
        <v>279300000</v>
      </c>
      <c r="R33" s="3">
        <f t="shared" si="6"/>
        <v>14050822119.031395</v>
      </c>
      <c r="S33" s="3">
        <f t="shared" si="2"/>
        <v>15084552613.436092</v>
      </c>
      <c r="T33" s="3">
        <f t="shared" si="3"/>
        <v>14050822.119031396</v>
      </c>
      <c r="U33" s="3">
        <v>2216800000</v>
      </c>
      <c r="V33" s="1">
        <v>0.36880677009873064</v>
      </c>
      <c r="W33" s="1">
        <v>5.8186691214850136E-2</v>
      </c>
      <c r="X33" s="5">
        <f t="shared" si="4"/>
        <v>6.3383354921650108</v>
      </c>
    </row>
    <row r="34" spans="1:24" x14ac:dyDescent="0.35">
      <c r="A34" s="1">
        <v>1912</v>
      </c>
      <c r="B34" s="3">
        <f t="shared" si="0"/>
        <v>9982958260.1364326</v>
      </c>
      <c r="C34" s="3">
        <v>1163110000</v>
      </c>
      <c r="D34" s="3">
        <v>1816710687.6631579</v>
      </c>
      <c r="E34" s="3">
        <v>2215701111.0140667</v>
      </c>
      <c r="F34" s="3">
        <v>2033257467.9444566</v>
      </c>
      <c r="G34" s="3">
        <f t="shared" si="1"/>
        <v>4248958578.9585233</v>
      </c>
      <c r="H34" s="3">
        <v>2754178993.5147519</v>
      </c>
      <c r="I34" s="3">
        <v>2668581288.0558486</v>
      </c>
      <c r="J34" s="3">
        <v>1999479257.6494672</v>
      </c>
      <c r="K34" s="3">
        <v>705454929.70719862</v>
      </c>
      <c r="L34" s="3">
        <f t="shared" si="5"/>
        <v>5373515475.4125137</v>
      </c>
      <c r="M34" s="3">
        <v>565032636.66944718</v>
      </c>
      <c r="N34" s="3">
        <v>-1075184913.6859534</v>
      </c>
      <c r="O34" s="3">
        <v>31900000</v>
      </c>
      <c r="P34" s="3">
        <v>262800000</v>
      </c>
      <c r="Q34" s="3">
        <f t="shared" si="7"/>
        <v>294700000</v>
      </c>
      <c r="R34" s="3">
        <f t="shared" si="6"/>
        <v>15141021458.53244</v>
      </c>
      <c r="S34" s="3">
        <f t="shared" si="2"/>
        <v>16216206372.218393</v>
      </c>
      <c r="T34" s="3">
        <f t="shared" si="3"/>
        <v>15141021.45853244</v>
      </c>
      <c r="U34" s="3">
        <v>2358600000</v>
      </c>
      <c r="V34" s="1">
        <v>0.42181408561073563</v>
      </c>
      <c r="W34" s="1">
        <v>6.5708294849607329E-2</v>
      </c>
      <c r="X34" s="5">
        <f t="shared" si="4"/>
        <v>6.4194952338389042</v>
      </c>
    </row>
    <row r="35" spans="1:24" x14ac:dyDescent="0.35">
      <c r="A35" s="1">
        <v>1913</v>
      </c>
      <c r="B35" s="3">
        <f t="shared" si="0"/>
        <v>11609287300.012211</v>
      </c>
      <c r="C35" s="3">
        <v>1156236000</v>
      </c>
      <c r="D35" s="3">
        <v>1769582475.713563</v>
      </c>
      <c r="E35" s="3">
        <v>2486898212.7726254</v>
      </c>
      <c r="F35" s="3">
        <v>2993706853.2902694</v>
      </c>
      <c r="G35" s="3">
        <f t="shared" si="1"/>
        <v>5480605066.0628948</v>
      </c>
      <c r="H35" s="3">
        <v>3202863758.2357521</v>
      </c>
      <c r="I35" s="3">
        <v>2893566946.3959274</v>
      </c>
      <c r="J35" s="3">
        <v>2200000000</v>
      </c>
      <c r="K35" s="3">
        <v>732126737.40898895</v>
      </c>
      <c r="L35" s="3">
        <f t="shared" si="5"/>
        <v>5825693683.8049164</v>
      </c>
      <c r="M35" s="3">
        <v>599625413.13962686</v>
      </c>
      <c r="N35" s="3">
        <v>-1077501026.3663163</v>
      </c>
      <c r="O35" s="3">
        <v>35600000</v>
      </c>
      <c r="P35" s="3">
        <v>286400000</v>
      </c>
      <c r="Q35" s="3">
        <f t="shared" si="7"/>
        <v>322000000</v>
      </c>
      <c r="R35" s="3">
        <f t="shared" si="6"/>
        <v>17279105370.590439</v>
      </c>
      <c r="S35" s="3">
        <f t="shared" si="2"/>
        <v>18356606396.956757</v>
      </c>
      <c r="T35" s="3">
        <f t="shared" si="3"/>
        <v>17279105.370590437</v>
      </c>
      <c r="U35" s="3">
        <v>2493400000</v>
      </c>
      <c r="V35" s="1">
        <v>0.45414744538253982</v>
      </c>
      <c r="W35" s="1">
        <v>6.5534135942255142E-2</v>
      </c>
      <c r="X35" s="5">
        <f t="shared" si="4"/>
        <v>6.9299371823977056</v>
      </c>
    </row>
    <row r="36" spans="1:24" x14ac:dyDescent="0.35">
      <c r="A36" s="1">
        <v>1914</v>
      </c>
      <c r="B36" s="3">
        <f t="shared" si="0"/>
        <v>10544758444.343283</v>
      </c>
      <c r="C36" s="3">
        <v>1148405000</v>
      </c>
      <c r="D36" s="3">
        <v>1698799176.6850204</v>
      </c>
      <c r="E36" s="3">
        <v>2232449775.6029129</v>
      </c>
      <c r="F36" s="3">
        <v>2555931535.2708282</v>
      </c>
      <c r="G36" s="3">
        <f t="shared" si="1"/>
        <v>4788381310.8737411</v>
      </c>
      <c r="H36" s="3">
        <v>2909172956.7845211</v>
      </c>
      <c r="I36" s="3">
        <v>3113871356.7947469</v>
      </c>
      <c r="J36" s="3">
        <v>2259309551.1644912</v>
      </c>
      <c r="K36" s="3">
        <v>751042143.31689739</v>
      </c>
      <c r="L36" s="3">
        <f t="shared" si="5"/>
        <v>6124223051.2761354</v>
      </c>
      <c r="M36" s="3">
        <v>668371998.59979081</v>
      </c>
      <c r="N36" s="3">
        <v>-1078687576.931541</v>
      </c>
      <c r="O36" s="3">
        <v>39800000</v>
      </c>
      <c r="P36" s="3">
        <v>302800000</v>
      </c>
      <c r="Q36" s="3">
        <f t="shared" si="7"/>
        <v>342600000</v>
      </c>
      <c r="R36" s="3">
        <f t="shared" si="6"/>
        <v>16601265917.28767</v>
      </c>
      <c r="S36" s="3">
        <f t="shared" si="2"/>
        <v>17679953494.219212</v>
      </c>
      <c r="T36" s="3">
        <f t="shared" si="3"/>
        <v>16601265.91728767</v>
      </c>
      <c r="U36" s="3">
        <v>2730000000</v>
      </c>
      <c r="V36" s="1"/>
      <c r="W36" s="1"/>
      <c r="X36" s="5">
        <f t="shared" si="4"/>
        <v>6.0810497865522599</v>
      </c>
    </row>
    <row r="37" spans="1:24" x14ac:dyDescent="0.35">
      <c r="A37" s="1">
        <v>1915</v>
      </c>
      <c r="B37" s="3">
        <f t="shared" si="0"/>
        <v>13558129842.421762</v>
      </c>
      <c r="C37" s="3">
        <v>1143200000</v>
      </c>
      <c r="D37" s="3">
        <v>1940444989.3068826</v>
      </c>
      <c r="E37" s="3">
        <v>4672477950.7920847</v>
      </c>
      <c r="F37" s="3">
        <v>2061480754.6322641</v>
      </c>
      <c r="G37" s="3">
        <f t="shared" si="1"/>
        <v>6733958705.4243488</v>
      </c>
      <c r="H37" s="3">
        <v>3740526147.6905303</v>
      </c>
      <c r="I37" s="3">
        <v>3334189408.8670139</v>
      </c>
      <c r="J37" s="3">
        <v>2206334019.9712205</v>
      </c>
      <c r="K37" s="3">
        <v>841255830.49205351</v>
      </c>
      <c r="L37" s="3">
        <f t="shared" si="5"/>
        <v>6381779259.3302879</v>
      </c>
      <c r="M37" s="3">
        <v>789385011.41106689</v>
      </c>
      <c r="N37" s="3">
        <v>-1096972376.8542411</v>
      </c>
      <c r="O37" s="3">
        <v>44500000</v>
      </c>
      <c r="P37" s="3">
        <v>310300000</v>
      </c>
      <c r="Q37" s="3">
        <f t="shared" si="7"/>
        <v>354800000</v>
      </c>
      <c r="R37" s="3">
        <f t="shared" si="6"/>
        <v>19987121736.30888</v>
      </c>
      <c r="S37" s="3">
        <f t="shared" si="2"/>
        <v>21084094113.16312</v>
      </c>
      <c r="T37" s="3">
        <f t="shared" si="3"/>
        <v>19987121.73630888</v>
      </c>
      <c r="U37" s="3">
        <v>3227000000</v>
      </c>
      <c r="V37" s="1"/>
      <c r="W37" s="1"/>
      <c r="X37" s="5">
        <f t="shared" si="4"/>
        <v>6.1937160633123272</v>
      </c>
    </row>
    <row r="38" spans="1:24" x14ac:dyDescent="0.35">
      <c r="A38" s="1">
        <v>1916</v>
      </c>
      <c r="B38" s="3">
        <f t="shared" si="0"/>
        <v>14244124902.228222</v>
      </c>
      <c r="C38" s="3">
        <v>1406291000</v>
      </c>
      <c r="D38" s="3">
        <v>2521996207.0323892</v>
      </c>
      <c r="E38" s="3">
        <v>5016922490.7584229</v>
      </c>
      <c r="F38" s="3">
        <v>1369131210.1105442</v>
      </c>
      <c r="G38" s="3">
        <f t="shared" si="1"/>
        <v>6386053700.8689671</v>
      </c>
      <c r="H38" s="3">
        <v>3929783994.3268666</v>
      </c>
      <c r="I38" s="3">
        <v>3552596190.6908717</v>
      </c>
      <c r="J38" s="3">
        <v>2619701635.0603161</v>
      </c>
      <c r="K38" s="3">
        <v>942365535.31771326</v>
      </c>
      <c r="L38" s="3">
        <f t="shared" si="5"/>
        <v>7114663361.0689011</v>
      </c>
      <c r="M38" s="3">
        <v>1020195909.8684347</v>
      </c>
      <c r="N38" s="3">
        <v>-1128588633.3307145</v>
      </c>
      <c r="O38" s="3">
        <v>50200000</v>
      </c>
      <c r="P38" s="3">
        <v>334300000</v>
      </c>
      <c r="Q38" s="3">
        <f t="shared" si="7"/>
        <v>384500000</v>
      </c>
      <c r="R38" s="3">
        <f t="shared" si="6"/>
        <v>21634895539.834843</v>
      </c>
      <c r="S38" s="3">
        <f t="shared" si="2"/>
        <v>22763484173.165558</v>
      </c>
      <c r="T38" s="3">
        <f t="shared" si="3"/>
        <v>21634895.539834842</v>
      </c>
      <c r="U38" s="3">
        <v>3692000000</v>
      </c>
      <c r="V38" s="1"/>
      <c r="W38" s="1"/>
      <c r="X38" s="5">
        <f t="shared" si="4"/>
        <v>5.8599392036389064</v>
      </c>
    </row>
    <row r="39" spans="1:24" x14ac:dyDescent="0.35">
      <c r="A39" s="1">
        <v>1917</v>
      </c>
      <c r="B39" s="3">
        <f t="shared" si="0"/>
        <v>13512516593.859035</v>
      </c>
      <c r="C39" s="3">
        <v>1508192000</v>
      </c>
      <c r="D39" s="3">
        <v>2963315216.2283397</v>
      </c>
      <c r="E39" s="3">
        <v>3208197008.3768778</v>
      </c>
      <c r="F39" s="3">
        <v>2104870372.2472658</v>
      </c>
      <c r="G39" s="3">
        <f t="shared" si="1"/>
        <v>5313067380.6241436</v>
      </c>
      <c r="H39" s="3">
        <v>3727941997.0065513</v>
      </c>
      <c r="I39" s="3">
        <v>3763316966.5007429</v>
      </c>
      <c r="J39" s="3">
        <v>2921979349.4118862</v>
      </c>
      <c r="K39" s="3">
        <v>983268921.15772152</v>
      </c>
      <c r="L39" s="3">
        <f t="shared" si="5"/>
        <v>7668565237.0703506</v>
      </c>
      <c r="M39" s="3">
        <v>1290065155.1744421</v>
      </c>
      <c r="N39" s="3">
        <v>-1170275684.5686638</v>
      </c>
      <c r="O39" s="3">
        <v>56600000</v>
      </c>
      <c r="P39" s="3">
        <v>355100000</v>
      </c>
      <c r="Q39" s="3">
        <f t="shared" si="7"/>
        <v>411700000</v>
      </c>
      <c r="R39" s="3">
        <f t="shared" si="6"/>
        <v>21712571301.535164</v>
      </c>
      <c r="S39" s="3">
        <f t="shared" si="2"/>
        <v>22882846986.103828</v>
      </c>
      <c r="T39" s="3">
        <f t="shared" si="3"/>
        <v>21712571.301535163</v>
      </c>
      <c r="U39" s="3">
        <v>3666000000</v>
      </c>
      <c r="V39" s="1"/>
      <c r="W39" s="1"/>
      <c r="X39" s="5">
        <f t="shared" si="4"/>
        <v>5.9226872071836238</v>
      </c>
    </row>
    <row r="40" spans="1:24" x14ac:dyDescent="0.35">
      <c r="A40" s="1">
        <v>1918</v>
      </c>
      <c r="B40" s="3">
        <f t="shared" si="0"/>
        <v>16403250517.542685</v>
      </c>
      <c r="C40" s="3">
        <v>1609432000</v>
      </c>
      <c r="D40" s="3">
        <v>3191131901.019434</v>
      </c>
      <c r="E40" s="3">
        <v>5505850950.6449213</v>
      </c>
      <c r="F40" s="3">
        <v>1571374692.9343615</v>
      </c>
      <c r="G40" s="3">
        <f t="shared" si="1"/>
        <v>7077225643.5792828</v>
      </c>
      <c r="H40" s="3">
        <v>4525460972.9439678</v>
      </c>
      <c r="I40" s="3">
        <v>3968553789.5843349</v>
      </c>
      <c r="J40" s="3">
        <v>3340885186.5031462</v>
      </c>
      <c r="K40" s="3">
        <v>1142623407.7205262</v>
      </c>
      <c r="L40" s="3">
        <f t="shared" si="5"/>
        <v>8452062383.8080063</v>
      </c>
      <c r="M40" s="3">
        <v>1620618982.8117507</v>
      </c>
      <c r="N40" s="3">
        <v>-1254696843.4931586</v>
      </c>
      <c r="O40" s="3">
        <v>63800000</v>
      </c>
      <c r="P40" s="3">
        <v>384800000</v>
      </c>
      <c r="Q40" s="3">
        <f t="shared" si="7"/>
        <v>448600000</v>
      </c>
      <c r="R40" s="3">
        <f t="shared" si="6"/>
        <v>25669835040.669285</v>
      </c>
      <c r="S40" s="3">
        <f t="shared" si="2"/>
        <v>26924531884.162445</v>
      </c>
      <c r="T40" s="3">
        <f t="shared" si="3"/>
        <v>25669835.040669285</v>
      </c>
      <c r="U40" s="3">
        <v>4100000000</v>
      </c>
      <c r="V40" s="1"/>
      <c r="W40" s="1"/>
      <c r="X40" s="5">
        <f t="shared" si="4"/>
        <v>6.2609353757729966</v>
      </c>
    </row>
    <row r="41" spans="1:24" x14ac:dyDescent="0.35">
      <c r="A41" s="1">
        <v>1919</v>
      </c>
      <c r="B41" s="3">
        <f t="shared" si="0"/>
        <v>22617814640.684673</v>
      </c>
      <c r="C41" s="3">
        <v>1850588000</v>
      </c>
      <c r="D41" s="3">
        <v>3845164731.7176113</v>
      </c>
      <c r="E41" s="3">
        <v>9913301606.4279289</v>
      </c>
      <c r="F41" s="3">
        <v>768775286.14051819</v>
      </c>
      <c r="G41" s="3">
        <f t="shared" si="1"/>
        <v>10682076892.568447</v>
      </c>
      <c r="H41" s="3">
        <v>6239985016.3986158</v>
      </c>
      <c r="I41" s="3">
        <v>4190533253.8860612</v>
      </c>
      <c r="J41" s="3">
        <v>4040058267.5042667</v>
      </c>
      <c r="K41" s="3">
        <v>1189650137.9920135</v>
      </c>
      <c r="L41" s="3">
        <f t="shared" si="5"/>
        <v>9420241659.3823414</v>
      </c>
      <c r="M41" s="3">
        <v>1886445296.2215695</v>
      </c>
      <c r="N41" s="3">
        <v>-1374223738.2445455</v>
      </c>
      <c r="O41" s="3">
        <v>71900000</v>
      </c>
      <c r="P41" s="3">
        <v>413700000</v>
      </c>
      <c r="Q41" s="3">
        <f t="shared" si="7"/>
        <v>485600000</v>
      </c>
      <c r="R41" s="3">
        <f t="shared" si="6"/>
        <v>33035877858.044041</v>
      </c>
      <c r="S41" s="3">
        <f t="shared" si="2"/>
        <v>34410101596.288589</v>
      </c>
      <c r="T41" s="3">
        <f t="shared" si="3"/>
        <v>33035877.858044039</v>
      </c>
      <c r="U41" s="3">
        <v>5530000000</v>
      </c>
      <c r="V41" s="1"/>
      <c r="W41" s="1"/>
      <c r="X41" s="5">
        <f t="shared" si="4"/>
        <v>5.973938129845215</v>
      </c>
    </row>
    <row r="42" spans="1:24" x14ac:dyDescent="0.35">
      <c r="A42" s="1">
        <v>1920</v>
      </c>
      <c r="B42" s="3">
        <f t="shared" si="0"/>
        <v>19949606944.370239</v>
      </c>
      <c r="C42" s="3">
        <v>2182912000</v>
      </c>
      <c r="D42" s="3">
        <v>3560879108.2842107</v>
      </c>
      <c r="E42" s="3">
        <v>7736377700.2441216</v>
      </c>
      <c r="F42" s="3">
        <v>965579766.07751083</v>
      </c>
      <c r="G42" s="3">
        <f t="shared" si="1"/>
        <v>8701957466.3216324</v>
      </c>
      <c r="H42" s="3">
        <v>5503858369.7643976</v>
      </c>
      <c r="I42" s="3">
        <v>4192299348.0096664</v>
      </c>
      <c r="J42" s="3">
        <v>4526519552.3627863</v>
      </c>
      <c r="K42" s="3">
        <v>1316618725.2564096</v>
      </c>
      <c r="L42" s="3">
        <f t="shared" si="5"/>
        <v>10035437625.62886</v>
      </c>
      <c r="M42" s="3">
        <v>2014575618.9398861</v>
      </c>
      <c r="N42" s="3">
        <v>-1587377127.7570887</v>
      </c>
      <c r="O42" s="3">
        <v>81200000</v>
      </c>
      <c r="P42" s="3">
        <v>337200000</v>
      </c>
      <c r="Q42" s="3">
        <f t="shared" si="7"/>
        <v>418400000</v>
      </c>
      <c r="R42" s="3">
        <f t="shared" si="6"/>
        <v>30830643061.1819</v>
      </c>
      <c r="S42" s="3">
        <f t="shared" si="2"/>
        <v>32418020188.938988</v>
      </c>
      <c r="T42" s="3">
        <f t="shared" si="3"/>
        <v>30830643.061181899</v>
      </c>
      <c r="U42" s="3">
        <v>6285000000</v>
      </c>
      <c r="V42" s="1"/>
      <c r="W42" s="1"/>
      <c r="X42" s="5">
        <f t="shared" si="4"/>
        <v>4.9054324679684802</v>
      </c>
    </row>
    <row r="43" spans="1:24" x14ac:dyDescent="0.35">
      <c r="A43" s="1">
        <v>1921</v>
      </c>
      <c r="B43" s="3">
        <f t="shared" si="0"/>
        <v>19675489499.250183</v>
      </c>
      <c r="C43" s="3">
        <v>2557378000</v>
      </c>
      <c r="D43" s="3">
        <v>2015837997.6123483</v>
      </c>
      <c r="E43" s="3">
        <v>6615055609.321063</v>
      </c>
      <c r="F43" s="3">
        <v>3058985252.8652315</v>
      </c>
      <c r="G43" s="3">
        <f t="shared" si="1"/>
        <v>9674040862.1862946</v>
      </c>
      <c r="H43" s="3">
        <v>5428232639.45154</v>
      </c>
      <c r="I43" s="3">
        <v>4186333628.8158131</v>
      </c>
      <c r="J43" s="3">
        <v>4330268661.7507963</v>
      </c>
      <c r="K43" s="3">
        <v>1227373163.364583</v>
      </c>
      <c r="L43" s="3">
        <f t="shared" si="5"/>
        <v>9743975453.9311924</v>
      </c>
      <c r="M43" s="3">
        <v>1770105688.66658</v>
      </c>
      <c r="N43" s="3">
        <v>-1811952873.9294176</v>
      </c>
      <c r="O43" s="3">
        <v>114300000</v>
      </c>
      <c r="P43" s="3">
        <v>374700000</v>
      </c>
      <c r="Q43" s="3">
        <f t="shared" si="7"/>
        <v>489000000</v>
      </c>
      <c r="R43" s="3">
        <f t="shared" si="6"/>
        <v>29866617767.918537</v>
      </c>
      <c r="S43" s="3">
        <f t="shared" si="2"/>
        <v>31678570641.847954</v>
      </c>
      <c r="T43" s="3">
        <f t="shared" si="3"/>
        <v>29866617.767918538</v>
      </c>
      <c r="U43" s="3">
        <v>5890000000</v>
      </c>
      <c r="V43" s="1">
        <v>0.38756162191001242</v>
      </c>
      <c r="W43" s="1">
        <v>7.6431083385075954E-2</v>
      </c>
      <c r="X43" s="5">
        <f t="shared" si="4"/>
        <v>5.0707330675583258</v>
      </c>
    </row>
    <row r="44" spans="1:24" x14ac:dyDescent="0.35">
      <c r="A44" s="1">
        <v>1922</v>
      </c>
      <c r="B44" s="3">
        <f t="shared" si="0"/>
        <v>18403294953.391666</v>
      </c>
      <c r="C44" s="3">
        <v>2490166000</v>
      </c>
      <c r="D44" s="3">
        <v>1267912667.4315791</v>
      </c>
      <c r="E44" s="3">
        <v>6446865419.7464914</v>
      </c>
      <c r="F44" s="3">
        <v>3121101512.7344122</v>
      </c>
      <c r="G44" s="3">
        <f t="shared" si="1"/>
        <v>9567966932.4809036</v>
      </c>
      <c r="H44" s="3">
        <v>5077249353.4791832</v>
      </c>
      <c r="I44" s="3">
        <v>4187971060.4193149</v>
      </c>
      <c r="J44" s="3">
        <v>4250079177.3690104</v>
      </c>
      <c r="K44" s="3">
        <v>1121803855.1819215</v>
      </c>
      <c r="L44" s="3">
        <f t="shared" si="5"/>
        <v>9559854092.9702473</v>
      </c>
      <c r="M44" s="3">
        <v>1742459687.661603</v>
      </c>
      <c r="N44" s="3">
        <v>-1900384063.4200425</v>
      </c>
      <c r="O44" s="3">
        <v>160600000</v>
      </c>
      <c r="P44" s="3">
        <v>430400000</v>
      </c>
      <c r="Q44" s="3">
        <f t="shared" si="7"/>
        <v>591000000</v>
      </c>
      <c r="R44" s="3">
        <f t="shared" si="6"/>
        <v>28396224670.603474</v>
      </c>
      <c r="S44" s="3">
        <f t="shared" si="2"/>
        <v>30296608734.023518</v>
      </c>
      <c r="T44" s="3">
        <f t="shared" si="3"/>
        <v>28396224.670603473</v>
      </c>
      <c r="U44" s="3">
        <v>5553000000</v>
      </c>
      <c r="V44" s="1">
        <v>0.36998864496593487</v>
      </c>
      <c r="W44" s="1">
        <v>7.235282046569938E-2</v>
      </c>
      <c r="X44" s="5">
        <f t="shared" si="4"/>
        <v>5.1136727301645006</v>
      </c>
    </row>
    <row r="45" spans="1:24" x14ac:dyDescent="0.35">
      <c r="A45" s="1">
        <v>1923</v>
      </c>
      <c r="B45" s="3">
        <f t="shared" si="0"/>
        <v>20132167415.820122</v>
      </c>
      <c r="C45" s="3">
        <v>2728320000</v>
      </c>
      <c r="D45" s="3">
        <v>1213324004.9417005</v>
      </c>
      <c r="E45" s="3">
        <v>6894887153.1888142</v>
      </c>
      <c r="F45" s="3">
        <v>3741411633.5133114</v>
      </c>
      <c r="G45" s="3">
        <f t="shared" si="1"/>
        <v>10636298786.702126</v>
      </c>
      <c r="H45" s="3">
        <v>5554224624.1762981</v>
      </c>
      <c r="I45" s="3">
        <v>4195243843.3916149</v>
      </c>
      <c r="J45" s="3">
        <v>4332555126.404377</v>
      </c>
      <c r="K45" s="3">
        <v>1096193333.9027557</v>
      </c>
      <c r="L45" s="3">
        <f t="shared" si="5"/>
        <v>9623992303.6987476</v>
      </c>
      <c r="M45" s="3">
        <v>1774460464.7409272</v>
      </c>
      <c r="N45" s="3">
        <v>-1994621270.2283897</v>
      </c>
      <c r="O45" s="3">
        <v>225800000</v>
      </c>
      <c r="P45" s="3">
        <v>461500000</v>
      </c>
      <c r="Q45" s="3">
        <f t="shared" si="7"/>
        <v>687300000</v>
      </c>
      <c r="R45" s="3">
        <f t="shared" si="6"/>
        <v>30223298914.031406</v>
      </c>
      <c r="S45" s="3">
        <f t="shared" si="2"/>
        <v>32217920184.259796</v>
      </c>
      <c r="T45" s="3">
        <f t="shared" si="3"/>
        <v>30223298.914031405</v>
      </c>
      <c r="U45" s="3">
        <v>5381000000</v>
      </c>
      <c r="V45" s="1">
        <v>0.37759397024275643</v>
      </c>
      <c r="W45" s="1">
        <v>6.7227378442562324E-2</v>
      </c>
      <c r="X45" s="5">
        <f t="shared" si="4"/>
        <v>5.6166695621690028</v>
      </c>
    </row>
    <row r="46" spans="1:24" x14ac:dyDescent="0.35">
      <c r="A46" s="1">
        <v>1924</v>
      </c>
      <c r="B46" s="3">
        <f t="shared" si="0"/>
        <v>22017096690.871956</v>
      </c>
      <c r="C46" s="3">
        <v>2779901000</v>
      </c>
      <c r="D46" s="3">
        <v>1122221592.6530364</v>
      </c>
      <c r="E46" s="3">
        <v>7709329768.6118784</v>
      </c>
      <c r="F46" s="3">
        <v>4331390223.3543768</v>
      </c>
      <c r="G46" s="3">
        <f t="shared" si="1"/>
        <v>12040719991.966255</v>
      </c>
      <c r="H46" s="3">
        <v>6074254106.2526665</v>
      </c>
      <c r="I46" s="3">
        <v>4192918871.4463105</v>
      </c>
      <c r="J46" s="3">
        <v>4500058334.7009535</v>
      </c>
      <c r="K46" s="3">
        <v>1131935984.2584119</v>
      </c>
      <c r="L46" s="3">
        <f t="shared" si="5"/>
        <v>9824913190.4056759</v>
      </c>
      <c r="M46" s="3">
        <v>1580711456.6939125</v>
      </c>
      <c r="N46" s="3">
        <v>-2086349709.372128</v>
      </c>
      <c r="O46" s="3">
        <v>317600000</v>
      </c>
      <c r="P46" s="3">
        <v>488900000</v>
      </c>
      <c r="Q46" s="3">
        <f t="shared" si="7"/>
        <v>806500000</v>
      </c>
      <c r="R46" s="3">
        <f t="shared" si="6"/>
        <v>32142871628.599419</v>
      </c>
      <c r="S46" s="3">
        <f t="shared" si="2"/>
        <v>34229221337.971546</v>
      </c>
      <c r="T46" s="3">
        <f t="shared" si="3"/>
        <v>32142871.62859942</v>
      </c>
      <c r="U46" s="3">
        <v>5706000000</v>
      </c>
      <c r="V46" s="1">
        <v>0.41419248565611699</v>
      </c>
      <c r="W46" s="1">
        <v>7.3527416917253965E-2</v>
      </c>
      <c r="X46" s="5">
        <f t="shared" si="4"/>
        <v>5.6331706324219102</v>
      </c>
    </row>
    <row r="47" spans="1:24" x14ac:dyDescent="0.35">
      <c r="A47" s="1">
        <v>1925</v>
      </c>
      <c r="B47" s="3">
        <f t="shared" si="0"/>
        <v>21344604067.280628</v>
      </c>
      <c r="C47" s="3">
        <v>2916432000</v>
      </c>
      <c r="D47" s="3">
        <v>1213324004.9417005</v>
      </c>
      <c r="E47" s="3">
        <v>7153343142.1779337</v>
      </c>
      <c r="F47" s="3">
        <v>4172783499.6037951</v>
      </c>
      <c r="G47" s="3">
        <f t="shared" si="1"/>
        <v>11326126641.781729</v>
      </c>
      <c r="H47" s="3">
        <v>5888721420.5571995</v>
      </c>
      <c r="I47" s="3">
        <v>4206205622.0575032</v>
      </c>
      <c r="J47" s="3">
        <v>4619778670.148468</v>
      </c>
      <c r="K47" s="3">
        <v>1156295703.4027953</v>
      </c>
      <c r="L47" s="3">
        <f t="shared" si="5"/>
        <v>9982279995.6087666</v>
      </c>
      <c r="M47" s="3">
        <v>1783370689.7390699</v>
      </c>
      <c r="N47" s="3">
        <v>-2181193375.3582568</v>
      </c>
      <c r="O47" s="3">
        <v>446700000</v>
      </c>
      <c r="P47" s="3">
        <v>541200000</v>
      </c>
      <c r="Q47" s="3">
        <f t="shared" si="7"/>
        <v>987900000</v>
      </c>
      <c r="R47" s="3">
        <f t="shared" si="6"/>
        <v>31916961377.27021</v>
      </c>
      <c r="S47" s="3">
        <f t="shared" si="2"/>
        <v>34098154752.628468</v>
      </c>
      <c r="T47" s="3">
        <f t="shared" si="3"/>
        <v>31916961.377270211</v>
      </c>
      <c r="U47" s="3">
        <v>5895000000</v>
      </c>
      <c r="V47" s="1">
        <v>0.4277469901168014</v>
      </c>
      <c r="W47" s="1">
        <v>7.9004027887638745E-2</v>
      </c>
      <c r="X47" s="5">
        <f t="shared" si="4"/>
        <v>5.4142428120899426</v>
      </c>
    </row>
    <row r="48" spans="1:24" x14ac:dyDescent="0.35">
      <c r="A48" s="1">
        <v>1926</v>
      </c>
      <c r="B48" s="3">
        <f t="shared" si="0"/>
        <v>23859003691.277733</v>
      </c>
      <c r="C48" s="3">
        <v>2876482000</v>
      </c>
      <c r="D48" s="3">
        <v>1266335661.6263156</v>
      </c>
      <c r="E48" s="3">
        <v>8127103455.4252748</v>
      </c>
      <c r="F48" s="3">
        <v>5006668317.8121328</v>
      </c>
      <c r="G48" s="3">
        <f t="shared" si="1"/>
        <v>13133771773.237408</v>
      </c>
      <c r="H48" s="3">
        <v>6582414256.41401</v>
      </c>
      <c r="I48" s="3">
        <v>4223288587.1290359</v>
      </c>
      <c r="J48" s="3">
        <v>4789984668.6279669</v>
      </c>
      <c r="K48" s="3">
        <v>1155674681.050704</v>
      </c>
      <c r="L48" s="3">
        <f t="shared" si="5"/>
        <v>10168947936.807709</v>
      </c>
      <c r="M48" s="3">
        <v>1810341807.788146</v>
      </c>
      <c r="N48" s="3">
        <v>-2272576906.792892</v>
      </c>
      <c r="O48" s="3">
        <v>503900000</v>
      </c>
      <c r="P48" s="3">
        <v>584000000</v>
      </c>
      <c r="Q48" s="3">
        <f t="shared" si="7"/>
        <v>1087900000</v>
      </c>
      <c r="R48" s="3">
        <f t="shared" si="6"/>
        <v>34653616529.080696</v>
      </c>
      <c r="S48" s="3">
        <f t="shared" si="2"/>
        <v>36926193435.873589</v>
      </c>
      <c r="T48" s="3">
        <f t="shared" si="3"/>
        <v>34653616.529080696</v>
      </c>
      <c r="U48" s="3">
        <v>6082000000</v>
      </c>
      <c r="V48" s="1">
        <v>0.42925143853530956</v>
      </c>
      <c r="W48" s="1">
        <v>7.5337223374099899E-2</v>
      </c>
      <c r="X48" s="5">
        <f t="shared" si="4"/>
        <v>5.6977337272411539</v>
      </c>
    </row>
    <row r="49" spans="1:24" x14ac:dyDescent="0.35">
      <c r="A49" s="1">
        <v>1927</v>
      </c>
      <c r="B49" s="3">
        <f t="shared" si="0"/>
        <v>25714912162.881294</v>
      </c>
      <c r="C49" s="3">
        <v>2793995000</v>
      </c>
      <c r="D49" s="3">
        <v>1363746097.1360323</v>
      </c>
      <c r="E49" s="3">
        <v>8630564485.9741707</v>
      </c>
      <c r="F49" s="3">
        <v>5832169334.4613304</v>
      </c>
      <c r="G49" s="3">
        <f t="shared" si="1"/>
        <v>14462733820.435501</v>
      </c>
      <c r="H49" s="3">
        <v>7094437245.309763</v>
      </c>
      <c r="I49" s="3">
        <v>4236575337.7402287</v>
      </c>
      <c r="J49" s="3">
        <v>4875633372.2791853</v>
      </c>
      <c r="K49" s="3">
        <v>1213087187.1020956</v>
      </c>
      <c r="L49" s="3">
        <f t="shared" si="5"/>
        <v>10325295897.12151</v>
      </c>
      <c r="M49" s="3">
        <v>1934235865.8886695</v>
      </c>
      <c r="N49" s="3">
        <v>-2377279999.9308496</v>
      </c>
      <c r="O49" s="3">
        <v>568600000</v>
      </c>
      <c r="P49" s="3">
        <v>659200000</v>
      </c>
      <c r="Q49" s="3">
        <f t="shared" si="7"/>
        <v>1227800000</v>
      </c>
      <c r="R49" s="3">
        <f t="shared" si="6"/>
        <v>36824963925.960632</v>
      </c>
      <c r="S49" s="3">
        <f t="shared" si="2"/>
        <v>39202243925.891479</v>
      </c>
      <c r="T49" s="3">
        <f t="shared" si="3"/>
        <v>36824963.92596063</v>
      </c>
      <c r="U49" s="3">
        <v>6248000000</v>
      </c>
      <c r="V49" s="1">
        <v>0.43009565069656819</v>
      </c>
      <c r="W49" s="1">
        <v>7.2973258872841049E-2</v>
      </c>
      <c r="X49" s="5">
        <f t="shared" si="4"/>
        <v>5.8938802698400501</v>
      </c>
    </row>
    <row r="50" spans="1:24" x14ac:dyDescent="0.35">
      <c r="A50" s="1">
        <v>1928</v>
      </c>
      <c r="B50" s="3">
        <f t="shared" si="0"/>
        <v>30432301882.460133</v>
      </c>
      <c r="C50" s="3">
        <v>2738767000</v>
      </c>
      <c r="D50" s="3">
        <v>1474803698.2682185</v>
      </c>
      <c r="E50" s="3">
        <v>8882097366.314764</v>
      </c>
      <c r="F50" s="3">
        <v>8940725071.7029819</v>
      </c>
      <c r="G50" s="3">
        <f t="shared" si="1"/>
        <v>17822822438.017746</v>
      </c>
      <c r="H50" s="3">
        <v>8395908746.1741686</v>
      </c>
      <c r="I50" s="3">
        <v>4255556410.0419331</v>
      </c>
      <c r="J50" s="3">
        <v>5701598230.5113945</v>
      </c>
      <c r="K50" s="3">
        <v>1286195709.5335655</v>
      </c>
      <c r="L50" s="3">
        <f t="shared" si="5"/>
        <v>11243350350.086893</v>
      </c>
      <c r="M50" s="3">
        <v>2118143375.3730183</v>
      </c>
      <c r="N50" s="3">
        <v>-2482964655.3284979</v>
      </c>
      <c r="O50" s="3">
        <v>641500000</v>
      </c>
      <c r="P50" s="3">
        <v>713200000</v>
      </c>
      <c r="Q50" s="3">
        <f t="shared" si="7"/>
        <v>1354700000</v>
      </c>
      <c r="R50" s="3">
        <f t="shared" si="6"/>
        <v>42665530952.591545</v>
      </c>
      <c r="S50" s="3">
        <f t="shared" si="2"/>
        <v>45148495607.920044</v>
      </c>
      <c r="T50" s="3">
        <f t="shared" si="3"/>
        <v>42665530.952591546</v>
      </c>
      <c r="U50" s="3">
        <v>6559000000</v>
      </c>
      <c r="V50" s="1">
        <v>0.43558705501618122</v>
      </c>
      <c r="W50" s="1">
        <v>6.6963083080478922E-2</v>
      </c>
      <c r="X50" s="5">
        <f t="shared" si="4"/>
        <v>6.504883511601089</v>
      </c>
    </row>
    <row r="51" spans="1:24" x14ac:dyDescent="0.35">
      <c r="A51" s="1">
        <v>1929</v>
      </c>
      <c r="B51" s="3">
        <f t="shared" si="0"/>
        <v>21842867127.007755</v>
      </c>
      <c r="C51" s="3">
        <v>2585756000</v>
      </c>
      <c r="D51" s="3">
        <v>1461156532.6457489</v>
      </c>
      <c r="E51" s="3">
        <v>5965184736.0466366</v>
      </c>
      <c r="F51" s="3">
        <v>5804583608.5376911</v>
      </c>
      <c r="G51" s="3">
        <f t="shared" si="1"/>
        <v>11769768344.584328</v>
      </c>
      <c r="H51" s="3">
        <v>6026186249.7776794</v>
      </c>
      <c r="I51" s="3">
        <v>4272639375.1134658</v>
      </c>
      <c r="J51" s="3">
        <v>5790485053.6179523</v>
      </c>
      <c r="K51" s="3">
        <v>1347109637.6975083</v>
      </c>
      <c r="L51" s="3">
        <f t="shared" si="5"/>
        <v>11410234066.428926</v>
      </c>
      <c r="M51" s="3">
        <v>2425017110.3487849</v>
      </c>
      <c r="N51" s="3">
        <v>-2601287562.7500815</v>
      </c>
      <c r="O51" s="3">
        <v>723700000</v>
      </c>
      <c r="P51" s="3">
        <v>761400000</v>
      </c>
      <c r="Q51" s="3">
        <f t="shared" si="7"/>
        <v>1485100000</v>
      </c>
      <c r="R51" s="3">
        <f t="shared" si="6"/>
        <v>34561930741.035385</v>
      </c>
      <c r="S51" s="3">
        <f t="shared" si="2"/>
        <v>37163218303.785469</v>
      </c>
      <c r="T51" s="3">
        <f t="shared" si="3"/>
        <v>34561930.741035387</v>
      </c>
      <c r="U51" s="3">
        <v>6622000000</v>
      </c>
      <c r="V51" s="1">
        <v>0.41541915303176136</v>
      </c>
      <c r="W51" s="1">
        <v>7.9593517271596553E-2</v>
      </c>
      <c r="X51" s="5">
        <f t="shared" si="4"/>
        <v>5.2192586440705808</v>
      </c>
    </row>
    <row r="52" spans="1:24" x14ac:dyDescent="0.35">
      <c r="A52" s="1">
        <v>1930</v>
      </c>
      <c r="B52" s="3">
        <f t="shared" si="0"/>
        <v>17373499117.835346</v>
      </c>
      <c r="C52" s="3">
        <v>2461752000</v>
      </c>
      <c r="D52" s="3">
        <v>1030815910.0172064</v>
      </c>
      <c r="E52" s="3">
        <v>3484528431.245132</v>
      </c>
      <c r="F52" s="3">
        <v>5603261798.9871464</v>
      </c>
      <c r="G52" s="3">
        <f t="shared" si="1"/>
        <v>9087790230.2322788</v>
      </c>
      <c r="H52" s="3">
        <v>4793140977.5858603</v>
      </c>
      <c r="I52" s="3">
        <v>4329401660.3496809</v>
      </c>
      <c r="J52" s="3">
        <v>5917963757.6534452</v>
      </c>
      <c r="K52" s="3">
        <v>1381646439.9800835</v>
      </c>
      <c r="L52" s="3">
        <f t="shared" si="5"/>
        <v>11629011857.98321</v>
      </c>
      <c r="M52" s="3">
        <v>2693096859.6327133</v>
      </c>
      <c r="N52" s="3">
        <v>-2861493848.8344231</v>
      </c>
      <c r="O52" s="3">
        <v>816500000</v>
      </c>
      <c r="P52" s="3">
        <v>811100000</v>
      </c>
      <c r="Q52" s="3">
        <f t="shared" si="7"/>
        <v>1627600000</v>
      </c>
      <c r="R52" s="3">
        <f t="shared" si="6"/>
        <v>30461713986.616848</v>
      </c>
      <c r="S52" s="3">
        <f t="shared" si="2"/>
        <v>33323207835.451271</v>
      </c>
      <c r="T52" s="3">
        <f t="shared" si="3"/>
        <v>30461713.986616846</v>
      </c>
      <c r="U52" s="3">
        <v>6362000000</v>
      </c>
      <c r="V52" s="1">
        <v>0.36800802005012534</v>
      </c>
      <c r="W52" s="1">
        <v>7.6859333148079509E-2</v>
      </c>
      <c r="X52" s="5">
        <f t="shared" si="4"/>
        <v>4.7880719878366627</v>
      </c>
    </row>
    <row r="53" spans="1:24" x14ac:dyDescent="0.35">
      <c r="A53" s="1">
        <v>1931</v>
      </c>
      <c r="B53" s="3">
        <f t="shared" si="0"/>
        <v>10081786899.729202</v>
      </c>
      <c r="C53" s="3">
        <v>2387798000</v>
      </c>
      <c r="D53" s="3">
        <v>617761697.17712557</v>
      </c>
      <c r="E53" s="3">
        <v>1352061178.6031327</v>
      </c>
      <c r="F53" s="3">
        <v>2942721388.7244654</v>
      </c>
      <c r="G53" s="3">
        <f t="shared" si="1"/>
        <v>4294782567.3275981</v>
      </c>
      <c r="H53" s="3">
        <v>2781444635.2244797</v>
      </c>
      <c r="I53" s="3">
        <v>3276669173.1077933</v>
      </c>
      <c r="J53" s="3">
        <v>6293902640.2235298</v>
      </c>
      <c r="K53" s="3">
        <v>1381077262.9792733</v>
      </c>
      <c r="L53" s="3">
        <f t="shared" si="5"/>
        <v>10951649076.310596</v>
      </c>
      <c r="M53" s="3">
        <v>2353814305.5518694</v>
      </c>
      <c r="N53" s="3">
        <v>-2889734177.573709</v>
      </c>
      <c r="O53" s="3">
        <v>885700000</v>
      </c>
      <c r="P53" s="3">
        <v>831500000</v>
      </c>
      <c r="Q53" s="3">
        <f t="shared" si="7"/>
        <v>1717200000</v>
      </c>
      <c r="R53" s="3">
        <f t="shared" si="6"/>
        <v>22214716104.01796</v>
      </c>
      <c r="S53" s="3">
        <f t="shared" si="2"/>
        <v>25104450281.591667</v>
      </c>
      <c r="T53" s="3">
        <f t="shared" si="3"/>
        <v>22214716.104017958</v>
      </c>
      <c r="U53" s="3">
        <v>5694000000</v>
      </c>
      <c r="V53" s="1">
        <v>0.29929685157421293</v>
      </c>
      <c r="W53" s="1">
        <v>7.6714744626213416E-2</v>
      </c>
      <c r="X53" s="5">
        <f t="shared" si="4"/>
        <v>3.9014253782960941</v>
      </c>
    </row>
    <row r="54" spans="1:24" x14ac:dyDescent="0.35">
      <c r="A54" s="1">
        <v>1932</v>
      </c>
      <c r="B54" s="3">
        <f t="shared" si="0"/>
        <v>10194232789.421833</v>
      </c>
      <c r="C54" s="3">
        <v>2338471000</v>
      </c>
      <c r="D54" s="3">
        <v>408808427.97975713</v>
      </c>
      <c r="E54" s="3">
        <v>1579006376.4584064</v>
      </c>
      <c r="F54" s="3">
        <v>3055479871.3286047</v>
      </c>
      <c r="G54" s="3">
        <f t="shared" si="1"/>
        <v>4634486247.7870111</v>
      </c>
      <c r="H54" s="3">
        <v>2812467113.6550655</v>
      </c>
      <c r="I54" s="3">
        <v>2845834013.0169644</v>
      </c>
      <c r="J54" s="3">
        <v>5485808029.6891546</v>
      </c>
      <c r="K54" s="3">
        <v>1293702208.0277047</v>
      </c>
      <c r="L54" s="3">
        <f t="shared" si="5"/>
        <v>9625344250.7338238</v>
      </c>
      <c r="M54" s="3">
        <v>2174438547.8446708</v>
      </c>
      <c r="N54" s="3">
        <v>-2917508817.1126652</v>
      </c>
      <c r="O54" s="3">
        <v>960800000</v>
      </c>
      <c r="P54" s="3">
        <v>911200000</v>
      </c>
      <c r="Q54" s="3">
        <f t="shared" si="7"/>
        <v>1872000000</v>
      </c>
      <c r="R54" s="3">
        <f t="shared" si="6"/>
        <v>20948506770.887657</v>
      </c>
      <c r="S54" s="3">
        <f t="shared" si="2"/>
        <v>23866015588.00032</v>
      </c>
      <c r="T54" s="3">
        <f t="shared" si="3"/>
        <v>20948506.770887658</v>
      </c>
      <c r="U54" s="3">
        <v>5098000000</v>
      </c>
      <c r="V54" s="1">
        <v>0.28857892518440464</v>
      </c>
      <c r="W54" s="1">
        <v>7.0228173142851444E-2</v>
      </c>
      <c r="X54" s="5">
        <f t="shared" si="4"/>
        <v>4.1091617832262957</v>
      </c>
    </row>
    <row r="55" spans="1:24" x14ac:dyDescent="0.35">
      <c r="A55" s="1">
        <v>1933</v>
      </c>
      <c r="B55" s="3">
        <f t="shared" si="0"/>
        <v>10920746329.351118</v>
      </c>
      <c r="C55" s="3">
        <v>2475282000</v>
      </c>
      <c r="D55" s="3">
        <v>485111247.32672065</v>
      </c>
      <c r="E55" s="3">
        <v>2011600369.2618287</v>
      </c>
      <c r="F55" s="3">
        <v>2935849187.5713177</v>
      </c>
      <c r="G55" s="3">
        <f t="shared" si="1"/>
        <v>4947449556.8331461</v>
      </c>
      <c r="H55" s="3">
        <v>3012903525.1912518</v>
      </c>
      <c r="I55" s="3">
        <v>2321339909.5811181</v>
      </c>
      <c r="J55" s="3">
        <v>5595626967.996604</v>
      </c>
      <c r="K55" s="3">
        <v>1284208853.7529263</v>
      </c>
      <c r="L55" s="3">
        <f t="shared" si="5"/>
        <v>9201175731.3306484</v>
      </c>
      <c r="M55" s="3">
        <v>1920265427.6396959</v>
      </c>
      <c r="N55" s="3">
        <v>-2945673444.7764635</v>
      </c>
      <c r="O55" s="3">
        <v>1042300000</v>
      </c>
      <c r="P55" s="3">
        <v>958400000</v>
      </c>
      <c r="Q55" s="3">
        <f t="shared" si="7"/>
        <v>2000700000</v>
      </c>
      <c r="R55" s="3">
        <f t="shared" si="6"/>
        <v>21097214043.544998</v>
      </c>
      <c r="S55" s="3">
        <f t="shared" si="2"/>
        <v>24042887488.321461</v>
      </c>
      <c r="T55" s="3">
        <f t="shared" si="3"/>
        <v>21097214.043544997</v>
      </c>
      <c r="U55" s="3">
        <v>4895000000</v>
      </c>
      <c r="V55" s="1">
        <v>0.27817283950617278</v>
      </c>
      <c r="W55" s="1">
        <v>6.4541983911820547E-2</v>
      </c>
      <c r="X55" s="5">
        <f t="shared" si="4"/>
        <v>4.3099517964341159</v>
      </c>
    </row>
    <row r="56" spans="1:24" x14ac:dyDescent="0.35">
      <c r="A56" s="1">
        <v>1934</v>
      </c>
      <c r="B56" s="3">
        <f t="shared" si="0"/>
        <v>9105580285.2486095</v>
      </c>
      <c r="C56" s="3">
        <v>2722844000</v>
      </c>
      <c r="D56" s="3">
        <v>485111247.32672065</v>
      </c>
      <c r="E56" s="3">
        <v>1955009440.0713518</v>
      </c>
      <c r="F56" s="3">
        <v>1430494712.2473304</v>
      </c>
      <c r="G56" s="3">
        <f t="shared" si="1"/>
        <v>3385504152.3186822</v>
      </c>
      <c r="H56" s="3">
        <v>2512120885.6032066</v>
      </c>
      <c r="I56" s="3">
        <v>2350699423.4458451</v>
      </c>
      <c r="J56" s="3">
        <v>5187377919.9300356</v>
      </c>
      <c r="K56" s="3">
        <v>1310783618.0906415</v>
      </c>
      <c r="L56" s="3">
        <f t="shared" si="5"/>
        <v>8848860961.4665222</v>
      </c>
      <c r="M56" s="3">
        <v>1913979272.84619</v>
      </c>
      <c r="N56" s="3">
        <v>-2971625729.7734885</v>
      </c>
      <c r="O56" s="3">
        <v>1130600000</v>
      </c>
      <c r="P56" s="3">
        <v>1026000000</v>
      </c>
      <c r="Q56" s="3">
        <f t="shared" si="7"/>
        <v>2156600000</v>
      </c>
      <c r="R56" s="3">
        <f t="shared" si="6"/>
        <v>19053394789.787834</v>
      </c>
      <c r="S56" s="3">
        <f t="shared" si="2"/>
        <v>22025020519.561321</v>
      </c>
      <c r="T56" s="3">
        <f t="shared" si="3"/>
        <v>19053394.789787833</v>
      </c>
      <c r="U56" s="3">
        <v>4776000000</v>
      </c>
      <c r="V56" s="1">
        <v>0.27615647032067325</v>
      </c>
      <c r="W56" s="1">
        <v>6.9222483279381103E-2</v>
      </c>
      <c r="X56" s="5">
        <f t="shared" si="4"/>
        <v>3.9894042692185581</v>
      </c>
    </row>
    <row r="57" spans="1:24" x14ac:dyDescent="0.35">
      <c r="A57" s="1">
        <v>1935</v>
      </c>
      <c r="B57" s="3">
        <f t="shared" si="0"/>
        <v>11235122277.628998</v>
      </c>
      <c r="C57" s="3">
        <v>2700306000</v>
      </c>
      <c r="D57" s="3">
        <v>468734648.57975715</v>
      </c>
      <c r="E57" s="3">
        <v>2483222766.5929785</v>
      </c>
      <c r="F57" s="3">
        <v>2483222766.5929794</v>
      </c>
      <c r="G57" s="3">
        <f t="shared" si="1"/>
        <v>4966445533.1859579</v>
      </c>
      <c r="H57" s="3">
        <v>3099636095.8632822</v>
      </c>
      <c r="I57" s="3">
        <v>2435878032.4580088</v>
      </c>
      <c r="J57" s="3">
        <v>4461928045.0044184</v>
      </c>
      <c r="K57" s="3">
        <v>1285946837.2419357</v>
      </c>
      <c r="L57" s="3">
        <f t="shared" si="5"/>
        <v>8183752914.7043629</v>
      </c>
      <c r="M57" s="3">
        <v>1815420929.8870265</v>
      </c>
      <c r="N57" s="3">
        <v>-2686116997.1378794</v>
      </c>
      <c r="O57" s="3">
        <v>1226500000</v>
      </c>
      <c r="P57" s="3">
        <v>1059900000</v>
      </c>
      <c r="Q57" s="3">
        <f t="shared" si="7"/>
        <v>2286400000</v>
      </c>
      <c r="R57" s="3">
        <f t="shared" si="6"/>
        <v>20834579125.082508</v>
      </c>
      <c r="S57" s="3">
        <f t="shared" si="2"/>
        <v>23520696122.220387</v>
      </c>
      <c r="T57" s="3">
        <f t="shared" si="3"/>
        <v>20834579.125082508</v>
      </c>
      <c r="U57" s="3">
        <v>4760000000</v>
      </c>
      <c r="V57" s="1">
        <v>0.29850698419967936</v>
      </c>
      <c r="W57" s="1">
        <v>6.8198797597973884E-2</v>
      </c>
      <c r="X57" s="5">
        <f t="shared" si="4"/>
        <v>4.377012421235821</v>
      </c>
    </row>
    <row r="58" spans="1:24" x14ac:dyDescent="0.35">
      <c r="A58" s="1">
        <v>1936</v>
      </c>
      <c r="B58" s="3">
        <f t="shared" si="0"/>
        <v>14078543630.393757</v>
      </c>
      <c r="C58" s="3">
        <v>2705648000</v>
      </c>
      <c r="D58" s="3">
        <v>534119735.42874503</v>
      </c>
      <c r="E58" s="3">
        <v>2952976572.3648028</v>
      </c>
      <c r="F58" s="3">
        <v>4001697224.2326779</v>
      </c>
      <c r="G58" s="3">
        <f t="shared" si="1"/>
        <v>6954673796.5974808</v>
      </c>
      <c r="H58" s="3">
        <v>3884102098.3675318</v>
      </c>
      <c r="I58" s="3">
        <v>2649432686.4310937</v>
      </c>
      <c r="J58" s="3">
        <v>4392821352.5789404</v>
      </c>
      <c r="K58" s="3">
        <v>1264158095.7132087</v>
      </c>
      <c r="L58" s="3">
        <f t="shared" si="5"/>
        <v>8306412134.7232437</v>
      </c>
      <c r="M58" s="3">
        <v>1916499639.77635</v>
      </c>
      <c r="N58" s="3">
        <v>-2781952857.5572228</v>
      </c>
      <c r="O58" s="3">
        <v>1283900000</v>
      </c>
      <c r="P58" s="3">
        <v>1151100000</v>
      </c>
      <c r="Q58" s="3">
        <f t="shared" si="7"/>
        <v>2435000000</v>
      </c>
      <c r="R58" s="3">
        <f t="shared" si="6"/>
        <v>23954502547.336124</v>
      </c>
      <c r="S58" s="3">
        <f t="shared" si="2"/>
        <v>26736455404.893349</v>
      </c>
      <c r="T58" s="3">
        <f t="shared" si="3"/>
        <v>23954502.547336124</v>
      </c>
      <c r="U58" s="3">
        <v>4903000000</v>
      </c>
      <c r="V58" s="1">
        <v>0.32510238148230575</v>
      </c>
      <c r="W58" s="1">
        <v>6.6541852549762276E-2</v>
      </c>
      <c r="X58" s="5">
        <f t="shared" si="4"/>
        <v>4.8856827549125281</v>
      </c>
    </row>
    <row r="59" spans="1:24" x14ac:dyDescent="0.35">
      <c r="A59" s="1">
        <v>1937</v>
      </c>
      <c r="B59" s="3">
        <f t="shared" si="0"/>
        <v>14800771606.441689</v>
      </c>
      <c r="C59" s="3">
        <v>2870133000</v>
      </c>
      <c r="D59" s="3">
        <v>859346855.72955477</v>
      </c>
      <c r="E59" s="3">
        <v>3139195674.4633012</v>
      </c>
      <c r="F59" s="3">
        <v>3848739902.2529502</v>
      </c>
      <c r="G59" s="3">
        <f t="shared" si="1"/>
        <v>6987935576.7162514</v>
      </c>
      <c r="H59" s="3">
        <v>4083356173.9958816</v>
      </c>
      <c r="I59" s="3">
        <v>2900106812.5126386</v>
      </c>
      <c r="J59" s="3">
        <v>4434772421.6313801</v>
      </c>
      <c r="K59" s="3">
        <v>1313621819.2312026</v>
      </c>
      <c r="L59" s="3">
        <f t="shared" si="5"/>
        <v>8648501053.3752213</v>
      </c>
      <c r="M59" s="3">
        <v>2095561057.24351</v>
      </c>
      <c r="N59" s="3">
        <v>-2727233738.5880275</v>
      </c>
      <c r="O59" s="3">
        <v>1344000000</v>
      </c>
      <c r="P59" s="3">
        <v>1277400000</v>
      </c>
      <c r="Q59" s="3">
        <f t="shared" si="7"/>
        <v>2621400000</v>
      </c>
      <c r="R59" s="3">
        <f t="shared" si="6"/>
        <v>25438999978.472393</v>
      </c>
      <c r="S59" s="3">
        <f t="shared" si="2"/>
        <v>28166233717.060421</v>
      </c>
      <c r="T59" s="3">
        <f t="shared" si="3"/>
        <v>25438999.978472393</v>
      </c>
      <c r="U59" s="3">
        <v>5376000000</v>
      </c>
      <c r="V59" s="1">
        <v>0.35570002037905035</v>
      </c>
      <c r="W59" s="1">
        <v>7.5169751608789637E-2</v>
      </c>
      <c r="X59" s="5">
        <f t="shared" si="4"/>
        <v>4.7319568412337043</v>
      </c>
    </row>
    <row r="60" spans="1:24" x14ac:dyDescent="0.35">
      <c r="A60" s="1">
        <v>1938</v>
      </c>
      <c r="B60" s="3">
        <f t="shared" si="0"/>
        <v>15791783095.052032</v>
      </c>
      <c r="C60" s="3">
        <v>3253463000</v>
      </c>
      <c r="D60" s="3">
        <v>799420635.12955475</v>
      </c>
      <c r="E60" s="3">
        <v>3970223891.5195308</v>
      </c>
      <c r="F60" s="3">
        <v>3411911156.7745976</v>
      </c>
      <c r="G60" s="3">
        <f t="shared" si="1"/>
        <v>7382135048.2941284</v>
      </c>
      <c r="H60" s="3">
        <v>4356764411.6283503</v>
      </c>
      <c r="I60" s="3">
        <v>3489357700.4807043</v>
      </c>
      <c r="J60" s="3">
        <v>5075054524.8795233</v>
      </c>
      <c r="K60" s="3">
        <v>1385530737.8744621</v>
      </c>
      <c r="L60" s="3">
        <f t="shared" si="5"/>
        <v>9949942963.2346897</v>
      </c>
      <c r="M60" s="3">
        <v>2300000000</v>
      </c>
      <c r="N60" s="3">
        <v>-2691783095.0520325</v>
      </c>
      <c r="O60" s="3">
        <v>1406800000</v>
      </c>
      <c r="P60" s="3">
        <v>1348900000</v>
      </c>
      <c r="Q60" s="3">
        <f t="shared" si="7"/>
        <v>2755700000</v>
      </c>
      <c r="R60" s="3">
        <f t="shared" si="6"/>
        <v>28105642963.234688</v>
      </c>
      <c r="S60" s="3">
        <f t="shared" si="2"/>
        <v>30797426058.28672</v>
      </c>
      <c r="T60" s="3">
        <f t="shared" si="3"/>
        <v>28105642.963234689</v>
      </c>
      <c r="U60" s="3">
        <v>5459000000</v>
      </c>
      <c r="V60" s="1">
        <v>0.344499298737728</v>
      </c>
      <c r="W60" s="1">
        <v>6.69126009417155E-2</v>
      </c>
      <c r="X60" s="5">
        <f t="shared" si="4"/>
        <v>5.1484966043661267</v>
      </c>
    </row>
    <row r="61" spans="1:24" x14ac:dyDescent="0.35">
      <c r="A61" s="1">
        <v>1939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1"/>
      <c r="U61" s="3"/>
      <c r="V61" s="1"/>
      <c r="W61" s="1"/>
      <c r="X61" s="1"/>
    </row>
    <row r="62" spans="1:24" x14ac:dyDescent="0.35">
      <c r="A62" s="1">
        <v>1940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1"/>
      <c r="U62" s="3"/>
      <c r="V62" s="1"/>
      <c r="W62" s="1"/>
      <c r="X62" s="1"/>
    </row>
    <row r="63" spans="1:24" x14ac:dyDescent="0.35">
      <c r="A63" s="1">
        <v>1941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1"/>
      <c r="U63" s="3"/>
      <c r="V63" s="1"/>
      <c r="W63" s="1"/>
      <c r="X63" s="1"/>
    </row>
    <row r="64" spans="1:24" x14ac:dyDescent="0.35">
      <c r="A64" s="1">
        <v>1942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1"/>
      <c r="U64" s="3"/>
      <c r="V64" s="1"/>
      <c r="W64" s="1"/>
      <c r="X64" s="1"/>
    </row>
    <row r="65" spans="1:24" x14ac:dyDescent="0.35">
      <c r="A65" s="1">
        <v>1943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1"/>
      <c r="U65" s="3"/>
      <c r="V65" s="1"/>
      <c r="W65" s="1"/>
      <c r="X65" s="1"/>
    </row>
    <row r="66" spans="1:24" x14ac:dyDescent="0.35">
      <c r="A66" s="1">
        <v>1944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1"/>
      <c r="U66" s="3"/>
      <c r="V66" s="1"/>
      <c r="W66" s="1"/>
      <c r="X66" s="1"/>
    </row>
    <row r="67" spans="1:24" x14ac:dyDescent="0.35">
      <c r="A67" s="1">
        <v>1945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1"/>
      <c r="U67" s="3"/>
      <c r="V67" s="1"/>
      <c r="W67" s="1"/>
      <c r="X67" s="1"/>
    </row>
    <row r="68" spans="1:24" x14ac:dyDescent="0.35">
      <c r="A68" s="1">
        <v>1946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1"/>
      <c r="U68" s="3"/>
      <c r="V68" s="1"/>
      <c r="W68" s="1"/>
      <c r="X68" s="1"/>
    </row>
    <row r="69" spans="1:24" x14ac:dyDescent="0.35">
      <c r="A69" s="1">
        <v>1947</v>
      </c>
      <c r="B69" s="3">
        <f t="shared" ref="B69:B116" si="8">C69+D69+G69+H69</f>
        <v>41249172163.198204</v>
      </c>
      <c r="C69" s="3">
        <v>26358575310</v>
      </c>
      <c r="D69" s="3">
        <v>2366418518.9362354</v>
      </c>
      <c r="E69" s="3"/>
      <c r="F69" s="3">
        <v>7694894761.151556</v>
      </c>
      <c r="G69" s="3">
        <f t="shared" ref="G69:G91" si="9">E69+F69</f>
        <v>7694894761.151556</v>
      </c>
      <c r="H69" s="3">
        <v>4829283573.1104126</v>
      </c>
      <c r="I69" s="3">
        <v>5144763736.3199997</v>
      </c>
      <c r="J69" s="3">
        <v>11194458745.225029</v>
      </c>
      <c r="K69" s="3">
        <v>2085715821.6780548</v>
      </c>
      <c r="L69" s="3">
        <f t="shared" ref="L69:L132" si="10">SUM(I69:K69)</f>
        <v>18424938303.223083</v>
      </c>
      <c r="M69" s="3">
        <v>8900000000</v>
      </c>
      <c r="N69" s="3">
        <v>-1973762332.2106755</v>
      </c>
      <c r="O69" s="3">
        <v>2417500000</v>
      </c>
      <c r="P69" s="3">
        <v>2682151865.7893929</v>
      </c>
      <c r="Q69" s="3">
        <f t="shared" ref="Q69:Q132" si="11">O69+P69</f>
        <v>5099651865.7893925</v>
      </c>
      <c r="R69" s="3">
        <f t="shared" ref="R69:R132" si="12">B69+L69+M69+N69+Q69</f>
        <v>71700000000</v>
      </c>
      <c r="S69" s="3">
        <f t="shared" ref="S69:S132" si="13">R69-N69</f>
        <v>73673762332.210678</v>
      </c>
      <c r="T69" s="3">
        <f t="shared" ref="T69:T132" si="14">R69/1000</f>
        <v>71700000</v>
      </c>
      <c r="U69" s="3">
        <v>12066000000</v>
      </c>
      <c r="V69" s="1"/>
      <c r="W69" s="1"/>
      <c r="X69" s="5">
        <f t="shared" ref="X69:X132" si="15">T69*1000/U69</f>
        <v>5.9423172550969667</v>
      </c>
    </row>
    <row r="70" spans="1:24" x14ac:dyDescent="0.35">
      <c r="A70" s="1">
        <v>1948</v>
      </c>
      <c r="B70" s="3">
        <f t="shared" si="8"/>
        <v>41934200997.65799</v>
      </c>
      <c r="C70" s="3">
        <v>24822589440</v>
      </c>
      <c r="D70" s="3">
        <v>2776803952.7212553</v>
      </c>
      <c r="E70" s="3"/>
      <c r="F70" s="3">
        <v>2602811206.0357103</v>
      </c>
      <c r="G70" s="3">
        <f t="shared" si="9"/>
        <v>2602811206.0357103</v>
      </c>
      <c r="H70" s="3">
        <v>11731996398.901024</v>
      </c>
      <c r="I70" s="3">
        <v>5164121124.96</v>
      </c>
      <c r="J70" s="3">
        <v>12661342276.520927</v>
      </c>
      <c r="K70" s="3">
        <v>2339247820.3583174</v>
      </c>
      <c r="L70" s="3">
        <f t="shared" si="10"/>
        <v>20164711221.839245</v>
      </c>
      <c r="M70" s="3">
        <v>8400000000</v>
      </c>
      <c r="N70" s="3">
        <v>-2053425104.4034142</v>
      </c>
      <c r="O70" s="3">
        <v>2591800000</v>
      </c>
      <c r="P70" s="3">
        <v>2862712884.9061818</v>
      </c>
      <c r="Q70" s="3">
        <f t="shared" si="11"/>
        <v>5454512884.9061813</v>
      </c>
      <c r="R70" s="3">
        <f t="shared" si="12"/>
        <v>73900000000</v>
      </c>
      <c r="S70" s="3">
        <f t="shared" si="13"/>
        <v>75953425104.403412</v>
      </c>
      <c r="T70" s="3">
        <f t="shared" si="14"/>
        <v>73900000</v>
      </c>
      <c r="U70" s="3">
        <v>13306000000</v>
      </c>
      <c r="V70" s="1"/>
      <c r="W70" s="1"/>
      <c r="X70" s="5">
        <f t="shared" si="15"/>
        <v>5.5538854652036678</v>
      </c>
    </row>
    <row r="71" spans="1:24" x14ac:dyDescent="0.35">
      <c r="A71" s="1">
        <v>1949</v>
      </c>
      <c r="B71" s="3">
        <f t="shared" si="8"/>
        <v>45212891975.911026</v>
      </c>
      <c r="C71" s="3">
        <v>26290260300</v>
      </c>
      <c r="D71" s="3">
        <v>2604789011.8087049</v>
      </c>
      <c r="E71" s="3"/>
      <c r="F71" s="3">
        <v>6865165107.3810692</v>
      </c>
      <c r="G71" s="3">
        <f t="shared" si="9"/>
        <v>6865165107.3810692</v>
      </c>
      <c r="H71" s="3">
        <v>9452677556.7212524</v>
      </c>
      <c r="I71" s="3">
        <v>5174875229.7600002</v>
      </c>
      <c r="J71" s="3">
        <v>13960226829.693007</v>
      </c>
      <c r="K71" s="3">
        <v>2695373243.8078499</v>
      </c>
      <c r="L71" s="3">
        <f t="shared" si="10"/>
        <v>21830475303.260857</v>
      </c>
      <c r="M71" s="3">
        <v>8426852662.4839878</v>
      </c>
      <c r="N71" s="3">
        <v>-2193069258.0118613</v>
      </c>
      <c r="O71" s="3">
        <v>2778700000</v>
      </c>
      <c r="P71" s="3">
        <v>3144149316.3559871</v>
      </c>
      <c r="Q71" s="3">
        <f t="shared" si="11"/>
        <v>5922849316.3559875</v>
      </c>
      <c r="R71" s="3">
        <f t="shared" si="12"/>
        <v>79200000000</v>
      </c>
      <c r="S71" s="3">
        <f t="shared" si="13"/>
        <v>81393069258.011856</v>
      </c>
      <c r="T71" s="3">
        <f t="shared" si="14"/>
        <v>79200000</v>
      </c>
      <c r="U71" s="3">
        <v>15181000000</v>
      </c>
      <c r="V71" s="1"/>
      <c r="W71" s="1"/>
      <c r="X71" s="5">
        <f t="shared" si="15"/>
        <v>5.2170476253211246</v>
      </c>
    </row>
    <row r="72" spans="1:24" x14ac:dyDescent="0.35">
      <c r="A72" s="1">
        <v>1950</v>
      </c>
      <c r="B72" s="3">
        <f t="shared" si="8"/>
        <v>49944476301.329659</v>
      </c>
      <c r="C72" s="3">
        <v>24915145260</v>
      </c>
      <c r="D72" s="3">
        <v>2842249693.6396761</v>
      </c>
      <c r="E72" s="3"/>
      <c r="F72" s="3">
        <v>3557567093.3327131</v>
      </c>
      <c r="G72" s="3">
        <f t="shared" si="9"/>
        <v>3557567093.3327131</v>
      </c>
      <c r="H72" s="3">
        <v>18629514254.357269</v>
      </c>
      <c r="I72" s="3">
        <v>5026468583.5199995</v>
      </c>
      <c r="J72" s="3">
        <v>12672806670.976471</v>
      </c>
      <c r="K72" s="3">
        <v>3179356869.0448389</v>
      </c>
      <c r="L72" s="3">
        <f t="shared" si="10"/>
        <v>20878632123.541309</v>
      </c>
      <c r="M72" s="3">
        <v>8051926527.3450098</v>
      </c>
      <c r="N72" s="3">
        <v>-2391757583.9513979</v>
      </c>
      <c r="O72" s="3">
        <v>2979000000</v>
      </c>
      <c r="P72" s="3">
        <v>3437722631.7354059</v>
      </c>
      <c r="Q72" s="3">
        <f t="shared" si="11"/>
        <v>6416722631.7354059</v>
      </c>
      <c r="R72" s="3">
        <f t="shared" si="12"/>
        <v>82900000000</v>
      </c>
      <c r="S72" s="3">
        <f t="shared" si="13"/>
        <v>85291757583.951401</v>
      </c>
      <c r="T72" s="3">
        <f t="shared" si="14"/>
        <v>82900000</v>
      </c>
      <c r="U72" s="3">
        <v>16900000000</v>
      </c>
      <c r="V72" s="1"/>
      <c r="W72" s="1"/>
      <c r="X72" s="5">
        <f t="shared" si="15"/>
        <v>4.9053254437869827</v>
      </c>
    </row>
    <row r="73" spans="1:24" x14ac:dyDescent="0.35">
      <c r="A73" s="1">
        <v>1951</v>
      </c>
      <c r="B73" s="3">
        <f t="shared" si="8"/>
        <v>61866811517.072281</v>
      </c>
      <c r="C73" s="3">
        <v>24150457890</v>
      </c>
      <c r="D73" s="3">
        <v>3116102817.1305671</v>
      </c>
      <c r="E73" s="3"/>
      <c r="F73" s="3">
        <v>5515676183.2940006</v>
      </c>
      <c r="G73" s="3">
        <f t="shared" si="9"/>
        <v>5515676183.2940006</v>
      </c>
      <c r="H73" s="3">
        <v>29084574626.647713</v>
      </c>
      <c r="I73" s="3">
        <v>5000658732</v>
      </c>
      <c r="J73" s="3">
        <v>14126405816.053984</v>
      </c>
      <c r="K73" s="3">
        <v>3719517332.89398</v>
      </c>
      <c r="L73" s="3">
        <f t="shared" si="10"/>
        <v>22846581880.947968</v>
      </c>
      <c r="M73" s="3">
        <v>8183495426.3009462</v>
      </c>
      <c r="N73" s="3">
        <v>-2602629627.9910002</v>
      </c>
      <c r="O73" s="3">
        <v>3402300000</v>
      </c>
      <c r="P73" s="3">
        <v>3703440803.6698089</v>
      </c>
      <c r="Q73" s="3">
        <f t="shared" si="11"/>
        <v>7105740803.6698093</v>
      </c>
      <c r="R73" s="3">
        <f t="shared" si="12"/>
        <v>97400000000.000015</v>
      </c>
      <c r="S73" s="3">
        <f t="shared" si="13"/>
        <v>100002629627.99101</v>
      </c>
      <c r="T73" s="3">
        <f t="shared" si="14"/>
        <v>97400000.000000015</v>
      </c>
      <c r="U73" s="3">
        <v>19279000000</v>
      </c>
      <c r="V73" s="1"/>
      <c r="W73" s="1"/>
      <c r="X73" s="5">
        <f t="shared" si="15"/>
        <v>5.0521292598163816</v>
      </c>
    </row>
    <row r="74" spans="1:24" x14ac:dyDescent="0.35">
      <c r="A74" s="1">
        <v>1952</v>
      </c>
      <c r="B74" s="3">
        <f t="shared" si="8"/>
        <v>61009230682.914917</v>
      </c>
      <c r="C74" s="3">
        <v>21915895950</v>
      </c>
      <c r="D74" s="3">
        <v>2700622441.5131578</v>
      </c>
      <c r="E74" s="3"/>
      <c r="F74" s="3">
        <v>7542005668.2697096</v>
      </c>
      <c r="G74" s="3">
        <f t="shared" si="9"/>
        <v>7542005668.2697096</v>
      </c>
      <c r="H74" s="3">
        <v>28850706623.13205</v>
      </c>
      <c r="I74" s="3">
        <v>5024317762.5599995</v>
      </c>
      <c r="J74" s="3">
        <v>14573597539.682167</v>
      </c>
      <c r="K74" s="3">
        <v>3918636268.655405</v>
      </c>
      <c r="L74" s="3">
        <f t="shared" si="10"/>
        <v>23516551570.897568</v>
      </c>
      <c r="M74" s="3">
        <v>8901111737.1077099</v>
      </c>
      <c r="N74" s="3">
        <v>-2784448190.4073677</v>
      </c>
      <c r="O74" s="3">
        <v>3872100000</v>
      </c>
      <c r="P74" s="3">
        <v>4085454199.4871488</v>
      </c>
      <c r="Q74" s="3">
        <f t="shared" si="11"/>
        <v>7957554199.4871483</v>
      </c>
      <c r="R74" s="3">
        <f t="shared" si="12"/>
        <v>98599999999.999985</v>
      </c>
      <c r="S74" s="3">
        <f t="shared" si="13"/>
        <v>101384448190.40735</v>
      </c>
      <c r="T74" s="3">
        <f t="shared" si="14"/>
        <v>98599999.999999985</v>
      </c>
      <c r="U74" s="3">
        <v>20092000000</v>
      </c>
      <c r="V74" s="1"/>
      <c r="W74" s="1"/>
      <c r="X74" s="5">
        <f t="shared" si="15"/>
        <v>4.9074258411307978</v>
      </c>
    </row>
    <row r="75" spans="1:24" x14ac:dyDescent="0.35">
      <c r="A75" s="1">
        <v>1953</v>
      </c>
      <c r="B75" s="3">
        <f t="shared" si="8"/>
        <v>62403249312.324265</v>
      </c>
      <c r="C75" s="3">
        <v>21437690880.000004</v>
      </c>
      <c r="D75" s="3">
        <v>3323843004.9392715</v>
      </c>
      <c r="E75" s="3"/>
      <c r="F75" s="3">
        <v>9340749528.4470005</v>
      </c>
      <c r="G75" s="3">
        <f t="shared" si="9"/>
        <v>9340749528.4470005</v>
      </c>
      <c r="H75" s="3">
        <v>28300965898.937988</v>
      </c>
      <c r="I75" s="3">
        <v>5199722060.0100002</v>
      </c>
      <c r="J75" s="3">
        <v>16121695380.827864</v>
      </c>
      <c r="K75" s="3">
        <v>4202062037.9725418</v>
      </c>
      <c r="L75" s="3">
        <f t="shared" si="10"/>
        <v>25523479478.810406</v>
      </c>
      <c r="M75" s="3">
        <v>9562550383.1445942</v>
      </c>
      <c r="N75" s="3">
        <v>-3017813252.4778609</v>
      </c>
      <c r="O75" s="3">
        <v>4397700000</v>
      </c>
      <c r="P75" s="3">
        <v>4488557918.1985693</v>
      </c>
      <c r="Q75" s="3">
        <f t="shared" si="11"/>
        <v>8886257918.1985703</v>
      </c>
      <c r="R75" s="3">
        <f t="shared" si="12"/>
        <v>103357723839.99997</v>
      </c>
      <c r="S75" s="3">
        <f t="shared" si="13"/>
        <v>106375537092.47783</v>
      </c>
      <c r="T75" s="3">
        <f t="shared" si="14"/>
        <v>103357723.83999997</v>
      </c>
      <c r="U75" s="3">
        <v>21599000000</v>
      </c>
      <c r="V75" s="1"/>
      <c r="W75" s="1"/>
      <c r="X75" s="5">
        <f t="shared" si="15"/>
        <v>4.7853013491365326</v>
      </c>
    </row>
    <row r="76" spans="1:24" x14ac:dyDescent="0.35">
      <c r="A76" s="1">
        <v>1954</v>
      </c>
      <c r="B76" s="3">
        <f t="shared" si="8"/>
        <v>65496966883.546326</v>
      </c>
      <c r="C76" s="3">
        <v>19648278360</v>
      </c>
      <c r="D76" s="3">
        <v>5617294678.3473692</v>
      </c>
      <c r="E76" s="3"/>
      <c r="F76" s="3">
        <v>12435585152.239193</v>
      </c>
      <c r="G76" s="3">
        <f t="shared" si="9"/>
        <v>12435585152.239193</v>
      </c>
      <c r="H76" s="3">
        <v>27795808692.959763</v>
      </c>
      <c r="I76" s="3">
        <v>6020260256.250001</v>
      </c>
      <c r="J76" s="3">
        <v>15995809499.859447</v>
      </c>
      <c r="K76" s="3">
        <v>4695905501.2139997</v>
      </c>
      <c r="L76" s="3">
        <f t="shared" si="10"/>
        <v>26711975257.323448</v>
      </c>
      <c r="M76" s="3">
        <v>10379718020.471001</v>
      </c>
      <c r="N76" s="3">
        <v>-3275545750.7484856</v>
      </c>
      <c r="O76" s="3">
        <v>5027200000</v>
      </c>
      <c r="P76" s="3">
        <v>4996914286.0700798</v>
      </c>
      <c r="Q76" s="3">
        <f t="shared" si="11"/>
        <v>10024114286.07008</v>
      </c>
      <c r="R76" s="3">
        <f t="shared" si="12"/>
        <v>109337228696.66238</v>
      </c>
      <c r="S76" s="3">
        <f t="shared" si="13"/>
        <v>112612774447.41087</v>
      </c>
      <c r="T76" s="3">
        <f t="shared" si="14"/>
        <v>109337228.69666238</v>
      </c>
      <c r="U76" s="3">
        <v>24280000000</v>
      </c>
      <c r="V76" s="1"/>
      <c r="W76" s="1"/>
      <c r="X76" s="5">
        <f t="shared" si="15"/>
        <v>4.5031807535692909</v>
      </c>
    </row>
    <row r="77" spans="1:24" x14ac:dyDescent="0.35">
      <c r="A77" s="1">
        <v>1955</v>
      </c>
      <c r="B77" s="3">
        <f t="shared" si="8"/>
        <v>68775839149.776886</v>
      </c>
      <c r="C77" s="3">
        <v>18782220330</v>
      </c>
      <c r="D77" s="3">
        <v>6825402433.3178148</v>
      </c>
      <c r="E77" s="3"/>
      <c r="F77" s="3">
        <v>12685031912.448582</v>
      </c>
      <c r="G77" s="3">
        <f t="shared" si="9"/>
        <v>12685031912.448582</v>
      </c>
      <c r="H77" s="3">
        <v>30483184474.010483</v>
      </c>
      <c r="I77" s="3">
        <v>6001671962.4000006</v>
      </c>
      <c r="J77" s="3">
        <v>17975465026.785934</v>
      </c>
      <c r="K77" s="3">
        <v>5172693037.7975054</v>
      </c>
      <c r="L77" s="3">
        <f t="shared" si="10"/>
        <v>29149830026.98344</v>
      </c>
      <c r="M77" s="3">
        <v>11414014403.03194</v>
      </c>
      <c r="N77" s="3">
        <v>-3620438693.8888125</v>
      </c>
      <c r="O77" s="3">
        <v>5750000000</v>
      </c>
      <c r="P77" s="3">
        <v>5532130970.8349981</v>
      </c>
      <c r="Q77" s="3">
        <f t="shared" si="11"/>
        <v>11282130970.834999</v>
      </c>
      <c r="R77" s="3">
        <f t="shared" si="12"/>
        <v>117001375856.73846</v>
      </c>
      <c r="S77" s="3">
        <f t="shared" si="13"/>
        <v>120621814550.62727</v>
      </c>
      <c r="T77" s="3">
        <f t="shared" si="14"/>
        <v>117001375.85673846</v>
      </c>
      <c r="U77" s="3">
        <v>27275000000</v>
      </c>
      <c r="V77" s="1"/>
      <c r="W77" s="1"/>
      <c r="X77" s="5">
        <f t="shared" si="15"/>
        <v>4.2896929736659386</v>
      </c>
    </row>
    <row r="78" spans="1:24" x14ac:dyDescent="0.35">
      <c r="A78" s="1">
        <v>1956</v>
      </c>
      <c r="B78" s="3">
        <f t="shared" si="8"/>
        <v>73187077026.658081</v>
      </c>
      <c r="C78" s="3">
        <v>17891921490</v>
      </c>
      <c r="D78" s="3">
        <v>7179500890.6688251</v>
      </c>
      <c r="E78" s="3"/>
      <c r="F78" s="3">
        <v>7686683307.9869328</v>
      </c>
      <c r="G78" s="3">
        <f t="shared" si="9"/>
        <v>7686683307.9869328</v>
      </c>
      <c r="H78" s="3">
        <v>40428971338.002335</v>
      </c>
      <c r="I78" s="3">
        <v>6433502159.1599998</v>
      </c>
      <c r="J78" s="3">
        <v>19773402133.407055</v>
      </c>
      <c r="K78" s="3">
        <v>5719554869.4168434</v>
      </c>
      <c r="L78" s="3">
        <f t="shared" si="10"/>
        <v>31926459161.983898</v>
      </c>
      <c r="M78" s="3">
        <v>11569153898.982401</v>
      </c>
      <c r="N78" s="3">
        <v>-4031873482.0371914</v>
      </c>
      <c r="O78" s="3">
        <v>5734000000</v>
      </c>
      <c r="P78" s="3">
        <v>5725226804.5020437</v>
      </c>
      <c r="Q78" s="3">
        <f t="shared" si="11"/>
        <v>11459226804.502045</v>
      </c>
      <c r="R78" s="3">
        <f t="shared" si="12"/>
        <v>124110043410.08925</v>
      </c>
      <c r="S78" s="3">
        <f t="shared" si="13"/>
        <v>128141916892.12643</v>
      </c>
      <c r="T78" s="3">
        <f t="shared" si="14"/>
        <v>124110043.41008925</v>
      </c>
      <c r="U78" s="3">
        <v>29302000000</v>
      </c>
      <c r="V78" s="1"/>
      <c r="W78" s="1"/>
      <c r="X78" s="5">
        <f t="shared" si="15"/>
        <v>4.2355485431059057</v>
      </c>
    </row>
    <row r="79" spans="1:24" x14ac:dyDescent="0.35">
      <c r="A79" s="1">
        <v>1957</v>
      </c>
      <c r="B79" s="3">
        <f t="shared" si="8"/>
        <v>77654546637.045288</v>
      </c>
      <c r="C79" s="3">
        <v>17728846950</v>
      </c>
      <c r="D79" s="3">
        <v>6689658625.9263163</v>
      </c>
      <c r="E79" s="3"/>
      <c r="F79" s="3">
        <v>6431070994.3923254</v>
      </c>
      <c r="G79" s="3">
        <f t="shared" si="9"/>
        <v>6431070994.3923254</v>
      </c>
      <c r="H79" s="3">
        <v>46804970066.726639</v>
      </c>
      <c r="I79" s="3">
        <v>6758734495.8000002</v>
      </c>
      <c r="J79" s="3">
        <v>21049020082.062607</v>
      </c>
      <c r="K79" s="3">
        <v>6582148106.0445127</v>
      </c>
      <c r="L79" s="3">
        <f t="shared" si="10"/>
        <v>34389902683.90712</v>
      </c>
      <c r="M79" s="3">
        <v>11696447295.922827</v>
      </c>
      <c r="N79" s="3">
        <v>-4379578052.4313803</v>
      </c>
      <c r="O79" s="3">
        <v>6344000000</v>
      </c>
      <c r="P79" s="3">
        <v>6235572825.4767694</v>
      </c>
      <c r="Q79" s="3">
        <f t="shared" si="11"/>
        <v>12579572825.476768</v>
      </c>
      <c r="R79" s="3">
        <f t="shared" si="12"/>
        <v>131940891389.92062</v>
      </c>
      <c r="S79" s="3">
        <f t="shared" si="13"/>
        <v>136320469442.35201</v>
      </c>
      <c r="T79" s="3">
        <f t="shared" si="14"/>
        <v>131940891.38992062</v>
      </c>
      <c r="U79" s="3">
        <v>31698000000</v>
      </c>
      <c r="V79" s="1"/>
      <c r="W79" s="1"/>
      <c r="X79" s="5">
        <f t="shared" si="15"/>
        <v>4.1624358442147971</v>
      </c>
    </row>
    <row r="80" spans="1:24" x14ac:dyDescent="0.35">
      <c r="A80" s="1">
        <v>1958</v>
      </c>
      <c r="B80" s="3">
        <f t="shared" si="8"/>
        <v>82179418520.769516</v>
      </c>
      <c r="C80" s="3">
        <v>17554753860</v>
      </c>
      <c r="D80" s="3">
        <v>9235552536.3153839</v>
      </c>
      <c r="E80" s="3"/>
      <c r="F80" s="3">
        <v>14626713568.687393</v>
      </c>
      <c r="G80" s="3">
        <f t="shared" si="9"/>
        <v>14626713568.687393</v>
      </c>
      <c r="H80" s="3">
        <v>40762398555.766739</v>
      </c>
      <c r="I80" s="3">
        <v>6730405803.75</v>
      </c>
      <c r="J80" s="3">
        <v>22531244661.27087</v>
      </c>
      <c r="K80" s="3">
        <v>7062958719.9322166</v>
      </c>
      <c r="L80" s="3">
        <f t="shared" si="10"/>
        <v>36324609184.953087</v>
      </c>
      <c r="M80" s="3">
        <v>13242474818.237415</v>
      </c>
      <c r="N80" s="3">
        <v>-4814443067.6952715</v>
      </c>
      <c r="O80" s="3">
        <v>7160000000</v>
      </c>
      <c r="P80" s="3">
        <v>6808592919.2027769</v>
      </c>
      <c r="Q80" s="3">
        <f t="shared" si="11"/>
        <v>13968592919.202778</v>
      </c>
      <c r="R80" s="3">
        <f t="shared" si="12"/>
        <v>140900652375.46753</v>
      </c>
      <c r="S80" s="3">
        <f t="shared" si="13"/>
        <v>145715095443.16281</v>
      </c>
      <c r="T80" s="3">
        <f t="shared" si="14"/>
        <v>140900652.37546754</v>
      </c>
      <c r="U80" s="3">
        <v>32070000000</v>
      </c>
      <c r="V80" s="1"/>
      <c r="W80" s="1"/>
      <c r="X80" s="5">
        <f t="shared" si="15"/>
        <v>4.3935345299490969</v>
      </c>
    </row>
    <row r="81" spans="1:24" x14ac:dyDescent="0.35">
      <c r="A81" s="1">
        <v>1959</v>
      </c>
      <c r="B81" s="3">
        <f t="shared" si="8"/>
        <v>84089190474.368469</v>
      </c>
      <c r="C81" s="3">
        <v>17878699230.000004</v>
      </c>
      <c r="D81" s="3">
        <v>12010051634.39818</v>
      </c>
      <c r="E81" s="3"/>
      <c r="F81" s="3">
        <v>23496869603.616394</v>
      </c>
      <c r="G81" s="3">
        <f t="shared" si="9"/>
        <v>23496869603.616394</v>
      </c>
      <c r="H81" s="3">
        <v>30703570006.353882</v>
      </c>
      <c r="I81" s="3">
        <v>7091164149.3000002</v>
      </c>
      <c r="J81" s="3">
        <v>26662019492.979641</v>
      </c>
      <c r="K81" s="3">
        <v>7556045432.6546469</v>
      </c>
      <c r="L81" s="3">
        <f t="shared" si="10"/>
        <v>41309229074.934288</v>
      </c>
      <c r="M81" s="3">
        <v>14518755405.608383</v>
      </c>
      <c r="N81" s="3">
        <v>-5301791791.6979065</v>
      </c>
      <c r="O81" s="3">
        <v>7895000000</v>
      </c>
      <c r="P81" s="3">
        <v>7398525064.3061142</v>
      </c>
      <c r="Q81" s="3">
        <f t="shared" si="11"/>
        <v>15293525064.306114</v>
      </c>
      <c r="R81" s="3">
        <f t="shared" si="12"/>
        <v>149908908227.51935</v>
      </c>
      <c r="S81" s="3">
        <f t="shared" si="13"/>
        <v>155210700019.21725</v>
      </c>
      <c r="T81" s="3">
        <f t="shared" si="14"/>
        <v>149908908.22751933</v>
      </c>
      <c r="U81" s="3">
        <v>34360000000</v>
      </c>
      <c r="V81" s="1"/>
      <c r="W81" s="1"/>
      <c r="X81" s="5">
        <f t="shared" si="15"/>
        <v>4.3628902278090615</v>
      </c>
    </row>
    <row r="82" spans="1:24" x14ac:dyDescent="0.35">
      <c r="A82" s="1">
        <v>1960</v>
      </c>
      <c r="B82" s="3">
        <f t="shared" si="8"/>
        <v>84467012996.663147</v>
      </c>
      <c r="C82" s="3">
        <v>17563568700</v>
      </c>
      <c r="D82" s="3">
        <v>12567523186.558704</v>
      </c>
      <c r="E82" s="3"/>
      <c r="F82" s="3">
        <v>14291374673.472866</v>
      </c>
      <c r="G82" s="3">
        <f t="shared" si="9"/>
        <v>14291374673.472866</v>
      </c>
      <c r="H82" s="3">
        <v>40044546436.631577</v>
      </c>
      <c r="I82" s="3">
        <v>7041168580.5299997</v>
      </c>
      <c r="J82" s="3">
        <v>33544387463.843903</v>
      </c>
      <c r="K82" s="3">
        <v>8263025633.8731222</v>
      </c>
      <c r="L82" s="3">
        <f t="shared" si="10"/>
        <v>48848581678.247025</v>
      </c>
      <c r="M82" s="3">
        <v>16176928356.970636</v>
      </c>
      <c r="N82" s="3">
        <v>-5923161414.8012667</v>
      </c>
      <c r="O82" s="3">
        <v>8753000000</v>
      </c>
      <c r="P82" s="3">
        <v>8094903650.4314709</v>
      </c>
      <c r="Q82" s="3">
        <f t="shared" si="11"/>
        <v>16847903650.431471</v>
      </c>
      <c r="R82" s="3">
        <f t="shared" si="12"/>
        <v>160417265267.51099</v>
      </c>
      <c r="S82" s="3">
        <f t="shared" si="13"/>
        <v>166340426682.31226</v>
      </c>
      <c r="T82" s="3">
        <f t="shared" si="14"/>
        <v>160417265.26751098</v>
      </c>
      <c r="U82" s="3">
        <v>38396000000</v>
      </c>
      <c r="V82" s="1"/>
      <c r="W82" s="1"/>
      <c r="X82" s="5">
        <f t="shared" si="15"/>
        <v>4.1779681546908787</v>
      </c>
    </row>
    <row r="83" spans="1:24" x14ac:dyDescent="0.35">
      <c r="A83" s="1">
        <v>1961</v>
      </c>
      <c r="B83" s="3">
        <f t="shared" si="8"/>
        <v>88713051835.466537</v>
      </c>
      <c r="C83" s="3">
        <v>18121107330</v>
      </c>
      <c r="D83" s="3">
        <v>12776779726.103239</v>
      </c>
      <c r="E83" s="3"/>
      <c r="F83" s="3">
        <v>20432614706.373703</v>
      </c>
      <c r="G83" s="3">
        <f t="shared" si="9"/>
        <v>20432614706.373703</v>
      </c>
      <c r="H83" s="3">
        <v>37382550072.989594</v>
      </c>
      <c r="I83" s="3">
        <v>7541990326.2600002</v>
      </c>
      <c r="J83" s="3">
        <v>38859793407.422615</v>
      </c>
      <c r="K83" s="3">
        <v>8950082802.4912205</v>
      </c>
      <c r="L83" s="3">
        <f t="shared" si="10"/>
        <v>55351866536.173836</v>
      </c>
      <c r="M83" s="3">
        <v>17951915850.726639</v>
      </c>
      <c r="N83" s="3">
        <v>-7065619288.9536009</v>
      </c>
      <c r="O83" s="3">
        <v>9991000000</v>
      </c>
      <c r="P83" s="3">
        <v>8888775238.6143799</v>
      </c>
      <c r="Q83" s="3">
        <f t="shared" si="11"/>
        <v>18879775238.61438</v>
      </c>
      <c r="R83" s="3">
        <f t="shared" si="12"/>
        <v>173830990172.02777</v>
      </c>
      <c r="S83" s="3">
        <f t="shared" si="13"/>
        <v>180896609460.98138</v>
      </c>
      <c r="T83" s="3">
        <f t="shared" si="14"/>
        <v>173830990.17202777</v>
      </c>
      <c r="U83" s="3">
        <v>40616000000</v>
      </c>
      <c r="V83" s="1"/>
      <c r="W83" s="1"/>
      <c r="X83" s="5">
        <f t="shared" si="15"/>
        <v>4.2798648358289286</v>
      </c>
    </row>
    <row r="84" spans="1:24" x14ac:dyDescent="0.35">
      <c r="A84" s="1">
        <v>1962</v>
      </c>
      <c r="B84" s="3">
        <f t="shared" si="8"/>
        <v>98741396032.598175</v>
      </c>
      <c r="C84" s="3">
        <v>18722720160</v>
      </c>
      <c r="D84" s="3">
        <v>11720185836.576921</v>
      </c>
      <c r="E84" s="3"/>
      <c r="F84" s="3">
        <v>12995194400.917189</v>
      </c>
      <c r="G84" s="3">
        <f t="shared" si="9"/>
        <v>12995194400.917189</v>
      </c>
      <c r="H84" s="3">
        <v>55303295635.104065</v>
      </c>
      <c r="I84" s="3">
        <v>7993352004.75</v>
      </c>
      <c r="J84" s="3">
        <v>38076324017.075905</v>
      </c>
      <c r="K84" s="3">
        <v>9696502746.9213104</v>
      </c>
      <c r="L84" s="3">
        <f t="shared" si="10"/>
        <v>55766178768.747215</v>
      </c>
      <c r="M84" s="3">
        <v>19827286899.716255</v>
      </c>
      <c r="N84" s="3">
        <v>-8232444599.3060646</v>
      </c>
      <c r="O84" s="3">
        <v>12248000000</v>
      </c>
      <c r="P84" s="3">
        <v>9678667520.5908546</v>
      </c>
      <c r="Q84" s="3">
        <f t="shared" si="11"/>
        <v>21926667520.590855</v>
      </c>
      <c r="R84" s="3">
        <f t="shared" si="12"/>
        <v>188029084622.34644</v>
      </c>
      <c r="S84" s="3">
        <f t="shared" si="13"/>
        <v>196261529221.6525</v>
      </c>
      <c r="T84" s="3">
        <f t="shared" si="14"/>
        <v>188029084.62234643</v>
      </c>
      <c r="U84" s="3">
        <v>43458000000</v>
      </c>
      <c r="V84" s="1"/>
      <c r="W84" s="1"/>
      <c r="X84" s="5">
        <f t="shared" si="15"/>
        <v>4.3266851816085978</v>
      </c>
    </row>
    <row r="85" spans="1:24" x14ac:dyDescent="0.35">
      <c r="A85" s="1">
        <v>1963</v>
      </c>
      <c r="B85" s="3">
        <f t="shared" si="8"/>
        <v>102518944910.07092</v>
      </c>
      <c r="C85" s="3">
        <v>18914442930</v>
      </c>
      <c r="D85" s="3">
        <v>12979000393.593523</v>
      </c>
      <c r="E85" s="3"/>
      <c r="F85" s="3">
        <v>20713958762.612411</v>
      </c>
      <c r="G85" s="3">
        <f t="shared" si="9"/>
        <v>20713958762.612411</v>
      </c>
      <c r="H85" s="3">
        <v>49911542823.86499</v>
      </c>
      <c r="I85" s="3">
        <v>16252709436.18</v>
      </c>
      <c r="J85" s="3">
        <v>36860198613.982796</v>
      </c>
      <c r="K85" s="3">
        <v>10664079429.192398</v>
      </c>
      <c r="L85" s="3">
        <f t="shared" si="10"/>
        <v>63776987479.355194</v>
      </c>
      <c r="M85" s="3">
        <v>22154039950.263386</v>
      </c>
      <c r="N85" s="3">
        <v>-9720732625.6833458</v>
      </c>
      <c r="O85" s="3">
        <v>13793000000</v>
      </c>
      <c r="P85" s="3">
        <v>10613804479.102051</v>
      </c>
      <c r="Q85" s="3">
        <f t="shared" si="11"/>
        <v>24406804479.102051</v>
      </c>
      <c r="R85" s="3">
        <f t="shared" si="12"/>
        <v>203136044193.10822</v>
      </c>
      <c r="S85" s="3">
        <f t="shared" si="13"/>
        <v>212856776818.79156</v>
      </c>
      <c r="T85" s="3">
        <f t="shared" si="14"/>
        <v>203136044.1931082</v>
      </c>
      <c r="U85" s="3">
        <v>47317000000</v>
      </c>
      <c r="V85" s="1"/>
      <c r="W85" s="1"/>
      <c r="X85" s="5">
        <f t="shared" si="15"/>
        <v>4.2930879851450472</v>
      </c>
    </row>
    <row r="86" spans="1:24" x14ac:dyDescent="0.35">
      <c r="A86" s="1">
        <v>1964</v>
      </c>
      <c r="B86" s="3">
        <f t="shared" si="8"/>
        <v>96298720230.288208</v>
      </c>
      <c r="C86" s="3">
        <v>19840001130</v>
      </c>
      <c r="D86" s="3">
        <v>15689084869.938263</v>
      </c>
      <c r="E86" s="3"/>
      <c r="F86" s="3">
        <v>22361845465.622261</v>
      </c>
      <c r="G86" s="3">
        <f t="shared" si="9"/>
        <v>22361845465.622261</v>
      </c>
      <c r="H86" s="3">
        <v>38407788764.727692</v>
      </c>
      <c r="I86" s="3">
        <v>18249696012.209999</v>
      </c>
      <c r="J86" s="3">
        <v>54912888504.974945</v>
      </c>
      <c r="K86" s="3">
        <v>12082941397.59803</v>
      </c>
      <c r="L86" s="3">
        <f t="shared" si="10"/>
        <v>85245525914.782959</v>
      </c>
      <c r="M86" s="3">
        <v>24458595435.189003</v>
      </c>
      <c r="N86" s="3">
        <v>-11543604295.270128</v>
      </c>
      <c r="O86" s="3">
        <v>15535000000</v>
      </c>
      <c r="P86" s="3">
        <v>11686227501.7351</v>
      </c>
      <c r="Q86" s="3">
        <f t="shared" si="11"/>
        <v>27221227501.7351</v>
      </c>
      <c r="R86" s="3">
        <f t="shared" si="12"/>
        <v>221680464786.72513</v>
      </c>
      <c r="S86" s="3">
        <f t="shared" si="13"/>
        <v>233224069081.99527</v>
      </c>
      <c r="T86" s="3">
        <f t="shared" si="14"/>
        <v>221680464.78672513</v>
      </c>
      <c r="U86" s="3">
        <v>56016000000</v>
      </c>
      <c r="V86" s="1"/>
      <c r="W86" s="1"/>
      <c r="X86" s="5">
        <f t="shared" si="15"/>
        <v>3.9574490286119168</v>
      </c>
    </row>
    <row r="87" spans="1:24" x14ac:dyDescent="0.35">
      <c r="A87" s="1">
        <v>1965</v>
      </c>
      <c r="B87" s="3">
        <f t="shared" si="8"/>
        <v>111029173497.58582</v>
      </c>
      <c r="C87" s="3">
        <v>21256986660.000004</v>
      </c>
      <c r="D87" s="3">
        <v>14708672491.620039</v>
      </c>
      <c r="E87" s="3"/>
      <c r="F87" s="3">
        <v>20175276331.389175</v>
      </c>
      <c r="G87" s="3">
        <f t="shared" si="9"/>
        <v>20175276331.389175</v>
      </c>
      <c r="H87" s="3">
        <v>54888238014.576599</v>
      </c>
      <c r="I87" s="3">
        <v>18817391541.599998</v>
      </c>
      <c r="J87" s="3">
        <v>54050599697.847481</v>
      </c>
      <c r="K87" s="3">
        <v>13621830563.20697</v>
      </c>
      <c r="L87" s="3">
        <f t="shared" si="10"/>
        <v>86489821802.654449</v>
      </c>
      <c r="M87" s="3">
        <v>27058457168.418453</v>
      </c>
      <c r="N87" s="3">
        <v>-13199652747.79447</v>
      </c>
      <c r="O87" s="3">
        <v>17536000000</v>
      </c>
      <c r="P87" s="3">
        <v>12817345290.913</v>
      </c>
      <c r="Q87" s="3">
        <f t="shared" si="11"/>
        <v>30353345290.913002</v>
      </c>
      <c r="R87" s="3">
        <f t="shared" si="12"/>
        <v>241731145011.77725</v>
      </c>
      <c r="S87" s="3">
        <f t="shared" si="13"/>
        <v>254930797759.57172</v>
      </c>
      <c r="T87" s="3">
        <f t="shared" si="14"/>
        <v>241731145.01177725</v>
      </c>
      <c r="U87" s="3">
        <v>62547000000</v>
      </c>
      <c r="V87" s="1"/>
      <c r="W87" s="1"/>
      <c r="X87" s="5">
        <f t="shared" si="15"/>
        <v>3.8647919966069875</v>
      </c>
    </row>
    <row r="88" spans="1:24" x14ac:dyDescent="0.35">
      <c r="A88" s="1">
        <v>1966</v>
      </c>
      <c r="B88" s="3">
        <f t="shared" si="8"/>
        <v>126505426011.45491</v>
      </c>
      <c r="C88" s="3">
        <v>22850268990</v>
      </c>
      <c r="D88" s="3">
        <v>12383438085.828949</v>
      </c>
      <c r="E88" s="3"/>
      <c r="F88" s="3">
        <v>14010600333.205032</v>
      </c>
      <c r="G88" s="3">
        <f t="shared" si="9"/>
        <v>14010600333.205032</v>
      </c>
      <c r="H88" s="3">
        <v>77261118602.420929</v>
      </c>
      <c r="I88" s="3">
        <v>18469976660.100002</v>
      </c>
      <c r="J88" s="3">
        <v>54052555427.108459</v>
      </c>
      <c r="K88" s="3">
        <v>15462432816.407475</v>
      </c>
      <c r="L88" s="3">
        <f t="shared" si="10"/>
        <v>87984964903.615936</v>
      </c>
      <c r="M88" s="3">
        <v>29410871717.601437</v>
      </c>
      <c r="N88" s="3">
        <v>-14879131427.434322</v>
      </c>
      <c r="O88" s="3">
        <v>19998000000</v>
      </c>
      <c r="P88" s="3">
        <v>13932545855.265181</v>
      </c>
      <c r="Q88" s="3">
        <f t="shared" si="11"/>
        <v>33930545855.265182</v>
      </c>
      <c r="R88" s="3">
        <f t="shared" si="12"/>
        <v>262952677060.50317</v>
      </c>
      <c r="S88" s="3">
        <f t="shared" si="13"/>
        <v>277831808487.9375</v>
      </c>
      <c r="T88" s="3">
        <f t="shared" si="14"/>
        <v>262952677.06050318</v>
      </c>
      <c r="U88" s="3">
        <v>67835000000</v>
      </c>
      <c r="V88" s="1"/>
      <c r="W88" s="1"/>
      <c r="X88" s="5">
        <f t="shared" si="15"/>
        <v>3.8763569994914597</v>
      </c>
    </row>
    <row r="89" spans="1:24" x14ac:dyDescent="0.35">
      <c r="A89" s="1">
        <v>1967</v>
      </c>
      <c r="B89" s="3">
        <f t="shared" si="8"/>
        <v>149490889950.15067</v>
      </c>
      <c r="C89" s="3">
        <v>24553736820</v>
      </c>
      <c r="D89" s="3">
        <v>16701037364.361742</v>
      </c>
      <c r="E89" s="3"/>
      <c r="F89" s="3">
        <v>22292562762.0457</v>
      </c>
      <c r="G89" s="3">
        <f t="shared" si="9"/>
        <v>22292562762.0457</v>
      </c>
      <c r="H89" s="3">
        <v>85943553003.743225</v>
      </c>
      <c r="I89" s="3">
        <v>18473295447.360001</v>
      </c>
      <c r="J89" s="3">
        <v>47363915722.949402</v>
      </c>
      <c r="K89" s="3">
        <v>17129954603.338791</v>
      </c>
      <c r="L89" s="3">
        <f t="shared" si="10"/>
        <v>82967165773.648193</v>
      </c>
      <c r="M89" s="3">
        <v>32511039148.878231</v>
      </c>
      <c r="N89" s="3">
        <v>-16628900788.420712</v>
      </c>
      <c r="O89" s="3">
        <v>23201000000</v>
      </c>
      <c r="P89" s="3">
        <v>15102461879.95578</v>
      </c>
      <c r="Q89" s="3">
        <f t="shared" si="11"/>
        <v>38303461879.95578</v>
      </c>
      <c r="R89" s="3">
        <f t="shared" si="12"/>
        <v>286643655964.21216</v>
      </c>
      <c r="S89" s="3">
        <f t="shared" si="13"/>
        <v>303272556752.63287</v>
      </c>
      <c r="T89" s="3">
        <f t="shared" si="14"/>
        <v>286643655.96421218</v>
      </c>
      <c r="U89" s="3">
        <v>74680000000</v>
      </c>
      <c r="V89" s="1"/>
      <c r="W89" s="1"/>
      <c r="X89" s="5">
        <f t="shared" si="15"/>
        <v>3.8382921259267833</v>
      </c>
    </row>
    <row r="90" spans="1:24" x14ac:dyDescent="0.35">
      <c r="A90" s="1">
        <v>1968</v>
      </c>
      <c r="B90" s="3">
        <f t="shared" si="8"/>
        <v>160440977831.88638</v>
      </c>
      <c r="C90" s="3">
        <v>27370078200</v>
      </c>
      <c r="D90" s="3">
        <v>22409737725.344936</v>
      </c>
      <c r="E90" s="3"/>
      <c r="F90" s="3">
        <v>17552470590.705265</v>
      </c>
      <c r="G90" s="3">
        <f t="shared" si="9"/>
        <v>17552470590.705265</v>
      </c>
      <c r="H90" s="3">
        <v>93108691315.836182</v>
      </c>
      <c r="I90" s="3">
        <v>18964502406.360001</v>
      </c>
      <c r="J90" s="3">
        <v>54160010921.043053</v>
      </c>
      <c r="K90" s="3">
        <v>19159091814.086906</v>
      </c>
      <c r="L90" s="3">
        <f t="shared" si="10"/>
        <v>92283605141.48996</v>
      </c>
      <c r="M90" s="3">
        <v>36279672320.894249</v>
      </c>
      <c r="N90" s="3">
        <v>-19082514171.957062</v>
      </c>
      <c r="O90" s="3">
        <v>26968000000</v>
      </c>
      <c r="P90" s="3">
        <v>16299238221.539789</v>
      </c>
      <c r="Q90" s="3">
        <f t="shared" si="11"/>
        <v>43267238221.539787</v>
      </c>
      <c r="R90" s="3">
        <f t="shared" si="12"/>
        <v>313188979343.85327</v>
      </c>
      <c r="S90" s="3">
        <f t="shared" si="13"/>
        <v>332271493515.8103</v>
      </c>
      <c r="T90" s="3">
        <f t="shared" si="14"/>
        <v>313188979.34385329</v>
      </c>
      <c r="U90" s="3">
        <v>82655000000</v>
      </c>
      <c r="V90" s="1"/>
      <c r="W90" s="1"/>
      <c r="X90" s="5">
        <f t="shared" si="15"/>
        <v>3.7891111166154894</v>
      </c>
    </row>
    <row r="91" spans="1:24" x14ac:dyDescent="0.35">
      <c r="A91" s="1">
        <v>1969</v>
      </c>
      <c r="B91" s="3">
        <f t="shared" si="8"/>
        <v>181059783569.26691</v>
      </c>
      <c r="C91" s="3">
        <v>29289509610</v>
      </c>
      <c r="D91" s="3">
        <v>22619722113.722675</v>
      </c>
      <c r="E91" s="3"/>
      <c r="F91" s="3">
        <v>20574870607.536404</v>
      </c>
      <c r="G91" s="3">
        <f t="shared" si="9"/>
        <v>20574870607.536404</v>
      </c>
      <c r="H91" s="3">
        <v>108575681238.00784</v>
      </c>
      <c r="I91" s="3">
        <v>20449474593.57</v>
      </c>
      <c r="J91" s="3">
        <v>51450851018.283546</v>
      </c>
      <c r="K91" s="3">
        <v>22854466443.358734</v>
      </c>
      <c r="L91" s="3">
        <f t="shared" si="10"/>
        <v>94754792055.21228</v>
      </c>
      <c r="M91" s="3">
        <v>39974701561.14061</v>
      </c>
      <c r="N91" s="3">
        <v>-21891329798.56456</v>
      </c>
      <c r="O91" s="3">
        <v>30836000000</v>
      </c>
      <c r="P91" s="3">
        <v>17603455830.697418</v>
      </c>
      <c r="Q91" s="3">
        <f t="shared" si="11"/>
        <v>48439455830.697418</v>
      </c>
      <c r="R91" s="3">
        <f t="shared" si="12"/>
        <v>342337403217.75269</v>
      </c>
      <c r="S91" s="3">
        <f t="shared" si="13"/>
        <v>364228733016.31726</v>
      </c>
      <c r="T91" s="3">
        <f t="shared" si="14"/>
        <v>342337403.2177527</v>
      </c>
      <c r="U91" s="3">
        <v>100670000000</v>
      </c>
      <c r="V91" s="1"/>
      <c r="W91" s="1"/>
      <c r="X91" s="5">
        <f t="shared" si="15"/>
        <v>3.4005900786505681</v>
      </c>
    </row>
    <row r="92" spans="1:24" x14ac:dyDescent="0.35">
      <c r="A92" s="1">
        <v>1970</v>
      </c>
      <c r="B92" s="3">
        <f t="shared" si="8"/>
        <v>132339351442.00508</v>
      </c>
      <c r="C92" s="3">
        <v>37966124725.801788</v>
      </c>
      <c r="D92" s="3">
        <v>29101830985.48724</v>
      </c>
      <c r="E92" s="3"/>
      <c r="F92" s="3"/>
      <c r="G92" s="3"/>
      <c r="H92" s="3">
        <v>65271395730.716049</v>
      </c>
      <c r="I92" s="3">
        <v>19820544574.41</v>
      </c>
      <c r="J92" s="3">
        <v>71950676175.475037</v>
      </c>
      <c r="K92" s="3">
        <v>25571820077.599979</v>
      </c>
      <c r="L92" s="3">
        <f t="shared" si="10"/>
        <v>117343040827.48502</v>
      </c>
      <c r="M92" s="3">
        <v>63439270824.311798</v>
      </c>
      <c r="N92" s="3">
        <v>-24611593305.488304</v>
      </c>
      <c r="O92" s="3">
        <v>35309000000</v>
      </c>
      <c r="P92" s="3">
        <v>18828087315.72644</v>
      </c>
      <c r="Q92" s="3">
        <f t="shared" si="11"/>
        <v>54137087315.72644</v>
      </c>
      <c r="R92" s="3">
        <f t="shared" si="12"/>
        <v>342647157104.04004</v>
      </c>
      <c r="S92" s="3">
        <f t="shared" si="13"/>
        <v>367258750409.52832</v>
      </c>
      <c r="T92" s="3">
        <f t="shared" si="14"/>
        <v>342647157.10404003</v>
      </c>
      <c r="U92" s="3">
        <v>112220000000</v>
      </c>
      <c r="V92" s="1"/>
      <c r="W92" s="1"/>
      <c r="X92" s="5">
        <f t="shared" si="15"/>
        <v>3.053351961361968</v>
      </c>
    </row>
    <row r="93" spans="1:24" x14ac:dyDescent="0.35">
      <c r="A93" s="1">
        <v>1971</v>
      </c>
      <c r="B93" s="3">
        <f t="shared" si="8"/>
        <v>131146231331.83119</v>
      </c>
      <c r="C93" s="3">
        <v>37922396471.456169</v>
      </c>
      <c r="D93" s="3">
        <v>27064702816.505157</v>
      </c>
      <c r="E93" s="3"/>
      <c r="F93" s="3"/>
      <c r="G93" s="3"/>
      <c r="H93" s="3">
        <v>66159132043.869865</v>
      </c>
      <c r="I93" s="3">
        <v>19883418624.420002</v>
      </c>
      <c r="J93" s="3">
        <v>85327188262.807312</v>
      </c>
      <c r="K93" s="3">
        <v>28797657277.473492</v>
      </c>
      <c r="L93" s="3">
        <f t="shared" si="10"/>
        <v>134008264164.70081</v>
      </c>
      <c r="M93" s="3">
        <v>73513207152.942154</v>
      </c>
      <c r="N93" s="3">
        <v>-26447451554.173435</v>
      </c>
      <c r="O93" s="3">
        <v>40454000000</v>
      </c>
      <c r="P93" s="3">
        <v>20296451305.899342</v>
      </c>
      <c r="Q93" s="3">
        <f t="shared" si="11"/>
        <v>60750451305.899338</v>
      </c>
      <c r="R93" s="3">
        <f t="shared" si="12"/>
        <v>372970702401.20001</v>
      </c>
      <c r="S93" s="3">
        <f t="shared" si="13"/>
        <v>399418153955.37347</v>
      </c>
      <c r="T93" s="3">
        <f t="shared" si="14"/>
        <v>372970702.4012</v>
      </c>
      <c r="U93" s="3">
        <v>125960000000</v>
      </c>
      <c r="V93" s="1"/>
      <c r="W93" s="1"/>
      <c r="X93" s="5">
        <f t="shared" si="15"/>
        <v>2.9610249476119406</v>
      </c>
    </row>
    <row r="94" spans="1:24" x14ac:dyDescent="0.35">
      <c r="A94" s="1">
        <v>1972</v>
      </c>
      <c r="B94" s="3">
        <f t="shared" si="8"/>
        <v>144141832363.90765</v>
      </c>
      <c r="C94" s="3">
        <v>38579282308.238411</v>
      </c>
      <c r="D94" s="3">
        <v>37832380281.136871</v>
      </c>
      <c r="E94" s="3"/>
      <c r="F94" s="3"/>
      <c r="G94" s="3"/>
      <c r="H94" s="3">
        <v>67730169774.532379</v>
      </c>
      <c r="I94" s="3">
        <v>22007429248.560001</v>
      </c>
      <c r="J94" s="3">
        <v>100147570696.40523</v>
      </c>
      <c r="K94" s="3">
        <v>31849532976.615215</v>
      </c>
      <c r="L94" s="3">
        <f t="shared" si="10"/>
        <v>154004532921.58044</v>
      </c>
      <c r="M94" s="3">
        <v>85793132241.223816</v>
      </c>
      <c r="N94" s="3">
        <v>-31042098353.987518</v>
      </c>
      <c r="O94" s="3">
        <v>46921000000</v>
      </c>
      <c r="P94" s="3">
        <v>22742729796.302551</v>
      </c>
      <c r="Q94" s="3">
        <f t="shared" si="11"/>
        <v>69663729796.302551</v>
      </c>
      <c r="R94" s="3">
        <f t="shared" si="12"/>
        <v>422561128969.02692</v>
      </c>
      <c r="S94" s="3">
        <f t="shared" si="13"/>
        <v>453603227323.0144</v>
      </c>
      <c r="T94" s="3">
        <f t="shared" si="14"/>
        <v>422561128.96902692</v>
      </c>
      <c r="U94" s="3">
        <v>142230000000</v>
      </c>
      <c r="V94" s="1"/>
      <c r="W94" s="1"/>
      <c r="X94" s="5">
        <f t="shared" si="15"/>
        <v>2.9709704631162688</v>
      </c>
    </row>
    <row r="95" spans="1:24" x14ac:dyDescent="0.35">
      <c r="A95" s="1">
        <v>1973</v>
      </c>
      <c r="B95" s="3">
        <f t="shared" si="8"/>
        <v>136637136249.20259</v>
      </c>
      <c r="C95" s="3">
        <v>35622076747.563545</v>
      </c>
      <c r="D95" s="3">
        <v>29392849295.345131</v>
      </c>
      <c r="E95" s="3"/>
      <c r="F95" s="3"/>
      <c r="G95" s="3"/>
      <c r="H95" s="3">
        <v>71622210206.293915</v>
      </c>
      <c r="I95" s="3">
        <v>27216038871</v>
      </c>
      <c r="J95" s="3">
        <v>119817998080.00795</v>
      </c>
      <c r="K95" s="3">
        <v>35314057563.584854</v>
      </c>
      <c r="L95" s="3">
        <f t="shared" si="10"/>
        <v>182348094514.59277</v>
      </c>
      <c r="M95" s="3">
        <v>89163960767.234756</v>
      </c>
      <c r="N95" s="3">
        <v>-37459932199.88044</v>
      </c>
      <c r="O95" s="3">
        <v>54348000000</v>
      </c>
      <c r="P95" s="3">
        <v>25341216749.101742</v>
      </c>
      <c r="Q95" s="3">
        <f t="shared" si="11"/>
        <v>79689216749.101746</v>
      </c>
      <c r="R95" s="3">
        <f t="shared" si="12"/>
        <v>450378476080.2514</v>
      </c>
      <c r="S95" s="3">
        <f t="shared" si="13"/>
        <v>487838408280.13184</v>
      </c>
      <c r="T95" s="3">
        <f t="shared" si="14"/>
        <v>450378476.0802514</v>
      </c>
      <c r="U95" s="3">
        <v>164380000000</v>
      </c>
      <c r="V95" s="1"/>
      <c r="W95" s="1"/>
      <c r="X95" s="5">
        <f t="shared" si="15"/>
        <v>2.7398617598263257</v>
      </c>
    </row>
    <row r="96" spans="1:24" x14ac:dyDescent="0.35">
      <c r="A96" s="1">
        <v>1974</v>
      </c>
      <c r="B96" s="3">
        <f t="shared" si="8"/>
        <v>137896548497.83063</v>
      </c>
      <c r="C96" s="3">
        <v>35492808478.349388</v>
      </c>
      <c r="D96" s="3">
        <v>25386226262.906342</v>
      </c>
      <c r="E96" s="3"/>
      <c r="F96" s="3"/>
      <c r="G96" s="3"/>
      <c r="H96" s="3">
        <v>77017513756.57489</v>
      </c>
      <c r="I96" s="3">
        <v>30920351973.239998</v>
      </c>
      <c r="J96" s="3">
        <v>141610269975.64493</v>
      </c>
      <c r="K96" s="3">
        <v>40315503224.320763</v>
      </c>
      <c r="L96" s="3">
        <f t="shared" si="10"/>
        <v>212846125173.20569</v>
      </c>
      <c r="M96" s="3">
        <v>95933904881.060318</v>
      </c>
      <c r="N96" s="3">
        <v>-45224747177.04792</v>
      </c>
      <c r="O96" s="3">
        <v>66037000000</v>
      </c>
      <c r="P96" s="3">
        <v>27697960849.860271</v>
      </c>
      <c r="Q96" s="3">
        <f t="shared" si="11"/>
        <v>93734960849.860275</v>
      </c>
      <c r="R96" s="3">
        <f t="shared" si="12"/>
        <v>495186792224.909</v>
      </c>
      <c r="S96" s="3">
        <f t="shared" si="13"/>
        <v>540411539401.95691</v>
      </c>
      <c r="T96" s="3">
        <f t="shared" si="14"/>
        <v>495186792.22490901</v>
      </c>
      <c r="U96" s="3">
        <v>185830000000</v>
      </c>
      <c r="V96" s="1"/>
      <c r="W96" s="1"/>
      <c r="X96" s="5">
        <f t="shared" si="15"/>
        <v>2.6647300878486195</v>
      </c>
    </row>
    <row r="97" spans="1:24" x14ac:dyDescent="0.35">
      <c r="A97" s="1">
        <v>1975</v>
      </c>
      <c r="B97" s="3">
        <f t="shared" si="8"/>
        <v>146896364545.72983</v>
      </c>
      <c r="C97" s="3">
        <v>36304451060.662056</v>
      </c>
      <c r="D97" s="3">
        <v>30837860880.811314</v>
      </c>
      <c r="E97" s="3"/>
      <c r="F97" s="3"/>
      <c r="G97" s="3"/>
      <c r="H97" s="3">
        <v>79754052604.256454</v>
      </c>
      <c r="I97" s="3">
        <v>39099994602.839996</v>
      </c>
      <c r="J97" s="3">
        <v>166814158264.62628</v>
      </c>
      <c r="K97" s="3">
        <v>45540584974.946808</v>
      </c>
      <c r="L97" s="3">
        <f t="shared" si="10"/>
        <v>251454737842.41309</v>
      </c>
      <c r="M97" s="3">
        <v>115143553589.037</v>
      </c>
      <c r="N97" s="3">
        <v>-51200129373.258034</v>
      </c>
      <c r="O97" s="3">
        <v>77394000000</v>
      </c>
      <c r="P97" s="3">
        <v>32394537000</v>
      </c>
      <c r="Q97" s="3">
        <f t="shared" si="11"/>
        <v>109788537000</v>
      </c>
      <c r="R97" s="3">
        <f t="shared" si="12"/>
        <v>572083063603.92188</v>
      </c>
      <c r="S97" s="3">
        <f t="shared" si="13"/>
        <v>623283192977.17993</v>
      </c>
      <c r="T97" s="3">
        <f t="shared" si="14"/>
        <v>572083063.60392189</v>
      </c>
      <c r="U97" s="3">
        <v>202060000000</v>
      </c>
      <c r="V97" s="1"/>
      <c r="W97" s="1"/>
      <c r="X97" s="5">
        <f t="shared" si="15"/>
        <v>2.8312534079180534</v>
      </c>
    </row>
    <row r="98" spans="1:24" x14ac:dyDescent="0.35">
      <c r="A98" s="1">
        <v>1976</v>
      </c>
      <c r="B98" s="3">
        <f t="shared" si="8"/>
        <v>142867600927.62079</v>
      </c>
      <c r="C98" s="3">
        <v>36688713095.725662</v>
      </c>
      <c r="D98" s="3">
        <v>28079202399.460648</v>
      </c>
      <c r="E98" s="3"/>
      <c r="F98" s="3"/>
      <c r="G98" s="3"/>
      <c r="H98" s="3">
        <v>78099685432.434494</v>
      </c>
      <c r="I98" s="3">
        <v>61466353117.650002</v>
      </c>
      <c r="J98" s="3">
        <v>225572710795.09451</v>
      </c>
      <c r="K98" s="3">
        <v>50823349854.273552</v>
      </c>
      <c r="L98" s="3">
        <f t="shared" si="10"/>
        <v>337862413767.01807</v>
      </c>
      <c r="M98" s="3">
        <v>124083972998.181</v>
      </c>
      <c r="N98" s="3">
        <v>-59205823640.252647</v>
      </c>
      <c r="O98" s="3">
        <v>89955000000</v>
      </c>
      <c r="P98" s="3">
        <v>36076936409.999992</v>
      </c>
      <c r="Q98" s="3">
        <f t="shared" si="11"/>
        <v>126031936410</v>
      </c>
      <c r="R98" s="3">
        <f t="shared" si="12"/>
        <v>671640100462.56714</v>
      </c>
      <c r="S98" s="3">
        <f t="shared" si="13"/>
        <v>730845924102.81982</v>
      </c>
      <c r="T98" s="3">
        <f t="shared" si="14"/>
        <v>671640100.46256709</v>
      </c>
      <c r="U98" s="3">
        <v>230750000000</v>
      </c>
      <c r="V98" s="1"/>
      <c r="W98" s="1"/>
      <c r="X98" s="5">
        <f t="shared" si="15"/>
        <v>2.910682992253812</v>
      </c>
    </row>
    <row r="99" spans="1:24" x14ac:dyDescent="0.35">
      <c r="A99" s="1">
        <v>1977</v>
      </c>
      <c r="B99" s="3">
        <f t="shared" si="8"/>
        <v>149920126956.30426</v>
      </c>
      <c r="C99" s="3">
        <v>37252076301.262634</v>
      </c>
      <c r="D99" s="3">
        <v>28933072881.786686</v>
      </c>
      <c r="E99" s="3"/>
      <c r="F99" s="3"/>
      <c r="G99" s="3"/>
      <c r="H99" s="3">
        <v>83734977773.254929</v>
      </c>
      <c r="I99" s="3">
        <v>83738247399.600006</v>
      </c>
      <c r="J99" s="3">
        <v>323261480231.62598</v>
      </c>
      <c r="K99" s="3">
        <v>55098986346.857819</v>
      </c>
      <c r="L99" s="3">
        <f t="shared" si="10"/>
        <v>462098713978.08374</v>
      </c>
      <c r="M99" s="3">
        <v>149777514904.15924</v>
      </c>
      <c r="N99" s="3">
        <v>-73280893121.97702</v>
      </c>
      <c r="O99" s="3">
        <v>102996000000</v>
      </c>
      <c r="P99" s="3">
        <v>40050225540</v>
      </c>
      <c r="Q99" s="3">
        <f t="shared" si="11"/>
        <v>143046225540</v>
      </c>
      <c r="R99" s="3">
        <f t="shared" si="12"/>
        <v>831561688256.57007</v>
      </c>
      <c r="S99" s="3">
        <f t="shared" si="13"/>
        <v>904842581378.54712</v>
      </c>
      <c r="T99" s="3">
        <f t="shared" si="14"/>
        <v>831561688.2565701</v>
      </c>
      <c r="U99" s="3">
        <v>251740000000</v>
      </c>
      <c r="V99" s="1"/>
      <c r="W99" s="1"/>
      <c r="X99" s="5">
        <f t="shared" si="15"/>
        <v>3.3032560906354576</v>
      </c>
    </row>
    <row r="100" spans="1:24" x14ac:dyDescent="0.35">
      <c r="A100" s="1">
        <v>1978</v>
      </c>
      <c r="B100" s="3">
        <f t="shared" si="8"/>
        <v>153182710489.27148</v>
      </c>
      <c r="C100" s="3">
        <v>36540083440.653831</v>
      </c>
      <c r="D100" s="3">
        <v>29097278743.769436</v>
      </c>
      <c r="E100" s="3"/>
      <c r="F100" s="3"/>
      <c r="G100" s="3"/>
      <c r="H100" s="3">
        <v>87545348304.848221</v>
      </c>
      <c r="I100" s="3">
        <v>84764393942.550003</v>
      </c>
      <c r="J100" s="3">
        <v>361720511046.26123</v>
      </c>
      <c r="K100" s="3">
        <v>60094456823.731979</v>
      </c>
      <c r="L100" s="3">
        <f t="shared" si="10"/>
        <v>506579361812.54321</v>
      </c>
      <c r="M100" s="3">
        <v>163725632826.40842</v>
      </c>
      <c r="N100" s="3">
        <v>-91294640460.235504</v>
      </c>
      <c r="O100" s="3">
        <v>118191000000</v>
      </c>
      <c r="P100" s="3">
        <v>44246089380</v>
      </c>
      <c r="Q100" s="3">
        <f t="shared" si="11"/>
        <v>162437089380</v>
      </c>
      <c r="R100" s="3">
        <f t="shared" si="12"/>
        <v>894630154047.98767</v>
      </c>
      <c r="S100" s="3">
        <f t="shared" si="13"/>
        <v>985924794508.22314</v>
      </c>
      <c r="T100" s="3">
        <f t="shared" si="14"/>
        <v>894630154.0479877</v>
      </c>
      <c r="U100" s="3">
        <v>269670000000</v>
      </c>
      <c r="V100" s="1"/>
      <c r="W100" s="1"/>
      <c r="X100" s="5">
        <f t="shared" si="15"/>
        <v>3.3174997368931942</v>
      </c>
    </row>
    <row r="101" spans="1:24" x14ac:dyDescent="0.35">
      <c r="A101" s="1">
        <v>1979</v>
      </c>
      <c r="B101" s="3">
        <f t="shared" si="8"/>
        <v>154228164849.97803</v>
      </c>
      <c r="C101" s="3">
        <v>35179378148.528114</v>
      </c>
      <c r="D101" s="3">
        <v>27520902468.710304</v>
      </c>
      <c r="E101" s="3"/>
      <c r="F101" s="3"/>
      <c r="G101" s="3"/>
      <c r="H101" s="3">
        <v>91527884232.739624</v>
      </c>
      <c r="I101" s="3">
        <v>77215254781.050003</v>
      </c>
      <c r="J101" s="3">
        <v>352819561278.93317</v>
      </c>
      <c r="K101" s="3">
        <v>66106852116.641708</v>
      </c>
      <c r="L101" s="3">
        <f t="shared" si="10"/>
        <v>496141668176.62488</v>
      </c>
      <c r="M101" s="3">
        <v>176337582388.91614</v>
      </c>
      <c r="N101" s="3">
        <v>-111437531283.53143</v>
      </c>
      <c r="O101" s="3">
        <v>134580000000</v>
      </c>
      <c r="P101" s="3">
        <v>48942195390</v>
      </c>
      <c r="Q101" s="3">
        <f t="shared" si="11"/>
        <v>183522195390</v>
      </c>
      <c r="R101" s="3">
        <f t="shared" si="12"/>
        <v>898792079521.98755</v>
      </c>
      <c r="S101" s="3">
        <f t="shared" si="13"/>
        <v>1010229610805.519</v>
      </c>
      <c r="T101" s="3">
        <f t="shared" si="14"/>
        <v>898792079.52198756</v>
      </c>
      <c r="U101" s="3">
        <v>285930000000</v>
      </c>
      <c r="V101" s="1"/>
      <c r="W101" s="1"/>
      <c r="X101" s="5">
        <f t="shared" si="15"/>
        <v>3.1433990120728414</v>
      </c>
    </row>
    <row r="102" spans="1:24" x14ac:dyDescent="0.35">
      <c r="A102" s="1">
        <v>1980</v>
      </c>
      <c r="B102" s="3">
        <f t="shared" si="8"/>
        <v>159371656164.71198</v>
      </c>
      <c r="C102" s="3">
        <v>32791806354.77877</v>
      </c>
      <c r="D102" s="3">
        <v>28046361227.065117</v>
      </c>
      <c r="E102" s="3"/>
      <c r="F102" s="3"/>
      <c r="G102" s="3"/>
      <c r="H102" s="3">
        <v>98533488582.868073</v>
      </c>
      <c r="I102" s="3">
        <v>72114206040</v>
      </c>
      <c r="J102" s="3">
        <v>334778787435.33899</v>
      </c>
      <c r="K102" s="3">
        <v>72362411215.597046</v>
      </c>
      <c r="L102" s="3">
        <f t="shared" si="10"/>
        <v>479255404690.93604</v>
      </c>
      <c r="M102" s="3">
        <v>189485076760.35635</v>
      </c>
      <c r="N102" s="3">
        <v>-128326977189.66211</v>
      </c>
      <c r="O102" s="3">
        <v>152133000000</v>
      </c>
      <c r="P102" s="3">
        <v>51842277750</v>
      </c>
      <c r="Q102" s="3">
        <f t="shared" si="11"/>
        <v>203975277750</v>
      </c>
      <c r="R102" s="3">
        <f t="shared" si="12"/>
        <v>903760438176.34216</v>
      </c>
      <c r="S102" s="3">
        <f t="shared" si="13"/>
        <v>1032087415366.0043</v>
      </c>
      <c r="T102" s="3">
        <f t="shared" si="14"/>
        <v>903760438.17634213</v>
      </c>
      <c r="U102" s="3">
        <v>304030000000</v>
      </c>
      <c r="V102" s="1"/>
      <c r="W102" s="1"/>
      <c r="X102" s="5">
        <f t="shared" si="15"/>
        <v>2.9726028292482392</v>
      </c>
    </row>
    <row r="103" spans="1:24" x14ac:dyDescent="0.35">
      <c r="A103" s="1">
        <v>1981</v>
      </c>
      <c r="B103" s="3">
        <f t="shared" si="8"/>
        <v>162693688527.48236</v>
      </c>
      <c r="C103" s="3">
        <v>30926515890.911427</v>
      </c>
      <c r="D103" s="3">
        <v>27980678882.268753</v>
      </c>
      <c r="E103" s="3"/>
      <c r="F103" s="3"/>
      <c r="G103" s="3"/>
      <c r="H103" s="3">
        <v>103786493754.3022</v>
      </c>
      <c r="I103" s="3">
        <v>57713518728.629997</v>
      </c>
      <c r="J103" s="3">
        <v>311689518653.75458</v>
      </c>
      <c r="K103" s="3">
        <v>76973717607.353516</v>
      </c>
      <c r="L103" s="3">
        <f t="shared" si="10"/>
        <v>446376754989.7381</v>
      </c>
      <c r="M103" s="3">
        <v>198753024449.87692</v>
      </c>
      <c r="N103" s="3">
        <v>-138658651261.72018</v>
      </c>
      <c r="O103" s="3">
        <v>172715000000</v>
      </c>
      <c r="P103" s="3">
        <v>55515862320</v>
      </c>
      <c r="Q103" s="3">
        <f t="shared" si="11"/>
        <v>228230862320</v>
      </c>
      <c r="R103" s="3">
        <f t="shared" si="12"/>
        <v>897395679025.3772</v>
      </c>
      <c r="S103" s="3">
        <f t="shared" si="13"/>
        <v>1036054330287.0974</v>
      </c>
      <c r="T103" s="3">
        <f t="shared" si="14"/>
        <v>897395679.02537715</v>
      </c>
      <c r="U103" s="3">
        <v>316200000000</v>
      </c>
      <c r="V103" s="1"/>
      <c r="W103" s="1"/>
      <c r="X103" s="5">
        <f t="shared" si="15"/>
        <v>2.8380635010290236</v>
      </c>
    </row>
    <row r="104" spans="1:24" x14ac:dyDescent="0.35">
      <c r="A104" s="1">
        <v>1982</v>
      </c>
      <c r="B104" s="3">
        <f t="shared" si="8"/>
        <v>180914626904.51175</v>
      </c>
      <c r="C104" s="3">
        <v>39096488122.65625</v>
      </c>
      <c r="D104" s="3">
        <v>32709807707.44614</v>
      </c>
      <c r="E104" s="3"/>
      <c r="F104" s="3"/>
      <c r="G104" s="3"/>
      <c r="H104" s="3">
        <v>109108331074.40936</v>
      </c>
      <c r="I104" s="3">
        <v>50524844819.25</v>
      </c>
      <c r="J104" s="3">
        <v>285601878836.57745</v>
      </c>
      <c r="K104" s="3">
        <v>80040347083.065125</v>
      </c>
      <c r="L104" s="3">
        <f t="shared" si="10"/>
        <v>416167070738.89258</v>
      </c>
      <c r="M104" s="3">
        <v>213461292747.60263</v>
      </c>
      <c r="N104" s="3">
        <v>-149550487807.74277</v>
      </c>
      <c r="O104" s="3">
        <v>194569000000</v>
      </c>
      <c r="P104" s="3">
        <v>61450453350</v>
      </c>
      <c r="Q104" s="3">
        <f t="shared" si="11"/>
        <v>256019453350</v>
      </c>
      <c r="R104" s="3">
        <f t="shared" si="12"/>
        <v>917011955933.26416</v>
      </c>
      <c r="S104" s="3">
        <f t="shared" si="13"/>
        <v>1066562443741.007</v>
      </c>
      <c r="T104" s="3">
        <f t="shared" si="14"/>
        <v>917011955.93326414</v>
      </c>
      <c r="U104" s="3">
        <v>328900000000</v>
      </c>
      <c r="V104" s="1"/>
      <c r="W104" s="1"/>
      <c r="X104" s="5">
        <f t="shared" si="15"/>
        <v>2.7881178350053637</v>
      </c>
    </row>
    <row r="105" spans="1:24" x14ac:dyDescent="0.35">
      <c r="A105" s="1">
        <v>1983</v>
      </c>
      <c r="B105" s="3">
        <f t="shared" si="8"/>
        <v>208783359682.13385</v>
      </c>
      <c r="C105" s="3">
        <v>43864784869.570587</v>
      </c>
      <c r="D105" s="3">
        <v>50510167545.10508</v>
      </c>
      <c r="E105" s="3"/>
      <c r="F105" s="3"/>
      <c r="G105" s="3"/>
      <c r="H105" s="3">
        <v>114408407267.45821</v>
      </c>
      <c r="I105" s="3">
        <v>58262654612.400002</v>
      </c>
      <c r="J105" s="3">
        <v>298673734225.97272</v>
      </c>
      <c r="K105" s="3">
        <v>81150830482.843658</v>
      </c>
      <c r="L105" s="3">
        <f t="shared" si="10"/>
        <v>438087219321.21643</v>
      </c>
      <c r="M105" s="3">
        <v>217821595599.94177</v>
      </c>
      <c r="N105" s="3">
        <v>-155389253797.2345</v>
      </c>
      <c r="O105" s="3">
        <v>217180000000</v>
      </c>
      <c r="P105" s="3">
        <v>68570640360</v>
      </c>
      <c r="Q105" s="3">
        <f t="shared" si="11"/>
        <v>285750640360</v>
      </c>
      <c r="R105" s="3">
        <f t="shared" si="12"/>
        <v>995053561166.05762</v>
      </c>
      <c r="S105" s="3">
        <f t="shared" si="13"/>
        <v>1150442814963.292</v>
      </c>
      <c r="T105" s="3">
        <f t="shared" si="14"/>
        <v>995053561.16605759</v>
      </c>
      <c r="U105" s="3">
        <v>342200000000</v>
      </c>
      <c r="V105" s="1"/>
      <c r="W105" s="1"/>
      <c r="X105" s="5">
        <f t="shared" si="15"/>
        <v>2.9078128613853234</v>
      </c>
    </row>
    <row r="106" spans="1:24" x14ac:dyDescent="0.35">
      <c r="A106" s="1">
        <v>1984</v>
      </c>
      <c r="B106" s="3">
        <f t="shared" si="8"/>
        <v>238441329127.66486</v>
      </c>
      <c r="C106" s="3">
        <v>51636754046.836891</v>
      </c>
      <c r="D106" s="3">
        <v>58136875591.220802</v>
      </c>
      <c r="E106" s="3"/>
      <c r="F106" s="3"/>
      <c r="G106" s="3"/>
      <c r="H106" s="3">
        <v>128667699489.60718</v>
      </c>
      <c r="I106" s="3">
        <v>67133327808.960007</v>
      </c>
      <c r="J106" s="3">
        <v>304908032960.03577</v>
      </c>
      <c r="K106" s="3">
        <v>82578844378.669144</v>
      </c>
      <c r="L106" s="3">
        <f t="shared" si="10"/>
        <v>454620205147.66492</v>
      </c>
      <c r="M106" s="3">
        <v>229469938169.98364</v>
      </c>
      <c r="N106" s="3">
        <v>-155821964767.08316</v>
      </c>
      <c r="O106" s="3">
        <v>241032000000</v>
      </c>
      <c r="P106" s="3">
        <v>81138398490.000015</v>
      </c>
      <c r="Q106" s="3">
        <f t="shared" si="11"/>
        <v>322170398490</v>
      </c>
      <c r="R106" s="3">
        <f t="shared" si="12"/>
        <v>1088879906168.2303</v>
      </c>
      <c r="S106" s="3">
        <f t="shared" si="13"/>
        <v>1244701870935.3135</v>
      </c>
      <c r="T106" s="3">
        <f t="shared" si="14"/>
        <v>1088879906.1682303</v>
      </c>
      <c r="U106" s="3">
        <v>357450000000</v>
      </c>
      <c r="V106" s="1"/>
      <c r="W106" s="1"/>
      <c r="X106" s="5">
        <f t="shared" si="15"/>
        <v>3.0462439674590303</v>
      </c>
    </row>
    <row r="107" spans="1:24" x14ac:dyDescent="0.35">
      <c r="A107" s="1">
        <v>1985</v>
      </c>
      <c r="B107" s="3">
        <f t="shared" si="8"/>
        <v>246318606771.86646</v>
      </c>
      <c r="C107" s="3">
        <v>54743237336.415977</v>
      </c>
      <c r="D107" s="3">
        <v>65366852936.259575</v>
      </c>
      <c r="E107" s="3"/>
      <c r="F107" s="3"/>
      <c r="G107" s="3"/>
      <c r="H107" s="3">
        <v>126208516499.1909</v>
      </c>
      <c r="I107" s="3">
        <v>75308690833.73999</v>
      </c>
      <c r="J107" s="3">
        <v>312815813658.80334</v>
      </c>
      <c r="K107" s="3">
        <v>83945016565.458923</v>
      </c>
      <c r="L107" s="3">
        <f t="shared" si="10"/>
        <v>472069521058.00226</v>
      </c>
      <c r="M107" s="3">
        <v>242752643227.86618</v>
      </c>
      <c r="N107" s="3">
        <v>-161110627822.06567</v>
      </c>
      <c r="O107" s="3">
        <v>281103000000</v>
      </c>
      <c r="P107" s="3">
        <v>89338403400</v>
      </c>
      <c r="Q107" s="3">
        <f t="shared" si="11"/>
        <v>370441403400</v>
      </c>
      <c r="R107" s="3">
        <f t="shared" si="12"/>
        <v>1170471546635.6692</v>
      </c>
      <c r="S107" s="3">
        <f t="shared" si="13"/>
        <v>1331582174457.7349</v>
      </c>
      <c r="T107" s="3">
        <f t="shared" si="14"/>
        <v>1170471546.6356692</v>
      </c>
      <c r="U107" s="3">
        <v>377030000000</v>
      </c>
      <c r="V107" s="1"/>
      <c r="W107" s="1"/>
      <c r="X107" s="5">
        <f t="shared" si="15"/>
        <v>3.1044520240714775</v>
      </c>
    </row>
    <row r="108" spans="1:24" x14ac:dyDescent="0.35">
      <c r="A108" s="1">
        <v>1986</v>
      </c>
      <c r="B108" s="3">
        <f t="shared" si="8"/>
        <v>263637630123.74451</v>
      </c>
      <c r="C108" s="3">
        <v>57487223717.168327</v>
      </c>
      <c r="D108" s="3">
        <v>74341233165.955536</v>
      </c>
      <c r="E108" s="3"/>
      <c r="F108" s="3"/>
      <c r="G108" s="3"/>
      <c r="H108" s="3">
        <v>131809173240.62065</v>
      </c>
      <c r="I108" s="3">
        <v>80922756651.659988</v>
      </c>
      <c r="J108" s="3">
        <v>337744359147.05212</v>
      </c>
      <c r="K108" s="3">
        <v>85054994496.637253</v>
      </c>
      <c r="L108" s="3">
        <f t="shared" si="10"/>
        <v>503722110295.34937</v>
      </c>
      <c r="M108" s="3">
        <v>258678087524.30151</v>
      </c>
      <c r="N108" s="3">
        <v>-169223421115.73587</v>
      </c>
      <c r="O108" s="3">
        <v>304467000000</v>
      </c>
      <c r="P108" s="3">
        <v>98131206300</v>
      </c>
      <c r="Q108" s="3">
        <f t="shared" si="11"/>
        <v>402598206300</v>
      </c>
      <c r="R108" s="3">
        <f t="shared" si="12"/>
        <v>1259412613127.6597</v>
      </c>
      <c r="S108" s="3">
        <f t="shared" si="13"/>
        <v>1428636034243.3955</v>
      </c>
      <c r="T108" s="3">
        <f t="shared" si="14"/>
        <v>1259412613.1276596</v>
      </c>
      <c r="U108" s="3">
        <v>387530000000</v>
      </c>
      <c r="V108" s="1"/>
      <c r="W108" s="1"/>
      <c r="X108" s="5">
        <f t="shared" si="15"/>
        <v>3.2498454651966551</v>
      </c>
    </row>
    <row r="109" spans="1:24" x14ac:dyDescent="0.35">
      <c r="A109" s="1">
        <v>1987</v>
      </c>
      <c r="B109" s="3">
        <f t="shared" si="8"/>
        <v>259252928901.59613</v>
      </c>
      <c r="C109" s="3">
        <v>59023182502.001404</v>
      </c>
      <c r="D109" s="3">
        <v>66127526727.287376</v>
      </c>
      <c r="E109" s="3"/>
      <c r="F109" s="3"/>
      <c r="G109" s="3"/>
      <c r="H109" s="3">
        <v>134102219672.30734</v>
      </c>
      <c r="I109" s="3">
        <v>72503610411.840012</v>
      </c>
      <c r="J109" s="3">
        <v>364781457666.49243</v>
      </c>
      <c r="K109" s="3">
        <v>86859607744.063309</v>
      </c>
      <c r="L109" s="3">
        <f t="shared" si="10"/>
        <v>524144675822.39575</v>
      </c>
      <c r="M109" s="3">
        <v>262935111850.13168</v>
      </c>
      <c r="N109" s="3">
        <v>-177694196803.66992</v>
      </c>
      <c r="O109" s="3">
        <v>324699000000</v>
      </c>
      <c r="P109" s="3">
        <v>106928416620</v>
      </c>
      <c r="Q109" s="3">
        <f t="shared" si="11"/>
        <v>431627416620</v>
      </c>
      <c r="R109" s="3">
        <f t="shared" si="12"/>
        <v>1300265936390.4536</v>
      </c>
      <c r="S109" s="3">
        <f t="shared" si="13"/>
        <v>1477960133194.1235</v>
      </c>
      <c r="T109" s="3">
        <f t="shared" si="14"/>
        <v>1300265936.3904536</v>
      </c>
      <c r="U109" s="3">
        <v>388610000000</v>
      </c>
      <c r="V109" s="1"/>
      <c r="W109" s="1"/>
      <c r="X109" s="5">
        <f t="shared" si="15"/>
        <v>3.3459404966173119</v>
      </c>
    </row>
    <row r="110" spans="1:24" x14ac:dyDescent="0.35">
      <c r="A110" s="1">
        <v>1988</v>
      </c>
      <c r="B110" s="3">
        <f t="shared" si="8"/>
        <v>298303991208.57117</v>
      </c>
      <c r="C110" s="3">
        <v>53985367639.142548</v>
      </c>
      <c r="D110" s="3">
        <v>97853075978.734909</v>
      </c>
      <c r="E110" s="3"/>
      <c r="F110" s="3"/>
      <c r="G110" s="3"/>
      <c r="H110" s="3">
        <v>146465547590.6937</v>
      </c>
      <c r="I110" s="3">
        <v>67199650665.120003</v>
      </c>
      <c r="J110" s="3">
        <v>393715183635.82745</v>
      </c>
      <c r="K110" s="3">
        <v>89974962074.384216</v>
      </c>
      <c r="L110" s="3">
        <f t="shared" si="10"/>
        <v>550889796375.33167</v>
      </c>
      <c r="M110" s="3">
        <v>275814844662.64935</v>
      </c>
      <c r="N110" s="3">
        <v>-192211479066.89914</v>
      </c>
      <c r="O110" s="3">
        <v>347915000000</v>
      </c>
      <c r="P110" s="3">
        <v>118149707940</v>
      </c>
      <c r="Q110" s="3">
        <f t="shared" si="11"/>
        <v>466064707940</v>
      </c>
      <c r="R110" s="3">
        <f t="shared" si="12"/>
        <v>1398861861119.6531</v>
      </c>
      <c r="S110" s="3">
        <f t="shared" si="13"/>
        <v>1591073340186.5522</v>
      </c>
      <c r="T110" s="3">
        <f t="shared" si="14"/>
        <v>1398861861.119653</v>
      </c>
      <c r="U110" s="3">
        <v>400600000000</v>
      </c>
      <c r="V110" s="1"/>
      <c r="W110" s="1"/>
      <c r="X110" s="5">
        <f t="shared" si="15"/>
        <v>3.4919167776326838</v>
      </c>
    </row>
    <row r="111" spans="1:24" x14ac:dyDescent="0.35">
      <c r="A111" s="1">
        <v>1989</v>
      </c>
      <c r="B111" s="3">
        <f t="shared" si="8"/>
        <v>334869315000.00006</v>
      </c>
      <c r="C111" s="3">
        <v>43796532540</v>
      </c>
      <c r="D111" s="3">
        <v>141523676472.27402</v>
      </c>
      <c r="E111" s="3"/>
      <c r="F111" s="3"/>
      <c r="G111" s="3"/>
      <c r="H111" s="3">
        <v>149549105987.72604</v>
      </c>
      <c r="I111" s="3">
        <v>67901040872.790009</v>
      </c>
      <c r="J111" s="3">
        <v>432494100694.62317</v>
      </c>
      <c r="K111" s="3">
        <v>93970813791.074005</v>
      </c>
      <c r="L111" s="3">
        <f t="shared" si="10"/>
        <v>594365955358.48718</v>
      </c>
      <c r="M111" s="3">
        <v>290521700430</v>
      </c>
      <c r="N111" s="3">
        <v>-212925207658.88074</v>
      </c>
      <c r="O111" s="3">
        <v>372460000000</v>
      </c>
      <c r="P111" s="3">
        <v>133020343020</v>
      </c>
      <c r="Q111" s="3">
        <f t="shared" si="11"/>
        <v>505480343020</v>
      </c>
      <c r="R111" s="3">
        <f t="shared" si="12"/>
        <v>1512312106149.6064</v>
      </c>
      <c r="S111" s="3">
        <f t="shared" si="13"/>
        <v>1725237313808.4873</v>
      </c>
      <c r="T111" s="3">
        <f t="shared" si="14"/>
        <v>1512312106.1496065</v>
      </c>
      <c r="U111" s="3">
        <v>427850000000</v>
      </c>
      <c r="V111" s="1"/>
      <c r="W111" s="1"/>
      <c r="X111" s="5">
        <f t="shared" si="15"/>
        <v>3.5346782894696891</v>
      </c>
    </row>
    <row r="112" spans="1:24" x14ac:dyDescent="0.35">
      <c r="A112" s="1">
        <v>1990</v>
      </c>
      <c r="B112" s="3">
        <f t="shared" si="8"/>
        <v>330116895570.00024</v>
      </c>
      <c r="C112" s="3">
        <v>46601855370</v>
      </c>
      <c r="D112" s="3">
        <v>113801684751.33533</v>
      </c>
      <c r="E112" s="3"/>
      <c r="F112" s="3"/>
      <c r="G112" s="3"/>
      <c r="H112" s="3">
        <v>169713355448.66492</v>
      </c>
      <c r="I112" s="3">
        <v>80442427205.220001</v>
      </c>
      <c r="J112" s="3">
        <v>453094900551.93842</v>
      </c>
      <c r="K112" s="3">
        <v>97620741334.362579</v>
      </c>
      <c r="L112" s="3">
        <f t="shared" si="10"/>
        <v>631158069091.521</v>
      </c>
      <c r="M112" s="3">
        <v>307014266070</v>
      </c>
      <c r="N112" s="3">
        <v>-234159613470</v>
      </c>
      <c r="O112" s="3">
        <v>386523000000</v>
      </c>
      <c r="P112" s="3">
        <v>145993583790</v>
      </c>
      <c r="Q112" s="3">
        <f t="shared" si="11"/>
        <v>532516583790</v>
      </c>
      <c r="R112" s="3">
        <f t="shared" si="12"/>
        <v>1566646201051.5212</v>
      </c>
      <c r="S112" s="3">
        <f t="shared" si="13"/>
        <v>1800805814521.5212</v>
      </c>
      <c r="T112" s="3">
        <f t="shared" si="14"/>
        <v>1566646201.0515213</v>
      </c>
      <c r="U112" s="3">
        <v>455920000000</v>
      </c>
      <c r="V112" s="1"/>
      <c r="W112" s="1"/>
      <c r="X112" s="5">
        <f t="shared" si="15"/>
        <v>3.4362304813377813</v>
      </c>
    </row>
    <row r="113" spans="1:24" x14ac:dyDescent="0.35">
      <c r="A113" s="1">
        <v>1991</v>
      </c>
      <c r="B113" s="3">
        <f t="shared" si="8"/>
        <v>359542090700</v>
      </c>
      <c r="C113" s="3">
        <v>49495326600.000008</v>
      </c>
      <c r="D113" s="3">
        <v>131726326216.43721</v>
      </c>
      <c r="E113" s="3"/>
      <c r="F113" s="3"/>
      <c r="G113" s="3"/>
      <c r="H113" s="3">
        <v>178320437883.56274</v>
      </c>
      <c r="I113" s="3">
        <v>75659543502.839996</v>
      </c>
      <c r="J113" s="3">
        <v>476033599876.59851</v>
      </c>
      <c r="K113" s="3">
        <v>101029679999.13339</v>
      </c>
      <c r="L113" s="3">
        <f t="shared" si="10"/>
        <v>652722823378.5719</v>
      </c>
      <c r="M113" s="3">
        <v>318925318620</v>
      </c>
      <c r="N113" s="3">
        <v>-254610042270</v>
      </c>
      <c r="O113" s="3">
        <v>412523000000</v>
      </c>
      <c r="P113" s="3">
        <v>163224392280</v>
      </c>
      <c r="Q113" s="3">
        <f t="shared" si="11"/>
        <v>575747392280</v>
      </c>
      <c r="R113" s="3">
        <f t="shared" si="12"/>
        <v>1652327582708.5718</v>
      </c>
      <c r="S113" s="3">
        <f t="shared" si="13"/>
        <v>1906937624978.5718</v>
      </c>
      <c r="T113" s="3">
        <f t="shared" si="14"/>
        <v>1652327582.7085717</v>
      </c>
      <c r="U113" s="3">
        <v>478800000000</v>
      </c>
      <c r="V113" s="1"/>
      <c r="W113" s="1"/>
      <c r="X113" s="5">
        <f t="shared" si="15"/>
        <v>3.4509765720730403</v>
      </c>
    </row>
    <row r="114" spans="1:24" x14ac:dyDescent="0.35">
      <c r="A114" s="1">
        <v>1992</v>
      </c>
      <c r="B114" s="3">
        <f t="shared" si="8"/>
        <v>384297624340</v>
      </c>
      <c r="C114" s="3">
        <v>48900324900</v>
      </c>
      <c r="D114" s="3">
        <v>158899837174.28427</v>
      </c>
      <c r="E114" s="3"/>
      <c r="F114" s="3"/>
      <c r="G114" s="3"/>
      <c r="H114" s="3">
        <v>176497462265.7157</v>
      </c>
      <c r="I114" s="3">
        <v>78646928038.200012</v>
      </c>
      <c r="J114" s="3">
        <v>528443352715.48529</v>
      </c>
      <c r="K114" s="3">
        <v>104653553383.29541</v>
      </c>
      <c r="L114" s="3">
        <f t="shared" si="10"/>
        <v>711743834136.98071</v>
      </c>
      <c r="M114" s="3">
        <v>328427716139.99994</v>
      </c>
      <c r="N114" s="3">
        <v>-269642650035.00003</v>
      </c>
      <c r="O114" s="3">
        <v>438492000000</v>
      </c>
      <c r="P114" s="3">
        <v>181365333000</v>
      </c>
      <c r="Q114" s="3">
        <f t="shared" si="11"/>
        <v>619857333000</v>
      </c>
      <c r="R114" s="3">
        <f t="shared" si="12"/>
        <v>1774683857581.9807</v>
      </c>
      <c r="S114" s="3">
        <f t="shared" si="13"/>
        <v>2044326507616.9807</v>
      </c>
      <c r="T114" s="3">
        <f t="shared" si="14"/>
        <v>1774683857.5819807</v>
      </c>
      <c r="U114" s="3">
        <v>497940000000</v>
      </c>
      <c r="V114" s="1"/>
      <c r="W114" s="1"/>
      <c r="X114" s="5">
        <f t="shared" si="15"/>
        <v>3.564051607788048</v>
      </c>
    </row>
    <row r="115" spans="1:24" x14ac:dyDescent="0.35">
      <c r="A115" s="1">
        <v>1993</v>
      </c>
      <c r="B115" s="3">
        <f t="shared" si="8"/>
        <v>401447646990</v>
      </c>
      <c r="C115" s="3">
        <v>50597181600.000008</v>
      </c>
      <c r="D115" s="3">
        <v>169990438254.48828</v>
      </c>
      <c r="E115" s="3"/>
      <c r="F115" s="3"/>
      <c r="G115" s="3"/>
      <c r="H115" s="3">
        <v>180860027135.51175</v>
      </c>
      <c r="I115" s="3">
        <v>76934310404.280014</v>
      </c>
      <c r="J115" s="3">
        <v>585433322217.48267</v>
      </c>
      <c r="K115" s="3">
        <v>106504086202.87746</v>
      </c>
      <c r="L115" s="3">
        <f t="shared" si="10"/>
        <v>768871718824.64014</v>
      </c>
      <c r="M115" s="3">
        <v>337350537930</v>
      </c>
      <c r="N115" s="3">
        <v>-285272463210</v>
      </c>
      <c r="O115" s="3">
        <v>481766000000</v>
      </c>
      <c r="P115" s="3">
        <v>199836830220</v>
      </c>
      <c r="Q115" s="3">
        <f t="shared" si="11"/>
        <v>681602830220</v>
      </c>
      <c r="R115" s="3">
        <f t="shared" si="12"/>
        <v>1904000270754.6401</v>
      </c>
      <c r="S115" s="3">
        <f t="shared" si="13"/>
        <v>2189272733964.6401</v>
      </c>
      <c r="T115" s="3">
        <f t="shared" si="14"/>
        <v>1904000270.7546401</v>
      </c>
      <c r="U115" s="3">
        <v>512250000000</v>
      </c>
      <c r="V115" s="1"/>
      <c r="W115" s="1"/>
      <c r="X115" s="5">
        <f t="shared" si="15"/>
        <v>3.7169356188475162</v>
      </c>
    </row>
    <row r="116" spans="1:24" x14ac:dyDescent="0.35">
      <c r="A116" s="1">
        <v>1994</v>
      </c>
      <c r="B116" s="3">
        <f t="shared" si="8"/>
        <v>419081734410</v>
      </c>
      <c r="C116" s="3">
        <v>45116554830</v>
      </c>
      <c r="D116" s="3">
        <v>154656367800</v>
      </c>
      <c r="E116" s="3"/>
      <c r="F116" s="3"/>
      <c r="G116" s="3"/>
      <c r="H116" s="3">
        <v>219308811780</v>
      </c>
      <c r="I116" s="3">
        <v>75885505315.110001</v>
      </c>
      <c r="J116" s="3">
        <v>672954597818.02771</v>
      </c>
      <c r="K116" s="3">
        <v>108062186647.00829</v>
      </c>
      <c r="L116" s="3">
        <f t="shared" si="10"/>
        <v>856902289780.146</v>
      </c>
      <c r="M116" s="3">
        <v>347042454510</v>
      </c>
      <c r="N116" s="3">
        <v>-327886705335</v>
      </c>
      <c r="O116" s="3">
        <v>495132000000</v>
      </c>
      <c r="P116" s="3">
        <v>169723133070</v>
      </c>
      <c r="Q116" s="3">
        <f t="shared" si="11"/>
        <v>664855133070</v>
      </c>
      <c r="R116" s="3">
        <f t="shared" si="12"/>
        <v>1959994906435.146</v>
      </c>
      <c r="S116" s="3">
        <f t="shared" si="13"/>
        <v>2287881611770.146</v>
      </c>
      <c r="T116" s="3">
        <f t="shared" si="14"/>
        <v>1959994906.4351461</v>
      </c>
      <c r="U116" s="3">
        <v>545030000000</v>
      </c>
      <c r="V116" s="1"/>
      <c r="W116" s="1"/>
      <c r="X116" s="5">
        <f t="shared" si="15"/>
        <v>3.5961229775152672</v>
      </c>
    </row>
    <row r="117" spans="1:24" x14ac:dyDescent="0.35">
      <c r="A117" s="1">
        <v>1995</v>
      </c>
      <c r="B117" s="3">
        <v>628987315620</v>
      </c>
      <c r="C117" s="3"/>
      <c r="D117" s="3"/>
      <c r="E117" s="3"/>
      <c r="F117" s="3"/>
      <c r="G117" s="3"/>
      <c r="H117" s="3"/>
      <c r="I117" s="3">
        <v>66051799830</v>
      </c>
      <c r="J117" s="3">
        <v>867858461070</v>
      </c>
      <c r="K117" s="3">
        <v>130104834690</v>
      </c>
      <c r="L117" s="3">
        <f t="shared" si="10"/>
        <v>1064015095590</v>
      </c>
      <c r="M117" s="3">
        <v>345453579600</v>
      </c>
      <c r="N117" s="3">
        <v>-556903961520</v>
      </c>
      <c r="O117" s="45">
        <v>780349136970</v>
      </c>
      <c r="P117" s="45"/>
      <c r="Q117" s="3">
        <f t="shared" si="11"/>
        <v>780349136970</v>
      </c>
      <c r="R117" s="3">
        <f t="shared" si="12"/>
        <v>2261901166260</v>
      </c>
      <c r="S117" s="3">
        <f t="shared" si="13"/>
        <v>2818805127780</v>
      </c>
      <c r="T117" s="3">
        <f t="shared" si="14"/>
        <v>2261901166.2600002</v>
      </c>
      <c r="U117" s="3">
        <v>607970533350</v>
      </c>
      <c r="V117" s="1"/>
      <c r="W117" s="1"/>
      <c r="X117" s="5">
        <f t="shared" si="15"/>
        <v>3.7204124907117095</v>
      </c>
    </row>
    <row r="118" spans="1:24" x14ac:dyDescent="0.35">
      <c r="A118" s="1">
        <v>1996</v>
      </c>
      <c r="B118" s="3">
        <v>664793195700</v>
      </c>
      <c r="C118" s="3"/>
      <c r="D118" s="3"/>
      <c r="E118" s="3"/>
      <c r="F118" s="3"/>
      <c r="G118" s="3"/>
      <c r="H118" s="3"/>
      <c r="I118" s="3">
        <v>74458953480</v>
      </c>
      <c r="J118" s="3">
        <v>986980005120</v>
      </c>
      <c r="K118" s="3">
        <v>133097472870</v>
      </c>
      <c r="L118" s="3">
        <f t="shared" si="10"/>
        <v>1194536431470</v>
      </c>
      <c r="M118" s="3">
        <v>369683371050</v>
      </c>
      <c r="N118" s="3">
        <v>-619694270550</v>
      </c>
      <c r="O118" s="45">
        <v>885197251350</v>
      </c>
      <c r="P118" s="45"/>
      <c r="Q118" s="3">
        <f t="shared" si="11"/>
        <v>885197251350</v>
      </c>
      <c r="R118" s="3">
        <f t="shared" si="12"/>
        <v>2494515979020</v>
      </c>
      <c r="S118" s="3">
        <f t="shared" si="13"/>
        <v>3114210249570</v>
      </c>
      <c r="T118" s="3">
        <f t="shared" si="14"/>
        <v>2494515979.02</v>
      </c>
      <c r="U118" s="3">
        <v>637597210590</v>
      </c>
      <c r="V118" s="1"/>
      <c r="W118" s="1"/>
      <c r="X118" s="5">
        <f t="shared" si="15"/>
        <v>3.9123696553058975</v>
      </c>
    </row>
    <row r="119" spans="1:24" x14ac:dyDescent="0.35">
      <c r="A119" s="1">
        <v>1997</v>
      </c>
      <c r="B119" s="3">
        <v>737663274270</v>
      </c>
      <c r="C119" s="3"/>
      <c r="D119" s="3"/>
      <c r="E119" s="3"/>
      <c r="F119" s="3"/>
      <c r="G119" s="3"/>
      <c r="H119" s="3"/>
      <c r="I119" s="3">
        <v>81488788380</v>
      </c>
      <c r="J119" s="3">
        <v>1135408688460</v>
      </c>
      <c r="K119" s="3">
        <v>136854798420</v>
      </c>
      <c r="L119" s="3">
        <f t="shared" si="10"/>
        <v>1353752275260</v>
      </c>
      <c r="M119" s="3">
        <v>384661987920</v>
      </c>
      <c r="N119" s="3">
        <v>-692972035470</v>
      </c>
      <c r="O119" s="45">
        <v>951154291650</v>
      </c>
      <c r="P119" s="45"/>
      <c r="Q119" s="3">
        <f t="shared" si="11"/>
        <v>951154291650</v>
      </c>
      <c r="R119" s="3">
        <f t="shared" si="12"/>
        <v>2734259793630</v>
      </c>
      <c r="S119" s="3">
        <f t="shared" si="13"/>
        <v>3427231829100</v>
      </c>
      <c r="T119" s="3">
        <f t="shared" si="14"/>
        <v>2734259793.6300001</v>
      </c>
      <c r="U119" s="3">
        <v>680752463520</v>
      </c>
      <c r="V119" s="1"/>
      <c r="W119" s="1"/>
      <c r="X119" s="5">
        <f t="shared" si="15"/>
        <v>4.0165257419588754</v>
      </c>
    </row>
    <row r="120" spans="1:24" x14ac:dyDescent="0.35">
      <c r="A120" s="1">
        <v>1998</v>
      </c>
      <c r="B120" s="3">
        <v>788588808660</v>
      </c>
      <c r="C120" s="3"/>
      <c r="D120" s="3"/>
      <c r="E120" s="3"/>
      <c r="F120" s="3"/>
      <c r="G120" s="3"/>
      <c r="H120" s="3"/>
      <c r="I120" s="3">
        <v>90759796350</v>
      </c>
      <c r="J120" s="3">
        <v>1296581426730</v>
      </c>
      <c r="K120" s="3">
        <v>141993850140</v>
      </c>
      <c r="L120" s="3">
        <f t="shared" si="10"/>
        <v>1529335073220</v>
      </c>
      <c r="M120" s="3">
        <v>411985788210</v>
      </c>
      <c r="N120" s="3">
        <v>-783811165380</v>
      </c>
      <c r="O120" s="45">
        <v>1023627702420</v>
      </c>
      <c r="P120" s="45"/>
      <c r="Q120" s="3">
        <f t="shared" si="11"/>
        <v>1023627702420</v>
      </c>
      <c r="R120" s="3">
        <f t="shared" si="12"/>
        <v>2969726207130</v>
      </c>
      <c r="S120" s="3">
        <f t="shared" si="13"/>
        <v>3753537372510</v>
      </c>
      <c r="T120" s="3">
        <f t="shared" si="14"/>
        <v>2969726207.1300001</v>
      </c>
      <c r="U120" s="3">
        <v>720392799000</v>
      </c>
      <c r="V120" s="1"/>
      <c r="W120" s="1"/>
      <c r="X120" s="5">
        <f t="shared" si="15"/>
        <v>4.1223707555827467</v>
      </c>
    </row>
    <row r="121" spans="1:24" x14ac:dyDescent="0.35">
      <c r="A121" s="1">
        <v>1999</v>
      </c>
      <c r="B121" s="3">
        <v>882405150780</v>
      </c>
      <c r="C121" s="3"/>
      <c r="D121" s="3"/>
      <c r="E121" s="3"/>
      <c r="F121" s="3"/>
      <c r="G121" s="3"/>
      <c r="H121" s="3"/>
      <c r="I121" s="3">
        <v>110185500000</v>
      </c>
      <c r="J121" s="3">
        <v>1553348901090</v>
      </c>
      <c r="K121" s="3">
        <v>149285926530</v>
      </c>
      <c r="L121" s="3">
        <f t="shared" si="10"/>
        <v>1812820327620</v>
      </c>
      <c r="M121" s="3">
        <v>443891101590</v>
      </c>
      <c r="N121" s="3">
        <v>-887207034870</v>
      </c>
      <c r="O121" s="45">
        <v>1117128914010</v>
      </c>
      <c r="P121" s="45"/>
      <c r="Q121" s="3">
        <f t="shared" si="11"/>
        <v>1117128914010</v>
      </c>
      <c r="R121" s="3">
        <f t="shared" si="12"/>
        <v>3369038459130</v>
      </c>
      <c r="S121" s="3">
        <f t="shared" si="13"/>
        <v>4256245494000</v>
      </c>
      <c r="T121" s="3">
        <f t="shared" si="14"/>
        <v>3369038459.1300001</v>
      </c>
      <c r="U121" s="3">
        <v>782057012220</v>
      </c>
      <c r="V121" s="1"/>
      <c r="W121" s="1"/>
      <c r="X121" s="5">
        <f t="shared" si="15"/>
        <v>4.30791925203307</v>
      </c>
    </row>
    <row r="122" spans="1:24" x14ac:dyDescent="0.35">
      <c r="A122" s="1">
        <v>2000</v>
      </c>
      <c r="B122" s="3">
        <v>904232898330</v>
      </c>
      <c r="C122" s="3"/>
      <c r="D122" s="3"/>
      <c r="E122" s="3"/>
      <c r="F122" s="3"/>
      <c r="G122" s="3"/>
      <c r="H122" s="3"/>
      <c r="I122" s="3">
        <v>128535793170</v>
      </c>
      <c r="J122" s="3">
        <v>1878014884260</v>
      </c>
      <c r="K122" s="3">
        <v>159387733170</v>
      </c>
      <c r="L122" s="3">
        <f t="shared" si="10"/>
        <v>2165938410600</v>
      </c>
      <c r="M122" s="3">
        <v>462415487850</v>
      </c>
      <c r="N122" s="3">
        <v>-984701368980</v>
      </c>
      <c r="O122" s="45">
        <v>1236459810510</v>
      </c>
      <c r="P122" s="45"/>
      <c r="Q122" s="3">
        <f t="shared" si="11"/>
        <v>1236459810510</v>
      </c>
      <c r="R122" s="3">
        <f t="shared" si="12"/>
        <v>3784345238310</v>
      </c>
      <c r="S122" s="3">
        <f t="shared" si="13"/>
        <v>4769046607290</v>
      </c>
      <c r="T122" s="3">
        <f t="shared" si="14"/>
        <v>3784345238.3099999</v>
      </c>
      <c r="U122" s="3">
        <v>841691608530</v>
      </c>
      <c r="V122" s="1"/>
      <c r="W122" s="1"/>
      <c r="X122" s="5">
        <f t="shared" si="15"/>
        <v>4.4961185307755347</v>
      </c>
    </row>
    <row r="123" spans="1:24" x14ac:dyDescent="0.35">
      <c r="A123" s="1">
        <v>2001</v>
      </c>
      <c r="B123" s="3">
        <v>877208802600</v>
      </c>
      <c r="C123" s="3"/>
      <c r="D123" s="3"/>
      <c r="E123" s="3"/>
      <c r="F123" s="3"/>
      <c r="G123" s="3"/>
      <c r="H123" s="3"/>
      <c r="I123" s="3">
        <v>133937086380</v>
      </c>
      <c r="J123" s="3">
        <v>2123027769480</v>
      </c>
      <c r="K123" s="3">
        <v>170672932080</v>
      </c>
      <c r="L123" s="3">
        <f t="shared" si="10"/>
        <v>2427637787940</v>
      </c>
      <c r="M123" s="3">
        <v>498393257310</v>
      </c>
      <c r="N123" s="3">
        <v>-1059360860069.9999</v>
      </c>
      <c r="O123" s="45">
        <v>1282854517140.0002</v>
      </c>
      <c r="P123" s="45"/>
      <c r="Q123" s="3">
        <f t="shared" si="11"/>
        <v>1282854517140.0002</v>
      </c>
      <c r="R123" s="3">
        <f t="shared" si="12"/>
        <v>4026733504920</v>
      </c>
      <c r="S123" s="3">
        <f t="shared" si="13"/>
        <v>5086094364990</v>
      </c>
      <c r="T123" s="3">
        <f t="shared" si="14"/>
        <v>4026733504.9200001</v>
      </c>
      <c r="U123" s="3">
        <v>873577088520</v>
      </c>
      <c r="V123" s="1"/>
      <c r="W123" s="1"/>
      <c r="X123" s="5">
        <f t="shared" si="15"/>
        <v>4.6094770087686552</v>
      </c>
    </row>
    <row r="124" spans="1:24" x14ac:dyDescent="0.35">
      <c r="A124" s="1">
        <v>2002</v>
      </c>
      <c r="B124" s="3">
        <v>364386000000</v>
      </c>
      <c r="C124" s="3"/>
      <c r="D124" s="3"/>
      <c r="E124" s="3"/>
      <c r="F124" s="3"/>
      <c r="G124" s="3"/>
      <c r="H124" s="3"/>
      <c r="I124" s="3">
        <v>57064000000</v>
      </c>
      <c r="J124" s="3">
        <v>1044376000000</v>
      </c>
      <c r="K124" s="3">
        <v>82735000000</v>
      </c>
      <c r="L124" s="3">
        <f t="shared" si="10"/>
        <v>1184175000000</v>
      </c>
      <c r="M124" s="3">
        <v>246434000000</v>
      </c>
      <c r="N124" s="3">
        <v>-519968000000</v>
      </c>
      <c r="O124" s="45">
        <v>633429000000</v>
      </c>
      <c r="P124" s="45"/>
      <c r="Q124" s="3">
        <f t="shared" si="11"/>
        <v>633429000000</v>
      </c>
      <c r="R124" s="3">
        <f t="shared" si="12"/>
        <v>1908456000000</v>
      </c>
      <c r="S124" s="3">
        <f t="shared" si="13"/>
        <v>2428424000000</v>
      </c>
      <c r="T124" s="3">
        <f t="shared" si="14"/>
        <v>1908456000</v>
      </c>
      <c r="U124" s="3">
        <v>411937000000</v>
      </c>
      <c r="V124" s="1"/>
      <c r="W124" s="1"/>
      <c r="X124" s="5">
        <f t="shared" si="15"/>
        <v>4.6328831835936075</v>
      </c>
    </row>
    <row r="125" spans="1:24" x14ac:dyDescent="0.35">
      <c r="A125" s="1">
        <v>2003</v>
      </c>
      <c r="B125" s="3">
        <v>374355000000</v>
      </c>
      <c r="C125" s="3"/>
      <c r="D125" s="3"/>
      <c r="E125" s="3"/>
      <c r="F125" s="3"/>
      <c r="G125" s="3"/>
      <c r="H125" s="3"/>
      <c r="I125" s="3">
        <v>52319000000</v>
      </c>
      <c r="J125" s="3">
        <v>1103715000000</v>
      </c>
      <c r="K125" s="3">
        <v>85131000000</v>
      </c>
      <c r="L125" s="3">
        <f t="shared" si="10"/>
        <v>1241165000000</v>
      </c>
      <c r="M125" s="3">
        <v>266377000000</v>
      </c>
      <c r="N125" s="3">
        <v>-566987000000</v>
      </c>
      <c r="O125" s="45">
        <v>676897000000</v>
      </c>
      <c r="P125" s="45"/>
      <c r="Q125" s="3">
        <f t="shared" si="11"/>
        <v>676897000000</v>
      </c>
      <c r="R125" s="3">
        <f t="shared" si="12"/>
        <v>1991807000000</v>
      </c>
      <c r="S125" s="3">
        <f t="shared" si="13"/>
        <v>2558794000000</v>
      </c>
      <c r="T125" s="3">
        <f t="shared" si="14"/>
        <v>1991807000</v>
      </c>
      <c r="U125" s="3">
        <v>427286000000</v>
      </c>
      <c r="V125" s="1"/>
      <c r="W125" s="1"/>
      <c r="X125" s="5">
        <f t="shared" si="15"/>
        <v>4.6615311524365417</v>
      </c>
    </row>
    <row r="126" spans="1:24" x14ac:dyDescent="0.35">
      <c r="A126" s="1">
        <v>2004</v>
      </c>
      <c r="B126" s="3">
        <v>384120000000</v>
      </c>
      <c r="C126" s="3"/>
      <c r="D126" s="3"/>
      <c r="E126" s="3"/>
      <c r="F126" s="3"/>
      <c r="G126" s="3"/>
      <c r="H126" s="3"/>
      <c r="I126" s="3">
        <v>47926000000</v>
      </c>
      <c r="J126" s="3">
        <v>1173681000000</v>
      </c>
      <c r="K126" s="3">
        <v>87711000000</v>
      </c>
      <c r="L126" s="3">
        <f t="shared" si="10"/>
        <v>1309318000000</v>
      </c>
      <c r="M126" s="3">
        <v>280960000000</v>
      </c>
      <c r="N126" s="3">
        <v>-602237000000</v>
      </c>
      <c r="O126" s="45">
        <v>679595000000</v>
      </c>
      <c r="P126" s="45"/>
      <c r="Q126" s="3">
        <f t="shared" si="11"/>
        <v>679595000000</v>
      </c>
      <c r="R126" s="3">
        <f t="shared" si="12"/>
        <v>2051756000000</v>
      </c>
      <c r="S126" s="3">
        <f t="shared" si="13"/>
        <v>2653993000000</v>
      </c>
      <c r="T126" s="3">
        <f t="shared" si="14"/>
        <v>2051756000</v>
      </c>
      <c r="U126" s="3">
        <v>437560000000</v>
      </c>
      <c r="V126" s="1"/>
      <c r="W126" s="1"/>
      <c r="X126" s="5">
        <f t="shared" si="15"/>
        <v>4.6890849254959317</v>
      </c>
    </row>
    <row r="127" spans="1:24" x14ac:dyDescent="0.35">
      <c r="A127" s="1">
        <v>2005</v>
      </c>
      <c r="B127" s="3">
        <v>379411000000</v>
      </c>
      <c r="C127" s="3"/>
      <c r="D127" s="3"/>
      <c r="E127" s="3"/>
      <c r="F127" s="3"/>
      <c r="G127" s="3"/>
      <c r="H127" s="3"/>
      <c r="I127" s="3">
        <v>47293000000</v>
      </c>
      <c r="J127" s="3">
        <v>1244248000000</v>
      </c>
      <c r="K127" s="3">
        <v>91321000000</v>
      </c>
      <c r="L127" s="3">
        <f t="shared" si="10"/>
        <v>1382862000000</v>
      </c>
      <c r="M127" s="3">
        <v>295355000000</v>
      </c>
      <c r="N127" s="3">
        <v>-653234000000</v>
      </c>
      <c r="O127" s="45">
        <v>755421000000</v>
      </c>
      <c r="P127" s="45"/>
      <c r="Q127" s="3">
        <f t="shared" si="11"/>
        <v>755421000000</v>
      </c>
      <c r="R127" s="3">
        <f t="shared" si="12"/>
        <v>2159815000000</v>
      </c>
      <c r="S127" s="3">
        <f t="shared" si="13"/>
        <v>2813049000000</v>
      </c>
      <c r="T127" s="3">
        <f t="shared" si="14"/>
        <v>2159815000</v>
      </c>
      <c r="U127" s="3">
        <v>444356000000</v>
      </c>
      <c r="V127" s="1"/>
      <c r="W127" s="1"/>
      <c r="X127" s="5">
        <f t="shared" si="15"/>
        <v>4.8605509996489298</v>
      </c>
    </row>
    <row r="128" spans="1:24" x14ac:dyDescent="0.35">
      <c r="A128" s="1">
        <v>2006</v>
      </c>
      <c r="B128" s="3">
        <v>383758000000</v>
      </c>
      <c r="C128" s="3"/>
      <c r="D128" s="3"/>
      <c r="E128" s="3"/>
      <c r="F128" s="3"/>
      <c r="G128" s="3"/>
      <c r="H128" s="3"/>
      <c r="I128" s="3">
        <v>48574000000</v>
      </c>
      <c r="J128" s="3">
        <v>1326521000000</v>
      </c>
      <c r="K128" s="3">
        <v>94955000000</v>
      </c>
      <c r="L128" s="3">
        <f t="shared" si="10"/>
        <v>1470050000000</v>
      </c>
      <c r="M128" s="3">
        <v>308217000000</v>
      </c>
      <c r="N128" s="3">
        <v>-684740000000</v>
      </c>
      <c r="O128" s="45">
        <v>748805000000</v>
      </c>
      <c r="P128" s="45"/>
      <c r="Q128" s="3">
        <f t="shared" si="11"/>
        <v>748805000000</v>
      </c>
      <c r="R128" s="3">
        <f t="shared" si="12"/>
        <v>2226090000000</v>
      </c>
      <c r="S128" s="3">
        <f t="shared" si="13"/>
        <v>2910830000000</v>
      </c>
      <c r="T128" s="3">
        <f t="shared" si="14"/>
        <v>2226090000</v>
      </c>
      <c r="U128" s="3">
        <v>485322000000</v>
      </c>
      <c r="V128" s="1"/>
      <c r="W128" s="1"/>
      <c r="X128" s="5">
        <f t="shared" si="15"/>
        <v>4.5868310111637225</v>
      </c>
    </row>
    <row r="129" spans="1:24" x14ac:dyDescent="0.35">
      <c r="A129" s="1">
        <v>2007</v>
      </c>
      <c r="B129" s="3">
        <v>375126000000</v>
      </c>
      <c r="C129" s="3"/>
      <c r="D129" s="3"/>
      <c r="E129" s="3"/>
      <c r="F129" s="3"/>
      <c r="G129" s="3"/>
      <c r="H129" s="3"/>
      <c r="I129" s="3">
        <v>55025000000</v>
      </c>
      <c r="J129" s="3">
        <v>1415444000000</v>
      </c>
      <c r="K129" s="3">
        <v>99993000000</v>
      </c>
      <c r="L129" s="3">
        <f t="shared" si="10"/>
        <v>1570462000000</v>
      </c>
      <c r="M129" s="3">
        <v>328331000000</v>
      </c>
      <c r="N129" s="3">
        <v>-726567000000</v>
      </c>
      <c r="O129" s="45">
        <v>740056000000</v>
      </c>
      <c r="P129" s="45"/>
      <c r="Q129" s="3">
        <f t="shared" si="11"/>
        <v>740056000000</v>
      </c>
      <c r="R129" s="3">
        <f t="shared" si="12"/>
        <v>2287408000000</v>
      </c>
      <c r="S129" s="3">
        <f t="shared" si="13"/>
        <v>3013975000000</v>
      </c>
      <c r="T129" s="3">
        <f t="shared" si="14"/>
        <v>2287408000</v>
      </c>
      <c r="U129" s="3">
        <v>511070000000</v>
      </c>
      <c r="V129" s="1"/>
      <c r="W129" s="1"/>
      <c r="X129" s="5">
        <f t="shared" si="15"/>
        <v>4.4757234821061695</v>
      </c>
    </row>
    <row r="130" spans="1:24" x14ac:dyDescent="0.35">
      <c r="A130" s="1">
        <v>2008</v>
      </c>
      <c r="B130" s="3">
        <v>358216000000</v>
      </c>
      <c r="C130" s="3"/>
      <c r="D130" s="3"/>
      <c r="E130" s="3"/>
      <c r="F130" s="3"/>
      <c r="G130" s="3"/>
      <c r="H130" s="3"/>
      <c r="I130" s="3">
        <v>66213000000</v>
      </c>
      <c r="J130" s="3">
        <v>1480585000000</v>
      </c>
      <c r="K130" s="3">
        <v>106285000000</v>
      </c>
      <c r="L130" s="3">
        <f t="shared" si="10"/>
        <v>1653083000000</v>
      </c>
      <c r="M130" s="3">
        <v>346782000000</v>
      </c>
      <c r="N130" s="3">
        <v>-773549000000</v>
      </c>
      <c r="O130" s="45">
        <v>875736000000</v>
      </c>
      <c r="P130" s="45"/>
      <c r="Q130" s="3">
        <f t="shared" si="11"/>
        <v>875736000000</v>
      </c>
      <c r="R130" s="3">
        <f t="shared" si="12"/>
        <v>2460268000000</v>
      </c>
      <c r="S130" s="3">
        <f t="shared" si="13"/>
        <v>3233817000000</v>
      </c>
      <c r="T130" s="3">
        <f t="shared" si="14"/>
        <v>2460268000</v>
      </c>
      <c r="U130" s="3">
        <v>516954000000</v>
      </c>
      <c r="V130" s="1"/>
      <c r="W130" s="1"/>
      <c r="X130" s="5">
        <f t="shared" si="15"/>
        <v>4.7591623239205036</v>
      </c>
    </row>
    <row r="131" spans="1:24" x14ac:dyDescent="0.35">
      <c r="A131" s="1">
        <v>2009</v>
      </c>
      <c r="B131" s="3">
        <v>360199000000</v>
      </c>
      <c r="C131" s="3"/>
      <c r="D131" s="3"/>
      <c r="E131" s="3"/>
      <c r="F131" s="3"/>
      <c r="G131" s="3"/>
      <c r="H131" s="3"/>
      <c r="I131" s="3">
        <v>70739000000</v>
      </c>
      <c r="J131" s="3">
        <v>1456048000000</v>
      </c>
      <c r="K131" s="3">
        <v>110717000000</v>
      </c>
      <c r="L131" s="3">
        <f t="shared" si="10"/>
        <v>1637504000000</v>
      </c>
      <c r="M131" s="3">
        <v>362128000000</v>
      </c>
      <c r="N131" s="3">
        <v>-805213000000</v>
      </c>
      <c r="O131" s="45">
        <v>889003000000</v>
      </c>
      <c r="P131" s="45"/>
      <c r="Q131" s="3">
        <f t="shared" si="11"/>
        <v>889003000000</v>
      </c>
      <c r="R131" s="3">
        <f t="shared" si="12"/>
        <v>2443621000000</v>
      </c>
      <c r="S131" s="3">
        <f t="shared" si="13"/>
        <v>3248834000000</v>
      </c>
      <c r="T131" s="3">
        <f t="shared" si="14"/>
        <v>2443621000</v>
      </c>
      <c r="U131" s="3">
        <v>505974000000</v>
      </c>
      <c r="V131" s="1"/>
      <c r="W131" s="1"/>
      <c r="X131" s="5">
        <f t="shared" si="15"/>
        <v>4.8295386719475708</v>
      </c>
    </row>
    <row r="132" spans="1:24" x14ac:dyDescent="0.35">
      <c r="A132" s="1">
        <v>2010</v>
      </c>
      <c r="B132" s="3">
        <v>382286000000</v>
      </c>
      <c r="C132" s="3"/>
      <c r="D132" s="3"/>
      <c r="E132" s="3"/>
      <c r="F132" s="3"/>
      <c r="G132" s="3"/>
      <c r="H132" s="3"/>
      <c r="I132" s="3">
        <v>70328000000</v>
      </c>
      <c r="J132" s="3">
        <v>1436018000000</v>
      </c>
      <c r="K132" s="3">
        <v>113815000000</v>
      </c>
      <c r="L132" s="3">
        <f t="shared" si="10"/>
        <v>1620161000000</v>
      </c>
      <c r="M132" s="3">
        <v>372428000000</v>
      </c>
      <c r="N132" s="3">
        <v>-828746000000</v>
      </c>
      <c r="O132" s="45">
        <v>978038000000</v>
      </c>
      <c r="P132" s="45"/>
      <c r="Q132" s="3">
        <f t="shared" si="11"/>
        <v>978038000000</v>
      </c>
      <c r="R132" s="3">
        <f t="shared" si="12"/>
        <v>2524167000000</v>
      </c>
      <c r="S132" s="3">
        <f t="shared" si="13"/>
        <v>3352913000000</v>
      </c>
      <c r="T132" s="3">
        <f t="shared" si="14"/>
        <v>2524167000</v>
      </c>
      <c r="U132" s="3">
        <v>522610000000</v>
      </c>
      <c r="V132" s="1"/>
      <c r="W132" s="1"/>
      <c r="X132" s="5">
        <f t="shared" si="15"/>
        <v>4.8299248005204642</v>
      </c>
    </row>
    <row r="133" spans="1:24" x14ac:dyDescent="0.35">
      <c r="A133" s="1">
        <v>2011</v>
      </c>
      <c r="B133" s="3">
        <v>363286000000</v>
      </c>
      <c r="C133" s="3"/>
      <c r="D133" s="3"/>
      <c r="E133" s="3"/>
      <c r="F133" s="3"/>
      <c r="G133" s="3"/>
      <c r="H133" s="3"/>
      <c r="I133" s="3">
        <v>70126000000</v>
      </c>
      <c r="J133" s="3">
        <v>1405675000000</v>
      </c>
      <c r="K133" s="3">
        <v>116944000000</v>
      </c>
      <c r="L133" s="3">
        <f t="shared" ref="L133:L141" si="16">SUM(I133:K133)</f>
        <v>1592745000000</v>
      </c>
      <c r="M133" s="3">
        <v>388991000000</v>
      </c>
      <c r="N133" s="3">
        <v>-829563000000</v>
      </c>
      <c r="O133" s="45">
        <v>1111642000000</v>
      </c>
      <c r="P133" s="45"/>
      <c r="Q133" s="3">
        <f t="shared" ref="Q133:Q141" si="17">O133+P133</f>
        <v>1111642000000</v>
      </c>
      <c r="R133" s="3">
        <f t="shared" ref="R133:R141" si="18">B133+L133+M133+N133+Q133</f>
        <v>2627101000000</v>
      </c>
      <c r="S133" s="3">
        <f t="shared" ref="S133:S141" si="19">R133-N133</f>
        <v>3456664000000</v>
      </c>
      <c r="T133" s="3">
        <f t="shared" ref="T133:T141" si="20">R133/1000</f>
        <v>2627101000</v>
      </c>
      <c r="U133" s="3">
        <v>540844000000</v>
      </c>
      <c r="V133" s="1"/>
      <c r="W133" s="1"/>
      <c r="X133" s="5">
        <f t="shared" ref="X133:X141" si="21">T133*1000/U133</f>
        <v>4.8574099000820938</v>
      </c>
    </row>
    <row r="134" spans="1:24" x14ac:dyDescent="0.35">
      <c r="A134" s="1">
        <v>2012</v>
      </c>
      <c r="B134" s="3">
        <v>369418000000</v>
      </c>
      <c r="C134" s="3"/>
      <c r="D134" s="3"/>
      <c r="E134" s="3"/>
      <c r="F134" s="3"/>
      <c r="G134" s="3"/>
      <c r="H134" s="3"/>
      <c r="I134" s="3">
        <v>74350000000</v>
      </c>
      <c r="J134" s="3">
        <v>1317222000000</v>
      </c>
      <c r="K134" s="3">
        <v>118934000000</v>
      </c>
      <c r="L134" s="3">
        <f t="shared" si="16"/>
        <v>1510506000000</v>
      </c>
      <c r="M134" s="3">
        <v>403480000000</v>
      </c>
      <c r="N134" s="3">
        <v>-831969000000</v>
      </c>
      <c r="O134" s="45">
        <v>1202109000000</v>
      </c>
      <c r="P134" s="45"/>
      <c r="Q134" s="3">
        <f t="shared" si="17"/>
        <v>1202109000000</v>
      </c>
      <c r="R134" s="3">
        <f t="shared" si="18"/>
        <v>2653544000000</v>
      </c>
      <c r="S134" s="3">
        <f t="shared" si="19"/>
        <v>3485513000000</v>
      </c>
      <c r="T134" s="3">
        <f t="shared" si="20"/>
        <v>2653544000</v>
      </c>
      <c r="U134" s="3">
        <v>544933000000</v>
      </c>
      <c r="V134" s="1"/>
      <c r="W134" s="1"/>
      <c r="X134" s="5">
        <f t="shared" si="21"/>
        <v>4.8694867075401929</v>
      </c>
    </row>
    <row r="135" spans="1:24" x14ac:dyDescent="0.35">
      <c r="A135" s="1">
        <v>2013</v>
      </c>
      <c r="B135" s="3">
        <v>381372000000</v>
      </c>
      <c r="C135" s="3"/>
      <c r="D135" s="3"/>
      <c r="E135" s="3"/>
      <c r="F135" s="3"/>
      <c r="G135" s="3"/>
      <c r="H135" s="3"/>
      <c r="I135" s="3">
        <v>75772000000</v>
      </c>
      <c r="J135" s="3">
        <v>1237800000000</v>
      </c>
      <c r="K135" s="3">
        <v>121365000000</v>
      </c>
      <c r="L135" s="3">
        <f t="shared" si="16"/>
        <v>1434937000000</v>
      </c>
      <c r="M135" s="3">
        <v>404322000000</v>
      </c>
      <c r="N135" s="3">
        <v>-825091000000</v>
      </c>
      <c r="O135" s="45">
        <v>1169777000000</v>
      </c>
      <c r="P135" s="45"/>
      <c r="Q135" s="3">
        <f t="shared" si="17"/>
        <v>1169777000000</v>
      </c>
      <c r="R135" s="3">
        <f t="shared" si="18"/>
        <v>2565317000000</v>
      </c>
      <c r="S135" s="3">
        <f t="shared" si="19"/>
        <v>3390408000000</v>
      </c>
      <c r="T135" s="3">
        <f t="shared" si="20"/>
        <v>2565317000</v>
      </c>
      <c r="U135" s="3">
        <v>546313000000</v>
      </c>
      <c r="V135" s="1"/>
      <c r="W135" s="1"/>
      <c r="X135" s="5">
        <f t="shared" si="21"/>
        <v>4.6956909317552391</v>
      </c>
    </row>
    <row r="136" spans="1:24" x14ac:dyDescent="0.35">
      <c r="A136" s="1">
        <v>2014</v>
      </c>
      <c r="B136" s="3">
        <v>398130000000</v>
      </c>
      <c r="C136" s="3"/>
      <c r="D136" s="3"/>
      <c r="E136" s="3"/>
      <c r="F136" s="3"/>
      <c r="G136" s="3"/>
      <c r="H136" s="3"/>
      <c r="I136" s="3">
        <v>79103000000</v>
      </c>
      <c r="J136" s="3">
        <v>1258702000000</v>
      </c>
      <c r="K136" s="3">
        <v>123403000000</v>
      </c>
      <c r="L136" s="3">
        <f t="shared" si="16"/>
        <v>1461208000000</v>
      </c>
      <c r="M136" s="3">
        <v>404649000000</v>
      </c>
      <c r="N136" s="3">
        <v>-804190000000</v>
      </c>
      <c r="O136" s="45">
        <v>1398048000000</v>
      </c>
      <c r="P136" s="45"/>
      <c r="Q136" s="3">
        <f t="shared" si="17"/>
        <v>1398048000000</v>
      </c>
      <c r="R136" s="3">
        <f t="shared" si="18"/>
        <v>2857845000000</v>
      </c>
      <c r="S136" s="3">
        <f t="shared" si="19"/>
        <v>3662035000000</v>
      </c>
      <c r="T136" s="3">
        <f t="shared" si="20"/>
        <v>2857845000</v>
      </c>
      <c r="U136" s="3">
        <v>546502000000</v>
      </c>
      <c r="V136" s="1"/>
      <c r="W136" s="1"/>
      <c r="X136" s="5">
        <f t="shared" si="21"/>
        <v>5.2293404232738396</v>
      </c>
    </row>
    <row r="137" spans="1:24" x14ac:dyDescent="0.35">
      <c r="A137" s="1">
        <v>2015</v>
      </c>
      <c r="B137" s="3">
        <v>413848000000</v>
      </c>
      <c r="C137" s="3"/>
      <c r="D137" s="3"/>
      <c r="E137" s="3"/>
      <c r="F137" s="3"/>
      <c r="G137" s="3"/>
      <c r="H137" s="3"/>
      <c r="I137" s="3">
        <v>80931000000</v>
      </c>
      <c r="J137" s="3">
        <v>1307089000000</v>
      </c>
      <c r="K137" s="3">
        <v>124279000000</v>
      </c>
      <c r="L137" s="3">
        <f t="shared" si="16"/>
        <v>1512299000000</v>
      </c>
      <c r="M137" s="3">
        <v>409375000000</v>
      </c>
      <c r="N137" s="3">
        <v>-811881000000</v>
      </c>
      <c r="O137" s="45">
        <v>1487849000000</v>
      </c>
      <c r="P137" s="45"/>
      <c r="Q137" s="3">
        <f t="shared" si="17"/>
        <v>1487849000000</v>
      </c>
      <c r="R137" s="3">
        <f t="shared" si="18"/>
        <v>3011490000000</v>
      </c>
      <c r="S137" s="3">
        <f t="shared" si="19"/>
        <v>3823371000000</v>
      </c>
      <c r="T137" s="3">
        <f t="shared" si="20"/>
        <v>3011490000</v>
      </c>
      <c r="U137" s="3">
        <v>565828000000</v>
      </c>
      <c r="V137" s="1"/>
      <c r="W137" s="1"/>
      <c r="X137" s="5">
        <f t="shared" si="21"/>
        <v>5.3222710788437473</v>
      </c>
    </row>
    <row r="138" spans="1:24" x14ac:dyDescent="0.35">
      <c r="A138" s="1">
        <v>2016</v>
      </c>
      <c r="B138" s="3">
        <v>435187000000</v>
      </c>
      <c r="C138" s="3"/>
      <c r="D138" s="3"/>
      <c r="E138" s="3"/>
      <c r="F138" s="3"/>
      <c r="G138" s="3"/>
      <c r="H138" s="3"/>
      <c r="I138" s="3">
        <v>82719000000</v>
      </c>
      <c r="J138" s="3">
        <v>1391806000000</v>
      </c>
      <c r="K138" s="3">
        <v>126982000000</v>
      </c>
      <c r="L138" s="3">
        <f t="shared" si="16"/>
        <v>1601507000000</v>
      </c>
      <c r="M138" s="3">
        <v>418189000000</v>
      </c>
      <c r="N138" s="3">
        <v>-819767000000</v>
      </c>
      <c r="O138" s="45">
        <v>1623703000000</v>
      </c>
      <c r="P138" s="45"/>
      <c r="Q138" s="3">
        <f t="shared" si="17"/>
        <v>1623703000000</v>
      </c>
      <c r="R138" s="3">
        <f t="shared" si="18"/>
        <v>3258819000000</v>
      </c>
      <c r="S138" s="3">
        <f t="shared" si="19"/>
        <v>4078586000000</v>
      </c>
      <c r="T138" s="3">
        <f t="shared" si="20"/>
        <v>3258819000</v>
      </c>
      <c r="U138" s="3">
        <v>575030000000</v>
      </c>
      <c r="V138" s="1"/>
      <c r="W138" s="1"/>
      <c r="X138" s="5">
        <f t="shared" si="21"/>
        <v>5.6672156235326856</v>
      </c>
    </row>
    <row r="139" spans="1:24" x14ac:dyDescent="0.35">
      <c r="A139" s="1">
        <v>2017</v>
      </c>
      <c r="B139" s="3">
        <v>448263000000</v>
      </c>
      <c r="C139" s="3"/>
      <c r="D139" s="3"/>
      <c r="E139" s="3"/>
      <c r="F139" s="3"/>
      <c r="G139" s="3"/>
      <c r="H139" s="3"/>
      <c r="I139" s="3">
        <v>86147000000</v>
      </c>
      <c r="J139" s="3">
        <v>1516410000000</v>
      </c>
      <c r="K139" s="3">
        <v>131098000000</v>
      </c>
      <c r="L139" s="3">
        <f t="shared" si="16"/>
        <v>1733655000000</v>
      </c>
      <c r="M139" s="3">
        <v>424703000000</v>
      </c>
      <c r="N139" s="3">
        <v>-832468000000</v>
      </c>
      <c r="O139" s="45">
        <v>1606409000000</v>
      </c>
      <c r="P139" s="45"/>
      <c r="Q139" s="3">
        <f t="shared" si="17"/>
        <v>1606409000000</v>
      </c>
      <c r="R139" s="3">
        <f t="shared" si="18"/>
        <v>3380562000000</v>
      </c>
      <c r="S139" s="3">
        <f t="shared" si="19"/>
        <v>4213030000000</v>
      </c>
      <c r="T139" s="3">
        <f t="shared" si="20"/>
        <v>3380562000</v>
      </c>
      <c r="U139" s="3">
        <v>616976000000</v>
      </c>
      <c r="V139" s="1"/>
      <c r="W139" s="1"/>
      <c r="X139" s="5">
        <f t="shared" si="21"/>
        <v>5.4792439252094081</v>
      </c>
    </row>
    <row r="140" spans="1:24" x14ac:dyDescent="0.35">
      <c r="A140" s="1">
        <v>2018</v>
      </c>
      <c r="B140" s="3">
        <v>447151000000</v>
      </c>
      <c r="C140" s="3"/>
      <c r="D140" s="3"/>
      <c r="E140" s="3"/>
      <c r="F140" s="3"/>
      <c r="G140" s="3"/>
      <c r="H140" s="3"/>
      <c r="I140" s="3">
        <v>87722000000</v>
      </c>
      <c r="J140" s="3">
        <v>1676420000000</v>
      </c>
      <c r="K140" s="3">
        <v>135891000000</v>
      </c>
      <c r="L140" s="3">
        <f t="shared" si="16"/>
        <v>1900033000000</v>
      </c>
      <c r="M140" s="3">
        <v>434251000000</v>
      </c>
      <c r="N140" s="3">
        <v>-845016000000</v>
      </c>
      <c r="O140" s="45">
        <v>1647453000000</v>
      </c>
      <c r="P140" s="45"/>
      <c r="Q140" s="3">
        <f t="shared" si="17"/>
        <v>1647453000000</v>
      </c>
      <c r="R140" s="3">
        <f t="shared" si="18"/>
        <v>3583872000000</v>
      </c>
      <c r="S140" s="3">
        <f t="shared" si="19"/>
        <v>4428888000000</v>
      </c>
      <c r="T140" s="3">
        <f t="shared" si="20"/>
        <v>3583872000</v>
      </c>
      <c r="U140" s="3">
        <v>648638000000</v>
      </c>
      <c r="V140" s="1"/>
      <c r="W140" s="1"/>
      <c r="X140" s="5">
        <f t="shared" si="21"/>
        <v>5.5252267058050872</v>
      </c>
    </row>
    <row r="141" spans="1:24" x14ac:dyDescent="0.35">
      <c r="A141" s="1">
        <v>2019</v>
      </c>
      <c r="B141" s="3">
        <v>472490000000</v>
      </c>
      <c r="C141" s="3"/>
      <c r="D141" s="3"/>
      <c r="E141" s="3"/>
      <c r="F141" s="3"/>
      <c r="G141" s="3"/>
      <c r="H141" s="3"/>
      <c r="I141" s="3">
        <v>87620000000</v>
      </c>
      <c r="J141" s="3">
        <v>1817644000000</v>
      </c>
      <c r="K141" s="3">
        <v>144171000000</v>
      </c>
      <c r="L141" s="3">
        <f t="shared" si="16"/>
        <v>2049435000000</v>
      </c>
      <c r="M141" s="3">
        <v>455758000000</v>
      </c>
      <c r="N141" s="3">
        <v>-857108000000</v>
      </c>
      <c r="O141" s="45">
        <v>1905166000000</v>
      </c>
      <c r="P141" s="45"/>
      <c r="Q141" s="3">
        <f t="shared" si="17"/>
        <v>1905166000000</v>
      </c>
      <c r="R141" s="3">
        <f t="shared" si="18"/>
        <v>4025741000000</v>
      </c>
      <c r="S141" s="3">
        <f t="shared" si="19"/>
        <v>4882849000000</v>
      </c>
      <c r="T141" s="3">
        <f t="shared" si="20"/>
        <v>4025741000</v>
      </c>
      <c r="U141" s="3">
        <v>676055000000</v>
      </c>
      <c r="V141" s="1"/>
      <c r="W141" s="1"/>
      <c r="X141" s="5">
        <f t="shared" si="21"/>
        <v>5.9547536812833277</v>
      </c>
    </row>
  </sheetData>
  <mergeCells count="25">
    <mergeCell ref="O141:P141"/>
    <mergeCell ref="O135:P135"/>
    <mergeCell ref="O136:P136"/>
    <mergeCell ref="O137:P137"/>
    <mergeCell ref="O138:P138"/>
    <mergeCell ref="O139:P139"/>
    <mergeCell ref="O140:P140"/>
    <mergeCell ref="O134:P134"/>
    <mergeCell ref="O123:P123"/>
    <mergeCell ref="O124:P124"/>
    <mergeCell ref="O125:P125"/>
    <mergeCell ref="O126:P126"/>
    <mergeCell ref="O127:P127"/>
    <mergeCell ref="O128:P128"/>
    <mergeCell ref="O129:P129"/>
    <mergeCell ref="O130:P130"/>
    <mergeCell ref="O131:P131"/>
    <mergeCell ref="O132:P132"/>
    <mergeCell ref="O133:P133"/>
    <mergeCell ref="O122:P122"/>
    <mergeCell ref="O117:P117"/>
    <mergeCell ref="O118:P118"/>
    <mergeCell ref="O119:P119"/>
    <mergeCell ref="O120:P120"/>
    <mergeCell ref="O121:P1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DC49-6EA2-4A0A-97C1-05149589B447}">
  <dimension ref="A1:J13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9" sqref="E19"/>
    </sheetView>
  </sheetViews>
  <sheetFormatPr defaultRowHeight="14.5" x14ac:dyDescent="0.35"/>
  <cols>
    <col min="2" max="2" width="26.453125" style="8" customWidth="1"/>
    <col min="3" max="3" width="14.26953125" style="11" customWidth="1"/>
    <col min="4" max="4" width="39.36328125" customWidth="1"/>
    <col min="5" max="5" width="35.7265625" customWidth="1"/>
    <col min="6" max="6" width="26.08984375" customWidth="1"/>
    <col min="8" max="8" width="13.81640625" style="9" customWidth="1"/>
    <col min="9" max="9" width="12.90625" style="9" customWidth="1"/>
    <col min="10" max="10" width="8.7265625" style="15"/>
  </cols>
  <sheetData>
    <row r="1" spans="1:10" s="2" customFormat="1" x14ac:dyDescent="0.35">
      <c r="A1" s="2" t="s">
        <v>0</v>
      </c>
      <c r="B1" s="6" t="s">
        <v>27</v>
      </c>
      <c r="C1" s="10" t="s">
        <v>28</v>
      </c>
      <c r="D1" s="2" t="s">
        <v>29</v>
      </c>
      <c r="E1" s="2" t="s">
        <v>30</v>
      </c>
      <c r="F1" s="2" t="s">
        <v>31</v>
      </c>
      <c r="H1" s="6" t="s">
        <v>121</v>
      </c>
      <c r="I1" s="6" t="s">
        <v>120</v>
      </c>
      <c r="J1" s="35" t="s">
        <v>122</v>
      </c>
    </row>
    <row r="2" spans="1:10" x14ac:dyDescent="0.35">
      <c r="A2" s="1">
        <v>1854</v>
      </c>
      <c r="B2" s="8">
        <v>143161.40454704731</v>
      </c>
      <c r="C2" s="11">
        <v>22.415386500371699</v>
      </c>
      <c r="D2" s="8">
        <f>B2*C2</f>
        <v>3209018.2148581357</v>
      </c>
      <c r="E2" s="14">
        <f>B2*$C$69</f>
        <v>6740197.2313304693</v>
      </c>
      <c r="F2" s="8">
        <f>AVERAGE(D2,E2)</f>
        <v>4974607.7230943022</v>
      </c>
    </row>
    <row r="3" spans="1:10" x14ac:dyDescent="0.35">
      <c r="A3" s="1">
        <v>1855</v>
      </c>
      <c r="B3" s="8">
        <v>147636.86341640039</v>
      </c>
      <c r="C3" s="11">
        <v>19.228136996723698</v>
      </c>
      <c r="D3" s="8">
        <f t="shared" ref="D3:D66" si="0">B3*C3</f>
        <v>2838781.8355371319</v>
      </c>
      <c r="E3" s="14">
        <f t="shared" ref="E3:E5" si="1">B3*$C$69</f>
        <v>6950906.783779948</v>
      </c>
      <c r="F3" s="8">
        <f t="shared" ref="F3:F5" si="2">AVERAGE(D3,E3)</f>
        <v>4894844.3096585404</v>
      </c>
    </row>
    <row r="4" spans="1:10" x14ac:dyDescent="0.35">
      <c r="A4" s="1">
        <v>1856</v>
      </c>
      <c r="B4" s="8">
        <v>128073.3806355597</v>
      </c>
      <c r="C4" s="11">
        <v>22.854118442359201</v>
      </c>
      <c r="D4" s="8">
        <f t="shared" si="0"/>
        <v>2927004.2103584348</v>
      </c>
      <c r="E4" s="14">
        <f t="shared" si="1"/>
        <v>6029836.3815175155</v>
      </c>
      <c r="F4" s="8">
        <f t="shared" si="2"/>
        <v>4478420.2959379749</v>
      </c>
    </row>
    <row r="5" spans="1:10" x14ac:dyDescent="0.35">
      <c r="A5" s="1">
        <v>1857</v>
      </c>
      <c r="B5" s="8">
        <v>153231.18700309191</v>
      </c>
      <c r="C5" s="11">
        <v>19.977409394137101</v>
      </c>
      <c r="D5" s="8">
        <f t="shared" si="0"/>
        <v>3061162.1547103473</v>
      </c>
      <c r="E5" s="14">
        <f t="shared" si="1"/>
        <v>7214293.7243418032</v>
      </c>
      <c r="F5" s="8">
        <f t="shared" si="2"/>
        <v>5137727.9395260755</v>
      </c>
    </row>
    <row r="6" spans="1:10" x14ac:dyDescent="0.35">
      <c r="A6" s="1">
        <v>1858</v>
      </c>
      <c r="C6" s="11">
        <v>19.238436897272202</v>
      </c>
      <c r="D6" s="8"/>
      <c r="E6" s="1"/>
      <c r="F6" s="1"/>
    </row>
    <row r="7" spans="1:10" x14ac:dyDescent="0.35">
      <c r="A7" s="1">
        <v>1859</v>
      </c>
      <c r="C7" s="11">
        <v>17.306545205732402</v>
      </c>
      <c r="D7" s="8"/>
      <c r="E7" s="1"/>
      <c r="F7" s="1"/>
    </row>
    <row r="8" spans="1:10" x14ac:dyDescent="0.35">
      <c r="A8" s="1">
        <v>1860</v>
      </c>
      <c r="C8" s="11">
        <v>21.663969173735101</v>
      </c>
      <c r="D8" s="8"/>
      <c r="E8" s="1"/>
      <c r="F8" s="1"/>
    </row>
    <row r="9" spans="1:10" x14ac:dyDescent="0.35">
      <c r="A9" s="1">
        <v>1861</v>
      </c>
      <c r="C9" s="11">
        <v>21.014215938821302</v>
      </c>
      <c r="D9" s="8"/>
      <c r="E9" s="1"/>
      <c r="F9" s="1"/>
    </row>
    <row r="10" spans="1:10" x14ac:dyDescent="0.35">
      <c r="A10" s="1">
        <v>1862</v>
      </c>
      <c r="B10" s="8">
        <v>158902.0995436488</v>
      </c>
      <c r="C10" s="11">
        <v>22.2386740818025</v>
      </c>
      <c r="D10" s="8">
        <f t="shared" si="0"/>
        <v>3533772.0026653437</v>
      </c>
      <c r="E10" s="14">
        <f t="shared" ref="E10" si="3">B10*$C$69</f>
        <v>7481286.5575423017</v>
      </c>
      <c r="F10" s="8">
        <f t="shared" ref="F10" si="4">AVERAGE(D10,E10)</f>
        <v>5507529.2801038232</v>
      </c>
    </row>
    <row r="11" spans="1:10" x14ac:dyDescent="0.35">
      <c r="A11" s="1">
        <v>1863</v>
      </c>
      <c r="C11" s="11">
        <v>22.067605288729901</v>
      </c>
      <c r="D11" s="8"/>
      <c r="E11" s="1"/>
      <c r="F11" s="1"/>
    </row>
    <row r="12" spans="1:10" x14ac:dyDescent="0.35">
      <c r="A12" s="1">
        <v>1864</v>
      </c>
      <c r="C12" s="11">
        <v>20.860764715709401</v>
      </c>
      <c r="D12" s="8"/>
      <c r="E12" s="1"/>
      <c r="F12" s="1"/>
    </row>
    <row r="13" spans="1:10" x14ac:dyDescent="0.35">
      <c r="A13" s="1">
        <v>1865</v>
      </c>
      <c r="C13" s="11">
        <v>20.3581996965491</v>
      </c>
      <c r="D13" s="8"/>
      <c r="E13" s="1"/>
      <c r="F13" s="1"/>
    </row>
    <row r="14" spans="1:10" x14ac:dyDescent="0.35">
      <c r="A14" s="1">
        <v>1866</v>
      </c>
      <c r="C14" s="11">
        <v>18.448458500087799</v>
      </c>
      <c r="D14" s="8"/>
      <c r="E14" s="1"/>
      <c r="F14" s="1"/>
    </row>
    <row r="15" spans="1:10" x14ac:dyDescent="0.35">
      <c r="A15" s="1">
        <v>1867</v>
      </c>
      <c r="B15" s="8">
        <v>176833.90461170441</v>
      </c>
      <c r="C15" s="11">
        <v>22.3413931451724</v>
      </c>
      <c r="D15" s="8">
        <f t="shared" si="0"/>
        <v>3950715.7843260029</v>
      </c>
      <c r="E15" s="14">
        <f t="shared" ref="E15" si="5">B15*$C$69</f>
        <v>8325535.7688075239</v>
      </c>
      <c r="F15" s="8">
        <f t="shared" ref="F15" si="6">AVERAGE(D15,E15)</f>
        <v>6138125.7765667634</v>
      </c>
    </row>
    <row r="16" spans="1:10" x14ac:dyDescent="0.35">
      <c r="A16" s="1">
        <v>1868</v>
      </c>
      <c r="C16" s="11">
        <v>21.2133061965779</v>
      </c>
      <c r="D16" s="8"/>
      <c r="E16" s="1"/>
      <c r="F16" s="1"/>
    </row>
    <row r="17" spans="1:10" x14ac:dyDescent="0.35">
      <c r="A17" s="1">
        <v>1869</v>
      </c>
      <c r="C17" s="11">
        <v>23.331724319821902</v>
      </c>
      <c r="D17" s="8"/>
      <c r="E17" s="1"/>
      <c r="F17" s="1"/>
    </row>
    <row r="18" spans="1:10" x14ac:dyDescent="0.35">
      <c r="A18" s="1">
        <v>1870</v>
      </c>
      <c r="C18" s="11">
        <v>20.926929568902001</v>
      </c>
      <c r="D18" s="8"/>
      <c r="E18" s="1"/>
      <c r="F18" s="1"/>
    </row>
    <row r="19" spans="1:10" x14ac:dyDescent="0.35">
      <c r="A19" s="1">
        <v>1871</v>
      </c>
      <c r="C19" s="11">
        <v>18.117836564069801</v>
      </c>
      <c r="D19" s="8"/>
      <c r="E19" s="1"/>
      <c r="F19" s="1"/>
    </row>
    <row r="20" spans="1:10" x14ac:dyDescent="0.35">
      <c r="A20" s="1">
        <v>1872</v>
      </c>
      <c r="B20" s="8">
        <v>232610.6427528247</v>
      </c>
      <c r="C20" s="11">
        <v>20.642474823347701</v>
      </c>
      <c r="D20" s="8">
        <f t="shared" si="0"/>
        <v>4801659.3366679102</v>
      </c>
      <c r="E20" s="14">
        <f t="shared" ref="E20" si="7">B20*$C$69</f>
        <v>10951566.277385525</v>
      </c>
      <c r="F20" s="8">
        <f t="shared" ref="F20" si="8">AVERAGE(D20,E20)</f>
        <v>7876612.8070267178</v>
      </c>
    </row>
    <row r="21" spans="1:10" x14ac:dyDescent="0.35">
      <c r="A21" s="1">
        <v>1873</v>
      </c>
      <c r="C21" s="11">
        <v>21.949006286405101</v>
      </c>
      <c r="D21" s="8"/>
      <c r="E21" s="1"/>
      <c r="F21" s="1"/>
    </row>
    <row r="22" spans="1:10" x14ac:dyDescent="0.35">
      <c r="A22" s="1">
        <v>1874</v>
      </c>
      <c r="C22" s="11">
        <v>23.2082030060247</v>
      </c>
      <c r="D22" s="8"/>
      <c r="E22" s="1"/>
      <c r="F22" s="1"/>
    </row>
    <row r="23" spans="1:10" x14ac:dyDescent="0.35">
      <c r="A23" s="1">
        <v>1875</v>
      </c>
      <c r="B23" s="8">
        <v>290591.8107834626</v>
      </c>
      <c r="C23" s="11">
        <v>20.690663044282001</v>
      </c>
      <c r="D23" s="8">
        <f t="shared" si="0"/>
        <v>6012537.2403483773</v>
      </c>
      <c r="E23" s="14">
        <f t="shared" ref="E23" si="9">B23*$C$69</f>
        <v>13681383.782780156</v>
      </c>
      <c r="F23" s="8">
        <f t="shared" ref="F23" si="10">AVERAGE(D23,E23)</f>
        <v>9846960.5115642659</v>
      </c>
    </row>
    <row r="24" spans="1:10" x14ac:dyDescent="0.35">
      <c r="A24" s="1">
        <v>1876</v>
      </c>
      <c r="B24" s="8">
        <v>289519.56542934681</v>
      </c>
      <c r="C24" s="11">
        <v>22.475856942265299</v>
      </c>
      <c r="D24" s="8">
        <f t="shared" si="0"/>
        <v>6507200.3345768172</v>
      </c>
      <c r="E24" s="14">
        <f t="shared" ref="E24:E28" si="11">B24*$C$69</f>
        <v>13630901.285839139</v>
      </c>
      <c r="F24" s="8">
        <f t="shared" ref="F24:F28" si="12">AVERAGE(D24,E24)</f>
        <v>10069050.810207978</v>
      </c>
    </row>
    <row r="25" spans="1:10" x14ac:dyDescent="0.35">
      <c r="A25" s="1">
        <v>1877</v>
      </c>
      <c r="B25" s="8">
        <v>230316.304091378</v>
      </c>
      <c r="C25" s="11">
        <v>23.720299735222198</v>
      </c>
      <c r="D25" s="8">
        <f t="shared" si="0"/>
        <v>5463171.7669560686</v>
      </c>
      <c r="E25" s="14">
        <f t="shared" si="11"/>
        <v>10843546.276167002</v>
      </c>
      <c r="F25" s="8">
        <f t="shared" si="12"/>
        <v>8153359.0215615351</v>
      </c>
    </row>
    <row r="26" spans="1:10" x14ac:dyDescent="0.35">
      <c r="A26" s="1">
        <v>1878</v>
      </c>
      <c r="B26" s="8">
        <v>243825.9295623347</v>
      </c>
      <c r="C26" s="11">
        <v>22.8620317160273</v>
      </c>
      <c r="D26" s="8">
        <f t="shared" si="0"/>
        <v>5574356.1348439343</v>
      </c>
      <c r="E26" s="14">
        <f t="shared" si="11"/>
        <v>11479594.382035714</v>
      </c>
      <c r="F26" s="8">
        <f t="shared" si="12"/>
        <v>8526975.258439824</v>
      </c>
    </row>
    <row r="27" spans="1:10" x14ac:dyDescent="0.35">
      <c r="A27" s="1">
        <v>1879</v>
      </c>
      <c r="B27" s="8">
        <v>268720.66952311172</v>
      </c>
      <c r="C27" s="11">
        <v>23.3292572726575</v>
      </c>
      <c r="D27" s="8">
        <f t="shared" si="0"/>
        <v>6269053.6337854471</v>
      </c>
      <c r="E27" s="14">
        <f t="shared" si="11"/>
        <v>12651666.26753596</v>
      </c>
      <c r="F27" s="8">
        <f t="shared" si="12"/>
        <v>9460359.9506607037</v>
      </c>
    </row>
    <row r="28" spans="1:10" x14ac:dyDescent="0.35">
      <c r="A28" s="1">
        <v>1880</v>
      </c>
      <c r="B28" s="8">
        <v>293065.96698876721</v>
      </c>
      <c r="C28" s="11">
        <v>22.399109516275701</v>
      </c>
      <c r="D28" s="8">
        <f t="shared" si="0"/>
        <v>6564416.6900746357</v>
      </c>
      <c r="E28" s="14">
        <f t="shared" si="11"/>
        <v>13797869.792802451</v>
      </c>
      <c r="F28" s="8">
        <f t="shared" si="12"/>
        <v>10181143.241438543</v>
      </c>
      <c r="H28" s="9">
        <v>9508</v>
      </c>
      <c r="I28" s="9">
        <v>95282</v>
      </c>
      <c r="J28" s="15">
        <f>H28/I28</f>
        <v>9.9787997733045072E-2</v>
      </c>
    </row>
    <row r="29" spans="1:10" x14ac:dyDescent="0.35">
      <c r="A29" s="1">
        <v>1881</v>
      </c>
      <c r="C29" s="11">
        <v>24.600111896860302</v>
      </c>
      <c r="D29" s="8"/>
      <c r="E29" s="1"/>
      <c r="F29" s="1"/>
      <c r="H29" s="9">
        <v>8541</v>
      </c>
      <c r="I29" s="9">
        <v>87726</v>
      </c>
      <c r="J29" s="15">
        <f t="shared" ref="J29:J92" si="13">H29/I29</f>
        <v>9.7359961698926203E-2</v>
      </c>
    </row>
    <row r="30" spans="1:10" x14ac:dyDescent="0.35">
      <c r="A30" s="1">
        <v>1882</v>
      </c>
      <c r="B30" s="8">
        <v>258400</v>
      </c>
      <c r="C30" s="11">
        <v>25.383488585665098</v>
      </c>
      <c r="D30" s="8">
        <f t="shared" si="0"/>
        <v>6559093.4505358618</v>
      </c>
      <c r="E30" s="14">
        <f t="shared" ref="E30" si="14">B30*$C$69</f>
        <v>12165757.73398079</v>
      </c>
      <c r="F30" s="8">
        <f t="shared" ref="F30" si="15">AVERAGE(D30,E30)</f>
        <v>9362425.5922583267</v>
      </c>
      <c r="H30" s="9">
        <v>9507</v>
      </c>
      <c r="I30" s="9">
        <v>85950</v>
      </c>
      <c r="J30" s="15">
        <f t="shared" si="13"/>
        <v>0.1106108202443281</v>
      </c>
    </row>
    <row r="31" spans="1:10" x14ac:dyDescent="0.35">
      <c r="A31" s="1">
        <v>1883</v>
      </c>
      <c r="B31" s="8">
        <v>244700</v>
      </c>
      <c r="C31" s="11">
        <v>24.111162649224902</v>
      </c>
      <c r="D31" s="8">
        <f t="shared" si="0"/>
        <v>5900001.5002653338</v>
      </c>
      <c r="E31" s="14">
        <f t="shared" ref="E31:E94" si="16">B31*$C$69</f>
        <v>11520746.584772056</v>
      </c>
      <c r="F31" s="8">
        <f t="shared" ref="F31:F94" si="17">AVERAGE(D31,E31)</f>
        <v>8710374.042518694</v>
      </c>
      <c r="H31" s="9">
        <v>9036</v>
      </c>
      <c r="I31" s="9">
        <v>91656</v>
      </c>
      <c r="J31" s="15">
        <f t="shared" si="13"/>
        <v>9.8586017282010996E-2</v>
      </c>
    </row>
    <row r="32" spans="1:10" x14ac:dyDescent="0.35">
      <c r="A32" s="1">
        <v>1884</v>
      </c>
      <c r="B32" s="8">
        <v>233300</v>
      </c>
      <c r="C32" s="11">
        <v>23.737888362307299</v>
      </c>
      <c r="D32" s="8">
        <f t="shared" si="0"/>
        <v>5538049.3549262928</v>
      </c>
      <c r="E32" s="14">
        <f t="shared" si="16"/>
        <v>10984021.978861138</v>
      </c>
      <c r="F32" s="8">
        <f t="shared" si="17"/>
        <v>8261035.666893715</v>
      </c>
      <c r="H32" s="9">
        <v>9612</v>
      </c>
      <c r="I32" s="9">
        <v>94413</v>
      </c>
      <c r="J32" s="15">
        <f t="shared" si="13"/>
        <v>0.1018080137269232</v>
      </c>
    </row>
    <row r="33" spans="1:10" x14ac:dyDescent="0.35">
      <c r="A33" s="1">
        <v>1885</v>
      </c>
      <c r="B33" s="8">
        <v>261800</v>
      </c>
      <c r="C33" s="11">
        <v>25.053658476552901</v>
      </c>
      <c r="D33" s="8">
        <f t="shared" si="0"/>
        <v>6559047.7891615489</v>
      </c>
      <c r="E33" s="14">
        <f t="shared" si="16"/>
        <v>12325833.493638432</v>
      </c>
      <c r="F33" s="8">
        <f t="shared" si="17"/>
        <v>9442440.6413999908</v>
      </c>
      <c r="H33" s="9">
        <v>9280</v>
      </c>
      <c r="I33" s="9">
        <v>90304</v>
      </c>
      <c r="J33" s="15">
        <f t="shared" si="13"/>
        <v>0.10276399716513111</v>
      </c>
    </row>
    <row r="34" spans="1:10" x14ac:dyDescent="0.35">
      <c r="A34" s="1">
        <v>1886</v>
      </c>
      <c r="B34" s="8">
        <v>234500</v>
      </c>
      <c r="C34" s="11">
        <v>24.050401423588699</v>
      </c>
      <c r="D34" s="8">
        <f t="shared" si="0"/>
        <v>5639819.1338315504</v>
      </c>
      <c r="E34" s="14">
        <f t="shared" si="16"/>
        <v>11040519.30579913</v>
      </c>
      <c r="F34" s="8">
        <f t="shared" si="17"/>
        <v>8340169.2198153399</v>
      </c>
      <c r="H34" s="9">
        <v>9630</v>
      </c>
      <c r="I34" s="9">
        <v>95239</v>
      </c>
      <c r="J34" s="15">
        <f t="shared" si="13"/>
        <v>0.10111403941662554</v>
      </c>
    </row>
    <row r="35" spans="1:10" x14ac:dyDescent="0.35">
      <c r="A35" s="1">
        <v>1887</v>
      </c>
      <c r="B35" s="8">
        <v>237300</v>
      </c>
      <c r="C35" s="11">
        <v>26.554373300355799</v>
      </c>
      <c r="D35" s="8">
        <f t="shared" si="0"/>
        <v>6301352.7841744311</v>
      </c>
      <c r="E35" s="14">
        <f t="shared" si="16"/>
        <v>11172346.401987776</v>
      </c>
      <c r="F35" s="8">
        <f t="shared" si="17"/>
        <v>8736849.5930811036</v>
      </c>
      <c r="H35" s="9">
        <v>9106</v>
      </c>
      <c r="I35" s="9">
        <v>87093</v>
      </c>
      <c r="J35" s="15">
        <f t="shared" si="13"/>
        <v>0.10455490108275062</v>
      </c>
    </row>
    <row r="36" spans="1:10" x14ac:dyDescent="0.35">
      <c r="A36" s="1">
        <v>1888</v>
      </c>
      <c r="B36" s="8">
        <v>239500</v>
      </c>
      <c r="C36" s="11">
        <v>25.663724364373699</v>
      </c>
      <c r="D36" s="8">
        <f t="shared" si="0"/>
        <v>6146461.9852675013</v>
      </c>
      <c r="E36" s="14">
        <f t="shared" si="16"/>
        <v>11275924.834707428</v>
      </c>
      <c r="F36" s="8">
        <f t="shared" si="17"/>
        <v>8711193.4099874645</v>
      </c>
      <c r="H36" s="9">
        <v>9104</v>
      </c>
      <c r="I36" s="9">
        <v>91241</v>
      </c>
      <c r="J36" s="15">
        <f t="shared" si="13"/>
        <v>9.9779704299602159E-2</v>
      </c>
    </row>
    <row r="37" spans="1:10" x14ac:dyDescent="0.35">
      <c r="A37" s="1">
        <v>1889</v>
      </c>
      <c r="B37" s="8">
        <v>242200</v>
      </c>
      <c r="C37" s="11">
        <v>26.046856133324599</v>
      </c>
      <c r="D37" s="8">
        <f t="shared" si="0"/>
        <v>6308548.5554912183</v>
      </c>
      <c r="E37" s="14">
        <f t="shared" si="16"/>
        <v>11403043.820317907</v>
      </c>
      <c r="F37" s="8">
        <f t="shared" si="17"/>
        <v>8855796.1879045628</v>
      </c>
      <c r="H37" s="9">
        <v>8862</v>
      </c>
      <c r="I37" s="9">
        <v>91135</v>
      </c>
      <c r="J37" s="15">
        <f t="shared" si="13"/>
        <v>9.7240357711087952E-2</v>
      </c>
    </row>
    <row r="38" spans="1:10" x14ac:dyDescent="0.35">
      <c r="A38" s="1">
        <v>1890</v>
      </c>
      <c r="B38" s="8">
        <v>248700</v>
      </c>
      <c r="C38" s="11">
        <v>25.781668844711</v>
      </c>
      <c r="D38" s="8">
        <f t="shared" si="0"/>
        <v>6411901.0416796254</v>
      </c>
      <c r="E38" s="14">
        <f t="shared" si="16"/>
        <v>11709071.007898694</v>
      </c>
      <c r="F38" s="8">
        <f t="shared" si="17"/>
        <v>9060486.0247891601</v>
      </c>
      <c r="H38" s="9">
        <v>10090</v>
      </c>
      <c r="I38" s="9">
        <v>93246</v>
      </c>
      <c r="J38" s="15">
        <f t="shared" si="13"/>
        <v>0.10820839499817686</v>
      </c>
    </row>
    <row r="39" spans="1:10" x14ac:dyDescent="0.35">
      <c r="A39" s="1">
        <v>1891</v>
      </c>
      <c r="B39" s="8">
        <v>289295</v>
      </c>
      <c r="C39" s="11">
        <v>25.643795790461098</v>
      </c>
      <c r="D39" s="8">
        <f t="shared" si="0"/>
        <v>7418621.9032014431</v>
      </c>
      <c r="E39" s="14">
        <f t="shared" si="16"/>
        <v>13620328.497105157</v>
      </c>
      <c r="F39" s="8">
        <f t="shared" si="17"/>
        <v>10519475.200153301</v>
      </c>
      <c r="H39" s="9">
        <v>9734</v>
      </c>
      <c r="I39" s="9">
        <v>94844</v>
      </c>
      <c r="J39" s="15">
        <f t="shared" si="13"/>
        <v>0.10263168993294251</v>
      </c>
    </row>
    <row r="40" spans="1:10" x14ac:dyDescent="0.35">
      <c r="A40" s="1">
        <v>1892</v>
      </c>
      <c r="B40" s="8">
        <v>309866</v>
      </c>
      <c r="C40" s="11">
        <v>25.2262845002981</v>
      </c>
      <c r="D40" s="8">
        <f t="shared" si="0"/>
        <v>7816767.8729693713</v>
      </c>
      <c r="E40" s="14">
        <f t="shared" si="16"/>
        <v>14588833.924139673</v>
      </c>
      <c r="F40" s="8">
        <f t="shared" si="17"/>
        <v>11202800.898554523</v>
      </c>
      <c r="H40" s="9">
        <v>11195</v>
      </c>
      <c r="I40" s="9">
        <v>97530</v>
      </c>
      <c r="J40" s="15">
        <f t="shared" si="13"/>
        <v>0.11478519429919</v>
      </c>
    </row>
    <row r="41" spans="1:10" x14ac:dyDescent="0.35">
      <c r="A41" s="1">
        <v>1893</v>
      </c>
      <c r="B41" s="8">
        <v>229744</v>
      </c>
      <c r="C41" s="11">
        <v>27.476881557722901</v>
      </c>
      <c r="D41" s="8">
        <f t="shared" si="0"/>
        <v>6312648.67659749</v>
      </c>
      <c r="E41" s="14">
        <f t="shared" si="16"/>
        <v>10816601.566701557</v>
      </c>
      <c r="F41" s="8">
        <f t="shared" si="17"/>
        <v>8564625.1216495242</v>
      </c>
      <c r="H41" s="9">
        <v>8363</v>
      </c>
      <c r="I41" s="9">
        <v>90372</v>
      </c>
      <c r="J41" s="15">
        <f t="shared" si="13"/>
        <v>9.2539724693489131E-2</v>
      </c>
    </row>
    <row r="42" spans="1:10" x14ac:dyDescent="0.35">
      <c r="A42" s="1">
        <v>1894</v>
      </c>
      <c r="B42" s="8">
        <v>257976</v>
      </c>
      <c r="C42" s="11">
        <v>28.490545828768301</v>
      </c>
      <c r="D42" s="8">
        <f t="shared" si="0"/>
        <v>7349877.0507223308</v>
      </c>
      <c r="E42" s="14">
        <f t="shared" si="16"/>
        <v>12145795.345129367</v>
      </c>
      <c r="F42" s="8">
        <f t="shared" si="17"/>
        <v>9747836.1979258489</v>
      </c>
      <c r="H42" s="9">
        <v>9977</v>
      </c>
      <c r="I42" s="9">
        <v>87970</v>
      </c>
      <c r="J42" s="15">
        <f t="shared" si="13"/>
        <v>0.11341366374900534</v>
      </c>
    </row>
    <row r="43" spans="1:10" x14ac:dyDescent="0.35">
      <c r="A43" s="1">
        <v>1895</v>
      </c>
      <c r="B43" s="8">
        <v>247816</v>
      </c>
      <c r="C43" s="11">
        <v>28.195754825559799</v>
      </c>
      <c r="D43" s="8">
        <f t="shared" si="0"/>
        <v>6987359.1778509272</v>
      </c>
      <c r="E43" s="14">
        <f t="shared" si="16"/>
        <v>11667451.310387706</v>
      </c>
      <c r="F43" s="8">
        <f t="shared" si="17"/>
        <v>9327405.2441193163</v>
      </c>
      <c r="H43" s="9">
        <v>9226</v>
      </c>
      <c r="I43" s="9">
        <v>90007</v>
      </c>
      <c r="J43" s="15">
        <f t="shared" si="13"/>
        <v>0.10250313864477208</v>
      </c>
    </row>
    <row r="44" spans="1:10" x14ac:dyDescent="0.35">
      <c r="A44" s="1">
        <v>1896</v>
      </c>
      <c r="B44" s="8">
        <v>232724</v>
      </c>
      <c r="C44" s="11">
        <v>30.442546468741799</v>
      </c>
      <c r="D44" s="8">
        <f t="shared" si="0"/>
        <v>7084711.1843914669</v>
      </c>
      <c r="E44" s="14">
        <f t="shared" si="16"/>
        <v>10956903.261930903</v>
      </c>
      <c r="F44" s="8">
        <f t="shared" si="17"/>
        <v>9020807.2231611852</v>
      </c>
      <c r="H44" s="9">
        <v>8919</v>
      </c>
      <c r="I44" s="9">
        <v>84291</v>
      </c>
      <c r="J44" s="15">
        <f t="shared" si="13"/>
        <v>0.10581200839947326</v>
      </c>
    </row>
    <row r="45" spans="1:10" x14ac:dyDescent="0.35">
      <c r="A45" s="1">
        <v>1897</v>
      </c>
      <c r="B45" s="8">
        <v>224726</v>
      </c>
      <c r="C45" s="11">
        <v>30.989192558101902</v>
      </c>
      <c r="D45" s="8">
        <f t="shared" si="0"/>
        <v>6964077.2868120084</v>
      </c>
      <c r="E45" s="14">
        <f t="shared" si="16"/>
        <v>10580348.577889191</v>
      </c>
      <c r="F45" s="8">
        <f t="shared" si="17"/>
        <v>8772212.9323506001</v>
      </c>
      <c r="H45" s="9">
        <v>8982</v>
      </c>
      <c r="I45" s="9">
        <v>83856</v>
      </c>
      <c r="J45" s="15">
        <f t="shared" si="13"/>
        <v>0.10711219232970808</v>
      </c>
    </row>
    <row r="46" spans="1:10" x14ac:dyDescent="0.35">
      <c r="A46" s="1">
        <v>1898</v>
      </c>
      <c r="B46" s="8">
        <v>214457</v>
      </c>
      <c r="C46" s="11">
        <v>30.728517695055601</v>
      </c>
      <c r="D46" s="8">
        <f t="shared" si="0"/>
        <v>6589945.7193285385</v>
      </c>
      <c r="E46" s="14">
        <f t="shared" si="16"/>
        <v>10096872.70261733</v>
      </c>
      <c r="F46" s="8">
        <f t="shared" si="17"/>
        <v>8343409.210972935</v>
      </c>
      <c r="H46" s="9">
        <v>9154</v>
      </c>
      <c r="I46" s="9">
        <v>85813</v>
      </c>
      <c r="J46" s="15">
        <f t="shared" si="13"/>
        <v>0.10667381399088716</v>
      </c>
    </row>
    <row r="47" spans="1:10" x14ac:dyDescent="0.35">
      <c r="A47" s="1">
        <v>1899</v>
      </c>
      <c r="B47" s="8">
        <v>252364</v>
      </c>
      <c r="C47" s="11">
        <v>30.6418865757412</v>
      </c>
      <c r="D47" s="8">
        <f t="shared" si="0"/>
        <v>7732909.0638003526</v>
      </c>
      <c r="E47" s="14">
        <f t="shared" si="16"/>
        <v>11881576.179482693</v>
      </c>
      <c r="F47" s="8">
        <f t="shared" si="17"/>
        <v>9807242.6216415223</v>
      </c>
      <c r="H47" s="9">
        <v>9507</v>
      </c>
      <c r="I47" s="9">
        <v>87319</v>
      </c>
      <c r="J47" s="15">
        <f t="shared" si="13"/>
        <v>0.1088766476940872</v>
      </c>
    </row>
    <row r="48" spans="1:10" x14ac:dyDescent="0.35">
      <c r="A48" s="1">
        <v>1900</v>
      </c>
      <c r="B48" s="8">
        <v>295114</v>
      </c>
      <c r="C48" s="11">
        <v>29.5039325917983</v>
      </c>
      <c r="D48" s="8">
        <f t="shared" si="0"/>
        <v>8707023.562895963</v>
      </c>
      <c r="E48" s="14">
        <f t="shared" si="16"/>
        <v>13894293.451648634</v>
      </c>
      <c r="F48" s="8">
        <f t="shared" si="17"/>
        <v>11300658.507272299</v>
      </c>
      <c r="H48" s="9">
        <v>11101</v>
      </c>
      <c r="I48" s="9">
        <v>92043</v>
      </c>
      <c r="J48" s="15">
        <f t="shared" si="13"/>
        <v>0.12060667296806928</v>
      </c>
    </row>
    <row r="49" spans="1:10" x14ac:dyDescent="0.35">
      <c r="A49" s="1">
        <v>1901</v>
      </c>
      <c r="B49" s="8">
        <v>239139</v>
      </c>
      <c r="C49" s="11">
        <v>30.577716078940899</v>
      </c>
      <c r="D49" s="8">
        <f t="shared" si="0"/>
        <v>7312324.4454018474</v>
      </c>
      <c r="E49" s="14">
        <f t="shared" si="16"/>
        <v>11258928.555520248</v>
      </c>
      <c r="F49" s="8">
        <f t="shared" si="17"/>
        <v>9285626.5004610475</v>
      </c>
      <c r="H49" s="9">
        <v>9799</v>
      </c>
      <c r="I49" s="9">
        <v>89967</v>
      </c>
      <c r="J49" s="15">
        <f t="shared" si="13"/>
        <v>0.10891771427301121</v>
      </c>
    </row>
    <row r="50" spans="1:10" x14ac:dyDescent="0.35">
      <c r="A50" s="1">
        <v>1902</v>
      </c>
      <c r="B50" s="8">
        <v>298117</v>
      </c>
      <c r="C50" s="11">
        <v>32.254795404204501</v>
      </c>
      <c r="D50" s="8">
        <f t="shared" si="0"/>
        <v>9615702.8415152337</v>
      </c>
      <c r="E50" s="14">
        <f t="shared" si="16"/>
        <v>14035678.012310956</v>
      </c>
      <c r="F50" s="8">
        <f t="shared" si="17"/>
        <v>11825690.426913094</v>
      </c>
      <c r="H50" s="9">
        <v>9849</v>
      </c>
      <c r="I50" s="9">
        <v>86248</v>
      </c>
      <c r="J50" s="15">
        <f t="shared" si="13"/>
        <v>0.11419395232353213</v>
      </c>
    </row>
    <row r="51" spans="1:10" x14ac:dyDescent="0.35">
      <c r="A51" s="1">
        <v>1903</v>
      </c>
      <c r="B51" s="8">
        <v>285947</v>
      </c>
      <c r="C51" s="11">
        <v>33.564949883483798</v>
      </c>
      <c r="D51" s="8">
        <f t="shared" si="0"/>
        <v>9597796.7243325412</v>
      </c>
      <c r="E51" s="14">
        <f t="shared" si="16"/>
        <v>13462700.954948161</v>
      </c>
      <c r="F51" s="8">
        <f t="shared" si="17"/>
        <v>11530248.839640351</v>
      </c>
      <c r="H51" s="9">
        <v>9943</v>
      </c>
      <c r="I51" s="9">
        <v>83933</v>
      </c>
      <c r="J51" s="15">
        <f t="shared" si="13"/>
        <v>0.11846353639212229</v>
      </c>
    </row>
    <row r="52" spans="1:10" x14ac:dyDescent="0.35">
      <c r="A52" s="1">
        <v>1904</v>
      </c>
      <c r="B52" s="8">
        <v>273001</v>
      </c>
      <c r="C52" s="11">
        <v>32.828910763471598</v>
      </c>
      <c r="D52" s="8">
        <f t="shared" si="0"/>
        <v>8962325.4673385099</v>
      </c>
      <c r="E52" s="14">
        <f t="shared" si="16"/>
        <v>12853188.959498798</v>
      </c>
      <c r="F52" s="8">
        <f t="shared" si="17"/>
        <v>10907757.213418655</v>
      </c>
      <c r="H52" s="9">
        <v>10011</v>
      </c>
      <c r="I52" s="9">
        <v>87091</v>
      </c>
      <c r="J52" s="15">
        <f t="shared" si="13"/>
        <v>0.1149487317862925</v>
      </c>
    </row>
    <row r="53" spans="1:10" x14ac:dyDescent="0.35">
      <c r="A53" s="1">
        <v>1905</v>
      </c>
      <c r="B53" s="8">
        <v>309522</v>
      </c>
      <c r="C53" s="11">
        <v>34.116591849128</v>
      </c>
      <c r="D53" s="8">
        <f t="shared" si="0"/>
        <v>10559835.742325796</v>
      </c>
      <c r="E53" s="14">
        <f t="shared" si="16"/>
        <v>14572638.023750782</v>
      </c>
      <c r="F53" s="8">
        <f t="shared" si="17"/>
        <v>12566236.88303829</v>
      </c>
      <c r="H53" s="9">
        <v>10435</v>
      </c>
      <c r="I53" s="9">
        <v>85016</v>
      </c>
      <c r="J53" s="15">
        <f t="shared" si="13"/>
        <v>0.12274160158087889</v>
      </c>
    </row>
    <row r="54" spans="1:10" x14ac:dyDescent="0.35">
      <c r="A54" s="1">
        <v>1906</v>
      </c>
      <c r="B54" s="8">
        <v>273112</v>
      </c>
      <c r="C54" s="11">
        <v>35.319939643670999</v>
      </c>
      <c r="D54" s="8">
        <f t="shared" si="0"/>
        <v>9646299.3559622746</v>
      </c>
      <c r="E54" s="14">
        <f t="shared" si="16"/>
        <v>12858414.962240564</v>
      </c>
      <c r="F54" s="8">
        <f t="shared" si="17"/>
        <v>11252357.159101419</v>
      </c>
      <c r="H54" s="9">
        <v>10210</v>
      </c>
      <c r="I54" s="9">
        <v>83259</v>
      </c>
      <c r="J54" s="15">
        <f t="shared" si="13"/>
        <v>0.12262938541178732</v>
      </c>
    </row>
    <row r="55" spans="1:10" x14ac:dyDescent="0.35">
      <c r="A55" s="1">
        <v>1907</v>
      </c>
      <c r="B55" s="8">
        <v>272356</v>
      </c>
      <c r="C55" s="11">
        <v>35.768865788995498</v>
      </c>
      <c r="D55" s="8">
        <f t="shared" si="0"/>
        <v>9741865.210827658</v>
      </c>
      <c r="E55" s="14">
        <f t="shared" si="16"/>
        <v>12822821.646269629</v>
      </c>
      <c r="F55" s="8">
        <f t="shared" si="17"/>
        <v>11282343.428548643</v>
      </c>
      <c r="H55" s="9">
        <v>10662</v>
      </c>
      <c r="I55" s="9">
        <v>83350</v>
      </c>
      <c r="J55" s="15">
        <f t="shared" si="13"/>
        <v>0.12791841631673664</v>
      </c>
    </row>
    <row r="56" spans="1:10" x14ac:dyDescent="0.35">
      <c r="A56" s="1">
        <v>1908</v>
      </c>
      <c r="B56" s="8">
        <v>318122</v>
      </c>
      <c r="C56" s="11">
        <v>34.838181289799401</v>
      </c>
      <c r="D56" s="8">
        <f t="shared" si="0"/>
        <v>11082791.908273565</v>
      </c>
      <c r="E56" s="14">
        <f t="shared" si="16"/>
        <v>14977535.533473052</v>
      </c>
      <c r="F56" s="8">
        <f t="shared" si="17"/>
        <v>13030163.720873307</v>
      </c>
      <c r="H56" s="9">
        <v>11024</v>
      </c>
      <c r="I56" s="9">
        <v>86936</v>
      </c>
      <c r="J56" s="15">
        <f t="shared" si="13"/>
        <v>0.12680592619858286</v>
      </c>
    </row>
    <row r="57" spans="1:10" x14ac:dyDescent="0.35">
      <c r="A57" s="1">
        <v>1909</v>
      </c>
      <c r="B57" s="8">
        <v>303037</v>
      </c>
      <c r="C57" s="11">
        <v>38.1771680883462</v>
      </c>
      <c r="D57" s="8">
        <f t="shared" si="0"/>
        <v>11569094.485988168</v>
      </c>
      <c r="E57" s="14">
        <f t="shared" si="16"/>
        <v>14267317.052756721</v>
      </c>
      <c r="F57" s="8">
        <f t="shared" si="17"/>
        <v>12918205.769372445</v>
      </c>
      <c r="H57" s="9">
        <v>11089</v>
      </c>
      <c r="I57" s="9">
        <v>80283</v>
      </c>
      <c r="J57" s="15">
        <f t="shared" si="13"/>
        <v>0.13812388675061968</v>
      </c>
    </row>
    <row r="58" spans="1:10" x14ac:dyDescent="0.35">
      <c r="A58" s="1">
        <v>1910</v>
      </c>
      <c r="B58" s="8">
        <v>275491</v>
      </c>
      <c r="C58" s="11">
        <v>38.853721411374899</v>
      </c>
      <c r="D58" s="8">
        <f t="shared" si="0"/>
        <v>10703850.565341081</v>
      </c>
      <c r="E58" s="14">
        <f t="shared" si="16"/>
        <v>12970420.91289513</v>
      </c>
      <c r="F58" s="8">
        <f t="shared" si="17"/>
        <v>11837135.739118107</v>
      </c>
      <c r="H58" s="9">
        <v>10712</v>
      </c>
      <c r="I58" s="9">
        <v>79984</v>
      </c>
      <c r="J58" s="15">
        <f t="shared" si="13"/>
        <v>0.13392678535707142</v>
      </c>
    </row>
    <row r="59" spans="1:10" x14ac:dyDescent="0.35">
      <c r="A59" s="1">
        <v>1911</v>
      </c>
      <c r="B59" s="8">
        <v>326049</v>
      </c>
      <c r="C59" s="11">
        <v>36.454725004038501</v>
      </c>
      <c r="D59" s="8">
        <f t="shared" si="0"/>
        <v>11886026.632841749</v>
      </c>
      <c r="E59" s="14">
        <f t="shared" si="16"/>
        <v>15350747.459004266</v>
      </c>
      <c r="F59" s="8">
        <f t="shared" si="17"/>
        <v>13618387.045923008</v>
      </c>
      <c r="H59" s="9">
        <v>9072</v>
      </c>
      <c r="I59" s="9">
        <v>74647</v>
      </c>
      <c r="J59" s="15">
        <f t="shared" si="13"/>
        <v>0.12153201066352298</v>
      </c>
    </row>
    <row r="60" spans="1:10" x14ac:dyDescent="0.35">
      <c r="A60" s="1">
        <v>1912</v>
      </c>
      <c r="B60" s="8">
        <v>298143</v>
      </c>
      <c r="C60" s="11">
        <v>42.876767526395497</v>
      </c>
      <c r="D60" s="8">
        <f t="shared" si="0"/>
        <v>12783408.100622132</v>
      </c>
      <c r="E60" s="14">
        <f t="shared" si="16"/>
        <v>14036902.121061279</v>
      </c>
      <c r="F60" s="8">
        <f t="shared" si="17"/>
        <v>13410155.110841706</v>
      </c>
      <c r="H60" s="9">
        <v>9296</v>
      </c>
      <c r="I60" s="9">
        <v>75867</v>
      </c>
      <c r="J60" s="15">
        <f t="shared" si="13"/>
        <v>0.12253021735405381</v>
      </c>
    </row>
    <row r="61" spans="1:10" x14ac:dyDescent="0.35">
      <c r="A61" s="1">
        <v>1913</v>
      </c>
      <c r="B61" s="8">
        <v>339839</v>
      </c>
      <c r="C61" s="11">
        <v>42.781049862565602</v>
      </c>
      <c r="D61" s="8">
        <f t="shared" si="0"/>
        <v>14538669.204244431</v>
      </c>
      <c r="E61" s="14">
        <f t="shared" si="16"/>
        <v>15999995.907733349</v>
      </c>
      <c r="F61" s="8">
        <f t="shared" si="17"/>
        <v>15269332.555988889</v>
      </c>
      <c r="H61" s="9">
        <v>9613</v>
      </c>
      <c r="I61" s="9">
        <v>77739</v>
      </c>
      <c r="J61" s="15">
        <f t="shared" si="13"/>
        <v>0.12365736631549158</v>
      </c>
    </row>
    <row r="62" spans="1:10" x14ac:dyDescent="0.35">
      <c r="A62" s="1">
        <v>1914</v>
      </c>
      <c r="B62" s="8">
        <v>318455</v>
      </c>
      <c r="C62" s="11">
        <v>42.438391541632498</v>
      </c>
      <c r="D62" s="8">
        <f t="shared" si="0"/>
        <v>13514717.978390576</v>
      </c>
      <c r="E62" s="14">
        <f t="shared" si="16"/>
        <v>14993213.541698346</v>
      </c>
      <c r="F62" s="8">
        <f t="shared" si="17"/>
        <v>14253965.760044461</v>
      </c>
      <c r="H62" s="9">
        <v>10268</v>
      </c>
      <c r="I62" s="9">
        <v>79613</v>
      </c>
      <c r="J62" s="15">
        <f t="shared" si="13"/>
        <v>0.12897391129589389</v>
      </c>
    </row>
    <row r="63" spans="1:10" x14ac:dyDescent="0.35">
      <c r="A63" s="1">
        <v>1915</v>
      </c>
      <c r="B63" s="8">
        <v>347677</v>
      </c>
      <c r="C63" s="11">
        <v>42.201472729604099</v>
      </c>
      <c r="D63" s="8">
        <f t="shared" si="0"/>
        <v>14672481.434210565</v>
      </c>
      <c r="E63" s="14">
        <f t="shared" si="16"/>
        <v>16369017.614849996</v>
      </c>
      <c r="F63" s="8">
        <f t="shared" si="17"/>
        <v>15520749.52453028</v>
      </c>
      <c r="H63" s="9">
        <v>11093</v>
      </c>
      <c r="I63" s="9">
        <v>84023</v>
      </c>
      <c r="J63" s="15">
        <f t="shared" si="13"/>
        <v>0.13202337455220595</v>
      </c>
    </row>
    <row r="64" spans="1:10" x14ac:dyDescent="0.35">
      <c r="A64" s="1">
        <v>1916</v>
      </c>
      <c r="B64" s="8">
        <v>369134</v>
      </c>
      <c r="C64" s="11">
        <v>40.677434985294902</v>
      </c>
      <c r="D64" s="8">
        <f t="shared" si="0"/>
        <v>15015424.285861848</v>
      </c>
      <c r="E64" s="14">
        <f t="shared" si="16"/>
        <v>17379236.901607063</v>
      </c>
      <c r="F64" s="8">
        <f t="shared" si="17"/>
        <v>16197330.593734454</v>
      </c>
      <c r="H64" s="9">
        <v>12382</v>
      </c>
      <c r="I64" s="9">
        <v>87273</v>
      </c>
      <c r="J64" s="15">
        <f t="shared" si="13"/>
        <v>0.14187663996883343</v>
      </c>
    </row>
    <row r="65" spans="1:10" x14ac:dyDescent="0.35">
      <c r="A65" s="1">
        <v>1917</v>
      </c>
      <c r="B65" s="8">
        <v>367254</v>
      </c>
      <c r="C65" s="11">
        <v>39.791923924674997</v>
      </c>
      <c r="D65" s="8">
        <f t="shared" si="0"/>
        <v>14613743.229032591</v>
      </c>
      <c r="E65" s="14">
        <f t="shared" si="16"/>
        <v>17290724.422737543</v>
      </c>
      <c r="F65" s="8">
        <f t="shared" si="17"/>
        <v>15952233.825885067</v>
      </c>
      <c r="H65" s="9">
        <v>14250</v>
      </c>
      <c r="I65" s="9">
        <v>115440</v>
      </c>
      <c r="J65" s="15">
        <f t="shared" si="13"/>
        <v>0.12344074844074844</v>
      </c>
    </row>
    <row r="66" spans="1:10" x14ac:dyDescent="0.35">
      <c r="A66" s="1">
        <v>1918</v>
      </c>
      <c r="B66" s="8">
        <v>490791</v>
      </c>
      <c r="C66" s="11">
        <v>30.717477916039499</v>
      </c>
      <c r="D66" s="8">
        <f t="shared" si="0"/>
        <v>15075861.703890942</v>
      </c>
      <c r="E66" s="14">
        <f t="shared" si="16"/>
        <v>23106982.987686399</v>
      </c>
      <c r="F66" s="8">
        <f t="shared" si="17"/>
        <v>19091422.345788673</v>
      </c>
      <c r="H66" s="9">
        <v>13835</v>
      </c>
      <c r="I66" s="9">
        <v>89646</v>
      </c>
      <c r="J66" s="15">
        <f t="shared" si="13"/>
        <v>0.15432925060794681</v>
      </c>
    </row>
    <row r="67" spans="1:10" x14ac:dyDescent="0.35">
      <c r="A67" s="1">
        <v>1919</v>
      </c>
      <c r="B67" s="8">
        <v>470824</v>
      </c>
      <c r="C67" s="11">
        <v>39.9942018159336</v>
      </c>
      <c r="D67" s="8">
        <f t="shared" ref="D67:D130" si="18">B67*C67</f>
        <v>18830230.075785123</v>
      </c>
      <c r="E67" s="14">
        <f t="shared" si="16"/>
        <v>22166914.548544008</v>
      </c>
      <c r="F67" s="8">
        <f t="shared" si="17"/>
        <v>20498572.312164567</v>
      </c>
      <c r="H67" s="9">
        <v>13623</v>
      </c>
      <c r="I67" s="9">
        <v>81525</v>
      </c>
      <c r="J67" s="15">
        <f t="shared" si="13"/>
        <v>0.16710211591536339</v>
      </c>
    </row>
    <row r="68" spans="1:10" x14ac:dyDescent="0.35">
      <c r="A68" s="1">
        <v>1920</v>
      </c>
      <c r="B68" s="8">
        <v>455956</v>
      </c>
      <c r="C68" s="11">
        <v>43.994748239657</v>
      </c>
      <c r="D68" s="8">
        <f t="shared" si="18"/>
        <v>20059669.428361047</v>
      </c>
      <c r="E68" s="14">
        <f t="shared" si="16"/>
        <v>21466912.667782295</v>
      </c>
      <c r="F68" s="8">
        <f t="shared" si="17"/>
        <v>20763291.048071671</v>
      </c>
      <c r="H68" s="9">
        <v>12917</v>
      </c>
      <c r="I68" s="9">
        <v>77002</v>
      </c>
      <c r="J68" s="15">
        <f t="shared" si="13"/>
        <v>0.16774888963923015</v>
      </c>
    </row>
    <row r="69" spans="1:10" x14ac:dyDescent="0.35">
      <c r="A69" s="1">
        <v>1921</v>
      </c>
      <c r="B69" s="8">
        <v>451912</v>
      </c>
      <c r="C69" s="11">
        <v>47.081105781659403</v>
      </c>
      <c r="D69" s="8">
        <f t="shared" si="18"/>
        <v>21276516.676001266</v>
      </c>
      <c r="E69" s="14">
        <f t="shared" si="16"/>
        <v>21276516.676001266</v>
      </c>
      <c r="F69" s="8">
        <f t="shared" si="17"/>
        <v>21276516.676001266</v>
      </c>
      <c r="H69" s="9">
        <v>14024</v>
      </c>
      <c r="I69" s="9">
        <v>80381</v>
      </c>
      <c r="J69" s="15">
        <f t="shared" si="13"/>
        <v>0.17446909095433</v>
      </c>
    </row>
    <row r="70" spans="1:10" x14ac:dyDescent="0.35">
      <c r="A70" s="1">
        <v>1922</v>
      </c>
      <c r="B70" s="8">
        <v>484721</v>
      </c>
      <c r="C70" s="11">
        <v>45.930205755236003</v>
      </c>
      <c r="D70" s="8">
        <f t="shared" si="18"/>
        <v>22263335.263883751</v>
      </c>
      <c r="E70" s="14">
        <f t="shared" si="16"/>
        <v>22821200.675591726</v>
      </c>
      <c r="F70" s="8">
        <f t="shared" si="17"/>
        <v>22542267.969737738</v>
      </c>
      <c r="H70" s="9">
        <v>12584</v>
      </c>
      <c r="I70" s="9">
        <v>70971</v>
      </c>
      <c r="J70" s="15">
        <f t="shared" si="13"/>
        <v>0.17731185977371039</v>
      </c>
    </row>
    <row r="71" spans="1:10" x14ac:dyDescent="0.35">
      <c r="A71" s="1">
        <v>1923</v>
      </c>
      <c r="B71" s="8">
        <v>403890</v>
      </c>
      <c r="C71" s="11">
        <v>52.642191260950398</v>
      </c>
      <c r="D71" s="8">
        <f t="shared" si="18"/>
        <v>21261654.628385257</v>
      </c>
      <c r="E71" s="14">
        <f t="shared" si="16"/>
        <v>19015587.814154416</v>
      </c>
      <c r="F71" s="8">
        <f t="shared" si="17"/>
        <v>20138621.221269839</v>
      </c>
      <c r="H71" s="9">
        <v>12812</v>
      </c>
      <c r="I71" s="9">
        <v>69357</v>
      </c>
      <c r="J71" s="15">
        <f t="shared" si="13"/>
        <v>0.18472540623152675</v>
      </c>
    </row>
    <row r="72" spans="1:10" x14ac:dyDescent="0.35">
      <c r="A72" s="1">
        <v>1924</v>
      </c>
      <c r="B72" s="8">
        <v>423143</v>
      </c>
      <c r="C72" s="11">
        <v>54.732464753056597</v>
      </c>
      <c r="D72" s="8">
        <f t="shared" si="18"/>
        <v>23159659.333002627</v>
      </c>
      <c r="E72" s="14">
        <f t="shared" si="16"/>
        <v>19922040.343768705</v>
      </c>
      <c r="F72" s="8">
        <f t="shared" si="17"/>
        <v>21540849.838385664</v>
      </c>
      <c r="H72" s="9">
        <v>13043</v>
      </c>
      <c r="I72" s="9">
        <v>72121</v>
      </c>
      <c r="J72" s="15">
        <f t="shared" si="13"/>
        <v>0.18084885123611708</v>
      </c>
    </row>
    <row r="73" spans="1:10" x14ac:dyDescent="0.35">
      <c r="A73" s="1">
        <v>1925</v>
      </c>
      <c r="B73" s="8">
        <v>420403</v>
      </c>
      <c r="C73" s="11">
        <v>55.196118042236002</v>
      </c>
      <c r="D73" s="8">
        <f t="shared" si="18"/>
        <v>23204613.613310143</v>
      </c>
      <c r="E73" s="14">
        <f t="shared" si="16"/>
        <v>19793038.113926958</v>
      </c>
      <c r="F73" s="8">
        <f t="shared" si="17"/>
        <v>21498825.863618553</v>
      </c>
      <c r="H73" s="9">
        <v>13352</v>
      </c>
      <c r="I73" s="9">
        <v>73357</v>
      </c>
      <c r="J73" s="15">
        <f t="shared" si="13"/>
        <v>0.1820139863952997</v>
      </c>
    </row>
    <row r="74" spans="1:10" x14ac:dyDescent="0.35">
      <c r="A74" s="1">
        <v>1926</v>
      </c>
      <c r="B74" s="8">
        <v>420493</v>
      </c>
      <c r="C74" s="11">
        <v>55.112597011335303</v>
      </c>
      <c r="D74" s="8">
        <f t="shared" si="18"/>
        <v>23174461.255087417</v>
      </c>
      <c r="E74" s="14">
        <f t="shared" si="16"/>
        <v>19797275.413447306</v>
      </c>
      <c r="F74" s="8">
        <f t="shared" si="17"/>
        <v>21485868.334267363</v>
      </c>
      <c r="I74" s="9">
        <v>78000</v>
      </c>
    </row>
    <row r="75" spans="1:10" x14ac:dyDescent="0.35">
      <c r="A75" s="1">
        <v>1927</v>
      </c>
      <c r="B75" s="8">
        <v>470103</v>
      </c>
      <c r="C75" s="11">
        <v>52.8549533916974</v>
      </c>
      <c r="D75" s="8">
        <f t="shared" si="18"/>
        <v>24847272.154297125</v>
      </c>
      <c r="E75" s="14">
        <f t="shared" si="16"/>
        <v>22132969.071275432</v>
      </c>
      <c r="F75" s="8">
        <f t="shared" si="17"/>
        <v>23490120.612786278</v>
      </c>
      <c r="H75" s="9">
        <v>14391</v>
      </c>
      <c r="I75" s="9">
        <v>73816</v>
      </c>
      <c r="J75" s="15">
        <f t="shared" si="13"/>
        <v>0.19495773274086919</v>
      </c>
    </row>
    <row r="76" spans="1:10" x14ac:dyDescent="0.35">
      <c r="A76" s="1">
        <v>1928</v>
      </c>
      <c r="B76" s="8">
        <v>456771</v>
      </c>
      <c r="C76" s="11">
        <v>56.365580339143797</v>
      </c>
      <c r="D76" s="8">
        <f t="shared" si="18"/>
        <v>25746162.497091051</v>
      </c>
      <c r="E76" s="14">
        <f t="shared" si="16"/>
        <v>21505283.768994346</v>
      </c>
      <c r="F76" s="8">
        <f t="shared" si="17"/>
        <v>23625723.133042701</v>
      </c>
      <c r="H76" s="9">
        <v>16522</v>
      </c>
      <c r="I76" s="9">
        <v>83324</v>
      </c>
      <c r="J76" s="15">
        <f t="shared" si="13"/>
        <v>0.1982862080553022</v>
      </c>
    </row>
    <row r="77" spans="1:10" x14ac:dyDescent="0.35">
      <c r="A77" s="1">
        <v>1929</v>
      </c>
      <c r="B77" s="8">
        <v>550723</v>
      </c>
      <c r="C77" s="11">
        <v>50.654766932848503</v>
      </c>
      <c r="D77" s="8">
        <f t="shared" si="18"/>
        <v>27896745.209559128</v>
      </c>
      <c r="E77" s="14">
        <f t="shared" si="16"/>
        <v>25928647.819392812</v>
      </c>
      <c r="F77" s="8">
        <f t="shared" si="17"/>
        <v>26912696.514475971</v>
      </c>
      <c r="H77" s="9">
        <v>14382</v>
      </c>
      <c r="I77" s="9">
        <v>71682</v>
      </c>
      <c r="J77" s="15">
        <f t="shared" si="13"/>
        <v>0.20063614296476104</v>
      </c>
    </row>
    <row r="78" spans="1:10" x14ac:dyDescent="0.35">
      <c r="A78" s="1">
        <v>1930</v>
      </c>
      <c r="B78" s="8">
        <v>517641</v>
      </c>
      <c r="C78" s="11">
        <v>59.636955262565003</v>
      </c>
      <c r="D78" s="8">
        <f t="shared" si="18"/>
        <v>30870533.159069411</v>
      </c>
      <c r="E78" s="14">
        <f t="shared" si="16"/>
        <v>24371110.677923955</v>
      </c>
      <c r="F78" s="8">
        <f t="shared" si="17"/>
        <v>27620821.918496683</v>
      </c>
      <c r="H78" s="9">
        <v>15449</v>
      </c>
      <c r="I78" s="9">
        <v>77048</v>
      </c>
      <c r="J78" s="15">
        <f t="shared" si="13"/>
        <v>0.20051136953587373</v>
      </c>
    </row>
    <row r="79" spans="1:10" x14ac:dyDescent="0.35">
      <c r="A79" s="1">
        <v>1931</v>
      </c>
      <c r="B79" s="8">
        <v>543802</v>
      </c>
      <c r="C79" s="11">
        <v>56.178139917765101</v>
      </c>
      <c r="D79" s="8">
        <f t="shared" si="18"/>
        <v>30549784.843560498</v>
      </c>
      <c r="E79" s="14">
        <f t="shared" si="16"/>
        <v>25602799.486277945</v>
      </c>
      <c r="F79" s="8">
        <f t="shared" si="17"/>
        <v>28076292.16491922</v>
      </c>
      <c r="I79" s="9">
        <v>73000</v>
      </c>
    </row>
    <row r="80" spans="1:10" x14ac:dyDescent="0.35">
      <c r="A80" s="1">
        <v>1932</v>
      </c>
      <c r="B80" s="8">
        <v>420691</v>
      </c>
      <c r="C80" s="11">
        <v>60.0840065709938</v>
      </c>
      <c r="D80" s="8">
        <f t="shared" si="18"/>
        <v>25276800.808357954</v>
      </c>
      <c r="E80" s="14">
        <f t="shared" si="16"/>
        <v>19806597.472392075</v>
      </c>
      <c r="F80" s="8">
        <f t="shared" si="17"/>
        <v>22541699.140375014</v>
      </c>
      <c r="I80" s="9">
        <v>72000</v>
      </c>
    </row>
    <row r="81" spans="1:10" x14ac:dyDescent="0.35">
      <c r="A81" s="1">
        <v>1933</v>
      </c>
      <c r="B81" s="8">
        <v>388145</v>
      </c>
      <c r="C81" s="11">
        <v>61.658235919088803</v>
      </c>
      <c r="D81" s="8">
        <f t="shared" si="18"/>
        <v>23932335.980814725</v>
      </c>
      <c r="E81" s="14">
        <f t="shared" si="16"/>
        <v>18274295.80362219</v>
      </c>
      <c r="F81" s="8">
        <f t="shared" si="17"/>
        <v>21103315.892218456</v>
      </c>
      <c r="H81" s="9">
        <v>13872</v>
      </c>
      <c r="I81" s="9">
        <v>70164</v>
      </c>
      <c r="J81" s="15">
        <f t="shared" si="13"/>
        <v>0.19770822644090988</v>
      </c>
    </row>
    <row r="82" spans="1:10" x14ac:dyDescent="0.35">
      <c r="A82" s="1">
        <v>1934</v>
      </c>
      <c r="B82" s="8">
        <v>397915</v>
      </c>
      <c r="C82" s="11">
        <v>64.185627367048596</v>
      </c>
      <c r="D82" s="8">
        <f t="shared" si="18"/>
        <v>25540423.913759142</v>
      </c>
      <c r="E82" s="14">
        <f t="shared" si="16"/>
        <v>18734278.207109001</v>
      </c>
      <c r="F82" s="8">
        <f t="shared" si="17"/>
        <v>22137351.060434073</v>
      </c>
      <c r="H82" s="9">
        <v>14472</v>
      </c>
      <c r="I82" s="9">
        <v>73660</v>
      </c>
      <c r="J82" s="15">
        <f t="shared" si="13"/>
        <v>0.19647026880260657</v>
      </c>
    </row>
    <row r="83" spans="1:10" x14ac:dyDescent="0.35">
      <c r="A83" s="1">
        <v>1935</v>
      </c>
      <c r="B83" s="8">
        <v>382426</v>
      </c>
      <c r="C83" s="11">
        <v>61.885579916449899</v>
      </c>
      <c r="D83" s="8">
        <f t="shared" si="18"/>
        <v>23666654.785128269</v>
      </c>
      <c r="E83" s="14">
        <f t="shared" si="16"/>
        <v>18005038.959656879</v>
      </c>
      <c r="F83" s="8">
        <f t="shared" si="17"/>
        <v>20835846.872392572</v>
      </c>
      <c r="H83" s="9">
        <v>14518</v>
      </c>
      <c r="I83" s="9">
        <v>73923</v>
      </c>
      <c r="J83" s="15">
        <f t="shared" si="13"/>
        <v>0.19639354463428163</v>
      </c>
    </row>
    <row r="84" spans="1:10" x14ac:dyDescent="0.35">
      <c r="A84" s="1">
        <v>1936</v>
      </c>
      <c r="B84" s="8">
        <v>414246</v>
      </c>
      <c r="C84" s="11">
        <v>62.427657260392998</v>
      </c>
      <c r="D84" s="8">
        <f t="shared" si="18"/>
        <v>25860407.309488758</v>
      </c>
      <c r="E84" s="14">
        <f t="shared" si="16"/>
        <v>19503159.745629281</v>
      </c>
      <c r="F84" s="8">
        <f t="shared" si="17"/>
        <v>22681783.52755902</v>
      </c>
      <c r="I84" s="9">
        <v>76000</v>
      </c>
    </row>
    <row r="85" spans="1:10" x14ac:dyDescent="0.35">
      <c r="A85" s="1">
        <v>1937</v>
      </c>
      <c r="B85" s="8">
        <v>413650</v>
      </c>
      <c r="C85" s="11">
        <v>61.8202454922505</v>
      </c>
      <c r="D85" s="8">
        <f t="shared" si="18"/>
        <v>25571944.547869418</v>
      </c>
      <c r="E85" s="14">
        <f t="shared" si="16"/>
        <v>19475099.406583413</v>
      </c>
      <c r="F85" s="8">
        <f t="shared" si="17"/>
        <v>22523521.977226414</v>
      </c>
      <c r="H85" s="9">
        <v>15189</v>
      </c>
      <c r="I85" s="9">
        <v>74043</v>
      </c>
      <c r="J85" s="15">
        <f t="shared" si="13"/>
        <v>0.20513755520440824</v>
      </c>
    </row>
    <row r="86" spans="1:10" x14ac:dyDescent="0.35">
      <c r="A86" s="1">
        <v>1938</v>
      </c>
      <c r="B86" s="8">
        <v>450420</v>
      </c>
      <c r="C86" s="11">
        <v>63.7785535687782</v>
      </c>
      <c r="D86" s="8">
        <f t="shared" si="18"/>
        <v>28727136.098449077</v>
      </c>
      <c r="E86" s="14">
        <f t="shared" si="16"/>
        <v>21206271.666175026</v>
      </c>
      <c r="F86" s="8">
        <f t="shared" si="17"/>
        <v>24966703.882312052</v>
      </c>
      <c r="I86" s="9">
        <v>76000</v>
      </c>
    </row>
    <row r="87" spans="1:10" x14ac:dyDescent="0.35">
      <c r="A87" s="1">
        <v>1939</v>
      </c>
      <c r="B87" s="8">
        <v>432899</v>
      </c>
      <c r="C87" s="11">
        <v>62.957433539732698</v>
      </c>
      <c r="D87" s="8">
        <f t="shared" si="18"/>
        <v>27254210.021916743</v>
      </c>
      <c r="E87" s="14">
        <f t="shared" si="16"/>
        <v>20381363.611774575</v>
      </c>
      <c r="F87" s="8">
        <f t="shared" si="17"/>
        <v>23817786.816845659</v>
      </c>
      <c r="H87" s="9">
        <v>18251</v>
      </c>
      <c r="I87" s="9">
        <v>87722</v>
      </c>
      <c r="J87" s="15">
        <f t="shared" si="13"/>
        <v>0.20805499190624929</v>
      </c>
    </row>
    <row r="88" spans="1:10" x14ac:dyDescent="0.35">
      <c r="A88" s="1">
        <v>1940</v>
      </c>
      <c r="B88" s="8">
        <v>403165</v>
      </c>
      <c r="C88" s="11">
        <v>55.088599790598501</v>
      </c>
      <c r="D88" s="8">
        <f t="shared" si="18"/>
        <v>22209795.334576644</v>
      </c>
      <c r="E88" s="14">
        <f t="shared" si="16"/>
        <v>18981454.012462713</v>
      </c>
      <c r="F88" s="8">
        <f t="shared" si="17"/>
        <v>20595624.673519678</v>
      </c>
      <c r="H88" s="9">
        <v>19291</v>
      </c>
      <c r="I88" s="9">
        <v>89716</v>
      </c>
      <c r="J88" s="15">
        <f t="shared" si="13"/>
        <v>0.21502296134468768</v>
      </c>
    </row>
    <row r="89" spans="1:10" x14ac:dyDescent="0.35">
      <c r="A89" s="1">
        <v>1941</v>
      </c>
      <c r="B89" s="8">
        <v>537573</v>
      </c>
      <c r="C89" s="11">
        <v>54.465828931703399</v>
      </c>
      <c r="D89" s="8">
        <f t="shared" si="18"/>
        <v>29279359.056302592</v>
      </c>
      <c r="E89" s="14">
        <f t="shared" si="16"/>
        <v>25309531.278363992</v>
      </c>
      <c r="F89" s="8">
        <f t="shared" si="17"/>
        <v>27294445.16733329</v>
      </c>
      <c r="H89" s="9">
        <v>18550</v>
      </c>
      <c r="I89" s="9">
        <v>86040</v>
      </c>
      <c r="J89" s="15">
        <f t="shared" si="13"/>
        <v>0.21559739655973967</v>
      </c>
    </row>
    <row r="90" spans="1:10" x14ac:dyDescent="0.35">
      <c r="A90" s="1">
        <v>1942</v>
      </c>
      <c r="B90" s="8">
        <v>542236</v>
      </c>
      <c r="C90" s="11">
        <v>57.365934545275103</v>
      </c>
      <c r="D90" s="8">
        <f t="shared" si="18"/>
        <v>31105874.884091791</v>
      </c>
      <c r="E90" s="14">
        <f t="shared" si="16"/>
        <v>25529070.474623866</v>
      </c>
      <c r="F90" s="8">
        <f t="shared" si="17"/>
        <v>28317472.679357827</v>
      </c>
      <c r="H90" s="9">
        <v>18583</v>
      </c>
      <c r="I90" s="9">
        <v>91438</v>
      </c>
      <c r="J90" s="15">
        <f t="shared" si="13"/>
        <v>0.20323060434392703</v>
      </c>
    </row>
    <row r="91" spans="1:10" x14ac:dyDescent="0.35">
      <c r="A91" s="1">
        <v>1943</v>
      </c>
      <c r="B91" s="8">
        <v>486302</v>
      </c>
      <c r="C91" s="11">
        <v>54.4898490692661</v>
      </c>
      <c r="D91" s="8">
        <f t="shared" si="18"/>
        <v>26498522.582082242</v>
      </c>
      <c r="E91" s="14">
        <f t="shared" si="16"/>
        <v>22895635.903832532</v>
      </c>
      <c r="F91" s="8">
        <f t="shared" si="17"/>
        <v>24697079.242957387</v>
      </c>
      <c r="H91" s="9">
        <v>22496</v>
      </c>
      <c r="I91" s="9">
        <v>108087</v>
      </c>
      <c r="J91" s="15">
        <f t="shared" si="13"/>
        <v>0.20812863711639698</v>
      </c>
    </row>
    <row r="92" spans="1:10" x14ac:dyDescent="0.35">
      <c r="A92" s="1">
        <v>1944</v>
      </c>
      <c r="B92" s="8">
        <v>414696</v>
      </c>
      <c r="C92" s="11">
        <v>46.447603897264003</v>
      </c>
      <c r="D92" s="8">
        <f t="shared" si="18"/>
        <v>19261635.545779794</v>
      </c>
      <c r="E92" s="14">
        <f t="shared" si="16"/>
        <v>19524346.243231028</v>
      </c>
      <c r="F92" s="8">
        <f t="shared" si="17"/>
        <v>19392990.894505411</v>
      </c>
      <c r="H92" s="9">
        <v>26722</v>
      </c>
      <c r="I92" s="9">
        <v>141398</v>
      </c>
      <c r="J92" s="15">
        <f t="shared" si="13"/>
        <v>0.18898428549201546</v>
      </c>
    </row>
    <row r="93" spans="1:10" x14ac:dyDescent="0.35">
      <c r="A93" s="1">
        <v>1945</v>
      </c>
      <c r="B93" s="8">
        <v>456317</v>
      </c>
      <c r="C93" s="11">
        <v>35.714204969477102</v>
      </c>
      <c r="D93" s="8">
        <f t="shared" si="18"/>
        <v>16296998.869056882</v>
      </c>
      <c r="E93" s="14">
        <f t="shared" si="16"/>
        <v>21483908.946969476</v>
      </c>
      <c r="F93" s="8">
        <f t="shared" si="17"/>
        <v>18890453.90801318</v>
      </c>
      <c r="H93" s="9">
        <v>20003</v>
      </c>
      <c r="I93" s="9">
        <v>80151</v>
      </c>
      <c r="J93" s="15">
        <f t="shared" ref="J93:J127" si="19">H93/I93</f>
        <v>0.24956644333819916</v>
      </c>
    </row>
    <row r="94" spans="1:10" x14ac:dyDescent="0.35">
      <c r="A94" s="1">
        <v>1946</v>
      </c>
      <c r="B94" s="8">
        <v>733881</v>
      </c>
      <c r="C94" s="11">
        <v>63.631220467998602</v>
      </c>
      <c r="D94" s="8">
        <f t="shared" si="18"/>
        <v>46697743.708275281</v>
      </c>
      <c r="E94" s="14">
        <f t="shared" si="16"/>
        <v>34551928.992149986</v>
      </c>
      <c r="F94" s="8">
        <f t="shared" si="17"/>
        <v>40624836.350212634</v>
      </c>
      <c r="H94" s="9">
        <v>20533</v>
      </c>
      <c r="I94" s="9">
        <v>77646</v>
      </c>
      <c r="J94" s="15">
        <f t="shared" si="19"/>
        <v>0.26444375756639105</v>
      </c>
    </row>
    <row r="95" spans="1:10" x14ac:dyDescent="0.35">
      <c r="A95" s="1">
        <v>1947</v>
      </c>
      <c r="B95" s="8">
        <v>626091</v>
      </c>
      <c r="C95" s="11">
        <v>66.282789471110505</v>
      </c>
      <c r="D95" s="8">
        <f t="shared" si="18"/>
        <v>41499057.942757048</v>
      </c>
      <c r="E95" s="14">
        <f t="shared" ref="E95:E96" si="20">B95*$C$69</f>
        <v>29477056.599944916</v>
      </c>
      <c r="F95" s="8">
        <f t="shared" ref="F95:F96" si="21">AVERAGE(D95,E95)</f>
        <v>35488057.27135098</v>
      </c>
      <c r="H95" s="9">
        <v>19602</v>
      </c>
      <c r="I95" s="9">
        <v>72459</v>
      </c>
      <c r="J95" s="15">
        <f t="shared" si="19"/>
        <v>0.2705254005713576</v>
      </c>
    </row>
    <row r="96" spans="1:10" x14ac:dyDescent="0.35">
      <c r="A96" s="1">
        <v>1948</v>
      </c>
      <c r="B96" s="8">
        <v>571380</v>
      </c>
      <c r="C96" s="11">
        <v>72.852539942899796</v>
      </c>
      <c r="D96" s="8">
        <f t="shared" si="18"/>
        <v>41626484.272574082</v>
      </c>
      <c r="E96" s="14">
        <f t="shared" si="20"/>
        <v>26901202.221524552</v>
      </c>
      <c r="F96" s="8">
        <f t="shared" si="21"/>
        <v>34263843.247049317</v>
      </c>
    </row>
    <row r="97" spans="1:10" x14ac:dyDescent="0.35">
      <c r="A97" s="1">
        <v>1949</v>
      </c>
      <c r="C97" s="11">
        <v>66.2914910062145</v>
      </c>
      <c r="D97" s="8"/>
      <c r="E97" s="1"/>
      <c r="F97" s="1"/>
    </row>
    <row r="98" spans="1:10" x14ac:dyDescent="0.35">
      <c r="A98" s="1">
        <v>1950</v>
      </c>
      <c r="C98" s="11">
        <v>72.013290599803</v>
      </c>
      <c r="D98" s="8"/>
      <c r="E98" s="1"/>
      <c r="F98" s="1"/>
    </row>
    <row r="99" spans="1:10" x14ac:dyDescent="0.35">
      <c r="A99" s="1">
        <v>1951</v>
      </c>
      <c r="C99" s="11">
        <v>71.514797950638098</v>
      </c>
      <c r="D99" s="8"/>
      <c r="E99" s="1"/>
      <c r="F99" s="1"/>
    </row>
    <row r="100" spans="1:10" x14ac:dyDescent="0.35">
      <c r="A100" s="1">
        <v>1952</v>
      </c>
      <c r="C100" s="11">
        <v>73.907732338049101</v>
      </c>
      <c r="D100" s="8"/>
      <c r="E100" s="1"/>
      <c r="F100" s="1"/>
    </row>
    <row r="101" spans="1:10" x14ac:dyDescent="0.35">
      <c r="A101" s="1">
        <v>1953</v>
      </c>
      <c r="C101" s="11">
        <v>70.623847176238002</v>
      </c>
      <c r="D101" s="8"/>
      <c r="E101" s="1"/>
      <c r="F101" s="1"/>
    </row>
    <row r="102" spans="1:10" x14ac:dyDescent="0.35">
      <c r="A102" s="1">
        <v>1954</v>
      </c>
      <c r="C102" s="11">
        <v>72.501608893900894</v>
      </c>
      <c r="D102" s="8"/>
      <c r="E102" s="1"/>
      <c r="F102" s="1"/>
    </row>
    <row r="103" spans="1:10" x14ac:dyDescent="0.35">
      <c r="A103" s="1">
        <v>1955</v>
      </c>
      <c r="C103" s="11">
        <v>71.431364643489204</v>
      </c>
      <c r="D103" s="8"/>
      <c r="E103" s="1"/>
      <c r="F103" s="1"/>
      <c r="H103" s="9">
        <v>37119</v>
      </c>
      <c r="I103" s="9">
        <v>85000</v>
      </c>
      <c r="J103" s="15">
        <f t="shared" si="19"/>
        <v>0.43669411764705884</v>
      </c>
    </row>
    <row r="104" spans="1:10" x14ac:dyDescent="0.35">
      <c r="A104" s="1">
        <v>1956</v>
      </c>
      <c r="B104" s="8">
        <v>695421</v>
      </c>
      <c r="C104" s="11">
        <v>69.663771352057097</v>
      </c>
      <c r="D104" s="8">
        <f t="shared" si="18"/>
        <v>48445649.537418902</v>
      </c>
      <c r="E104" s="14">
        <f t="shared" ref="E104" si="22">B104*$C$69</f>
        <v>32741189.663787365</v>
      </c>
      <c r="F104" s="8">
        <f t="shared" ref="F104" si="23">AVERAGE(D104,E104)</f>
        <v>40593419.600603133</v>
      </c>
      <c r="I104" s="9">
        <v>83000</v>
      </c>
      <c r="J104" s="15">
        <f t="shared" si="19"/>
        <v>0</v>
      </c>
    </row>
    <row r="105" spans="1:10" x14ac:dyDescent="0.35">
      <c r="A105" s="1">
        <v>1957</v>
      </c>
      <c r="C105" s="11">
        <v>72.1608732887684</v>
      </c>
      <c r="D105" s="8"/>
      <c r="E105" s="1"/>
      <c r="F105" s="1"/>
      <c r="H105" s="9">
        <v>34910</v>
      </c>
      <c r="I105" s="9">
        <v>84000</v>
      </c>
      <c r="J105" s="15">
        <f t="shared" si="19"/>
        <v>0.41559523809523807</v>
      </c>
    </row>
    <row r="106" spans="1:10" x14ac:dyDescent="0.35">
      <c r="A106" s="1">
        <v>1958</v>
      </c>
      <c r="C106" s="11">
        <v>71.741618757928194</v>
      </c>
      <c r="D106" s="8"/>
      <c r="E106" s="1"/>
      <c r="F106" s="1"/>
      <c r="H106" s="9">
        <v>35048</v>
      </c>
      <c r="I106" s="9">
        <v>86000</v>
      </c>
      <c r="J106" s="15">
        <f t="shared" si="19"/>
        <v>0.40753488372093022</v>
      </c>
    </row>
    <row r="107" spans="1:10" x14ac:dyDescent="0.35">
      <c r="A107" s="1">
        <v>1959</v>
      </c>
      <c r="C107" s="11">
        <v>71.317439905429893</v>
      </c>
      <c r="D107" s="8"/>
      <c r="E107" s="1"/>
      <c r="F107" s="1"/>
      <c r="H107" s="9">
        <v>35138</v>
      </c>
      <c r="I107" s="9">
        <v>88000</v>
      </c>
      <c r="J107" s="15">
        <f t="shared" si="19"/>
        <v>0.39929545454545456</v>
      </c>
    </row>
    <row r="108" spans="1:10" x14ac:dyDescent="0.35">
      <c r="A108" s="1">
        <v>1960</v>
      </c>
      <c r="C108" s="11">
        <v>71.040979846704204</v>
      </c>
      <c r="D108" s="8"/>
      <c r="E108" s="1"/>
      <c r="F108" s="1"/>
      <c r="I108" s="9">
        <v>88000</v>
      </c>
    </row>
    <row r="109" spans="1:10" x14ac:dyDescent="0.35">
      <c r="A109" s="1">
        <v>1961</v>
      </c>
      <c r="C109" s="11">
        <v>71.514920679869306</v>
      </c>
      <c r="D109" s="8"/>
      <c r="E109" s="1"/>
      <c r="F109" s="1"/>
      <c r="I109" s="9">
        <v>94000</v>
      </c>
    </row>
    <row r="110" spans="1:10" x14ac:dyDescent="0.35">
      <c r="A110" s="1">
        <v>1962</v>
      </c>
      <c r="B110" s="8">
        <v>1370627</v>
      </c>
      <c r="C110" s="11">
        <v>68.028281011040207</v>
      </c>
      <c r="D110" s="8">
        <f t="shared" si="18"/>
        <v>93241398.717319012</v>
      </c>
      <c r="E110" s="14">
        <f t="shared" ref="E110" si="24">B110*$C$69</f>
        <v>64530634.77419848</v>
      </c>
      <c r="F110" s="8">
        <f t="shared" ref="F110" si="25">AVERAGE(D110,E110)</f>
        <v>78886016.745758742</v>
      </c>
      <c r="H110" s="9">
        <v>35874</v>
      </c>
      <c r="I110" s="9">
        <v>96000</v>
      </c>
      <c r="J110" s="15">
        <f t="shared" si="19"/>
        <v>0.37368750000000001</v>
      </c>
    </row>
    <row r="111" spans="1:10" x14ac:dyDescent="0.35">
      <c r="A111" s="1">
        <v>1963</v>
      </c>
      <c r="C111" s="11">
        <v>67.730844545822805</v>
      </c>
      <c r="D111" s="8"/>
      <c r="E111" s="1"/>
      <c r="F111" s="1"/>
      <c r="H111" s="9">
        <v>36192</v>
      </c>
      <c r="I111" s="9">
        <v>93000</v>
      </c>
      <c r="J111" s="15">
        <f t="shared" si="19"/>
        <v>0.38916129032258062</v>
      </c>
    </row>
    <row r="112" spans="1:10" x14ac:dyDescent="0.35">
      <c r="A112" s="1">
        <v>1964</v>
      </c>
      <c r="C112" s="11">
        <v>70.393725319097896</v>
      </c>
      <c r="D112" s="8"/>
      <c r="E112" s="1"/>
      <c r="F112" s="1"/>
      <c r="I112" s="9">
        <v>98000</v>
      </c>
    </row>
    <row r="113" spans="1:10" x14ac:dyDescent="0.35">
      <c r="A113" s="1">
        <v>1965</v>
      </c>
      <c r="B113" s="8">
        <v>1904377</v>
      </c>
      <c r="C113" s="11">
        <v>67.958042939185901</v>
      </c>
      <c r="D113" s="8">
        <f t="shared" si="18"/>
        <v>129417733.93839803</v>
      </c>
      <c r="E113" s="14">
        <f t="shared" ref="E113" si="26">B113*$C$69</f>
        <v>89660174.985159189</v>
      </c>
      <c r="F113" s="8">
        <f t="shared" ref="F113" si="27">AVERAGE(D113,E113)</f>
        <v>109538954.46177861</v>
      </c>
      <c r="H113" s="9">
        <v>37341</v>
      </c>
      <c r="I113" s="9">
        <v>101000</v>
      </c>
      <c r="J113" s="15">
        <f t="shared" si="19"/>
        <v>0.36971287128712871</v>
      </c>
    </row>
    <row r="114" spans="1:10" x14ac:dyDescent="0.35">
      <c r="A114" s="1">
        <v>1966</v>
      </c>
      <c r="C114" s="11">
        <v>67.211707187349802</v>
      </c>
      <c r="D114" s="8"/>
      <c r="E114" s="1"/>
      <c r="F114" s="1"/>
      <c r="H114" s="9">
        <v>34889</v>
      </c>
      <c r="I114" s="9">
        <v>100000</v>
      </c>
      <c r="J114" s="15">
        <f t="shared" si="19"/>
        <v>0.34888999999999998</v>
      </c>
    </row>
    <row r="115" spans="1:10" x14ac:dyDescent="0.35">
      <c r="A115" s="1">
        <v>1967</v>
      </c>
      <c r="C115" s="11">
        <v>68.622632612703299</v>
      </c>
      <c r="D115" s="8"/>
      <c r="E115" s="1"/>
      <c r="F115" s="1"/>
      <c r="H115" s="9">
        <v>35086</v>
      </c>
      <c r="I115" s="9">
        <v>105000</v>
      </c>
      <c r="J115" s="15">
        <f t="shared" si="19"/>
        <v>0.33415238095238098</v>
      </c>
    </row>
    <row r="116" spans="1:10" x14ac:dyDescent="0.35">
      <c r="A116" s="1">
        <v>1968</v>
      </c>
      <c r="C116" s="11">
        <v>66.050621548392897</v>
      </c>
      <c r="D116" s="8"/>
      <c r="E116" s="1"/>
      <c r="F116" s="1"/>
      <c r="H116" s="9">
        <v>36614</v>
      </c>
      <c r="I116" s="9">
        <v>108000</v>
      </c>
      <c r="J116" s="15">
        <f t="shared" si="19"/>
        <v>0.3390185185185185</v>
      </c>
    </row>
    <row r="117" spans="1:10" x14ac:dyDescent="0.35">
      <c r="A117" s="1">
        <v>1969</v>
      </c>
      <c r="B117" s="8">
        <v>2308263</v>
      </c>
      <c r="C117" s="11">
        <v>65.086109024091996</v>
      </c>
      <c r="D117" s="8">
        <f t="shared" si="18"/>
        <v>150235857.27427766</v>
      </c>
      <c r="E117" s="14">
        <f t="shared" ref="E117" si="28">B117*$C$69</f>
        <v>108675574.47489049</v>
      </c>
      <c r="F117" s="8">
        <f t="shared" ref="F117" si="29">AVERAGE(D117,E117)</f>
        <v>129455715.87458408</v>
      </c>
      <c r="H117" s="9">
        <v>38167</v>
      </c>
      <c r="I117" s="9">
        <v>110000</v>
      </c>
      <c r="J117" s="15">
        <f t="shared" si="19"/>
        <v>0.34697272727272727</v>
      </c>
    </row>
    <row r="118" spans="1:10" x14ac:dyDescent="0.35">
      <c r="A118" s="1">
        <v>1970</v>
      </c>
      <c r="B118" s="8">
        <v>2459438</v>
      </c>
      <c r="C118" s="11">
        <v>64.588526037514399</v>
      </c>
      <c r="D118" s="8">
        <f t="shared" si="18"/>
        <v>158851475.30065233</v>
      </c>
      <c r="E118" s="14">
        <f t="shared" ref="E118:E119" si="30">B118*$C$69</f>
        <v>115793060.64143284</v>
      </c>
      <c r="F118" s="8">
        <f t="shared" ref="F118:F119" si="31">AVERAGE(D118,E118)</f>
        <v>137322267.97104257</v>
      </c>
      <c r="H118" s="9">
        <v>39282</v>
      </c>
      <c r="I118" s="9">
        <v>110000</v>
      </c>
      <c r="J118" s="15">
        <f t="shared" si="19"/>
        <v>0.35710909090909093</v>
      </c>
    </row>
    <row r="119" spans="1:10" x14ac:dyDescent="0.35">
      <c r="A119" s="1">
        <v>1971</v>
      </c>
      <c r="B119" s="8">
        <v>2628844</v>
      </c>
      <c r="C119" s="11">
        <v>65.022332952316006</v>
      </c>
      <c r="D119" s="8">
        <f t="shared" si="18"/>
        <v>170933569.84769821</v>
      </c>
      <c r="E119" s="14">
        <f t="shared" si="30"/>
        <v>123768882.44748063</v>
      </c>
      <c r="F119" s="8">
        <f t="shared" si="31"/>
        <v>147351226.14758942</v>
      </c>
      <c r="H119" s="9">
        <v>40504</v>
      </c>
      <c r="I119" s="9">
        <v>114000</v>
      </c>
      <c r="J119" s="15">
        <f t="shared" si="19"/>
        <v>0.35529824561403511</v>
      </c>
    </row>
    <row r="120" spans="1:10" x14ac:dyDescent="0.35">
      <c r="A120" s="1">
        <v>1972</v>
      </c>
      <c r="C120" s="11">
        <v>63.901186223470702</v>
      </c>
      <c r="D120" s="8"/>
      <c r="E120" s="1"/>
      <c r="F120" s="1"/>
      <c r="H120" s="9">
        <v>42770</v>
      </c>
      <c r="I120" s="9">
        <v>111000</v>
      </c>
      <c r="J120" s="15">
        <f t="shared" si="19"/>
        <v>0.38531531531531532</v>
      </c>
    </row>
    <row r="121" spans="1:10" x14ac:dyDescent="0.35">
      <c r="A121" s="1">
        <v>1973</v>
      </c>
      <c r="C121" s="11">
        <v>66.324865746504102</v>
      </c>
      <c r="D121" s="8"/>
      <c r="E121" s="1"/>
      <c r="F121" s="1"/>
      <c r="I121" s="9">
        <v>109000</v>
      </c>
    </row>
    <row r="122" spans="1:10" x14ac:dyDescent="0.35">
      <c r="A122" s="1">
        <v>1974</v>
      </c>
      <c r="B122" s="8">
        <v>3351934</v>
      </c>
      <c r="C122" s="11">
        <v>67.791475896258305</v>
      </c>
      <c r="D122" s="8">
        <f t="shared" si="18"/>
        <v>227232552.96684867</v>
      </c>
      <c r="E122" s="14">
        <f t="shared" ref="E122" si="32">B122*$C$69</f>
        <v>157812759.22714072</v>
      </c>
      <c r="F122" s="8">
        <f t="shared" ref="F122" si="33">AVERAGE(D122,E122)</f>
        <v>192522656.0969947</v>
      </c>
      <c r="H122" s="9">
        <v>48398</v>
      </c>
      <c r="I122" s="9">
        <v>114000</v>
      </c>
      <c r="J122" s="15">
        <f t="shared" si="19"/>
        <v>0.42454385964912283</v>
      </c>
    </row>
    <row r="123" spans="1:10" x14ac:dyDescent="0.35">
      <c r="A123" s="1">
        <v>1975</v>
      </c>
      <c r="B123" s="8">
        <v>4019000</v>
      </c>
      <c r="C123" s="11">
        <v>65.621484209752893</v>
      </c>
      <c r="D123" s="8">
        <f t="shared" si="18"/>
        <v>263732745.03899688</v>
      </c>
      <c r="E123" s="14">
        <f t="shared" ref="E123" si="34">B123*$C$69</f>
        <v>189218964.13648915</v>
      </c>
      <c r="F123" s="8">
        <f t="shared" ref="F123" si="35">AVERAGE(D123,E123)</f>
        <v>226475854.58774301</v>
      </c>
      <c r="I123" s="9">
        <v>114000</v>
      </c>
    </row>
    <row r="124" spans="1:10" x14ac:dyDescent="0.35">
      <c r="A124" s="1">
        <v>1976</v>
      </c>
      <c r="C124" s="11">
        <v>65.731963074875495</v>
      </c>
      <c r="D124" s="8"/>
      <c r="E124" s="1"/>
      <c r="F124" s="1"/>
      <c r="H124" s="9">
        <v>44505</v>
      </c>
      <c r="I124" s="9">
        <v>110000</v>
      </c>
      <c r="J124" s="15">
        <f t="shared" si="19"/>
        <v>0.40459090909090911</v>
      </c>
    </row>
    <row r="125" spans="1:10" x14ac:dyDescent="0.35">
      <c r="A125" s="1">
        <v>1977</v>
      </c>
      <c r="B125" s="8">
        <v>4483000</v>
      </c>
      <c r="C125" s="11">
        <v>68.9989585975555</v>
      </c>
      <c r="D125" s="8">
        <f t="shared" si="18"/>
        <v>309322331.39284128</v>
      </c>
      <c r="E125" s="14">
        <f t="shared" ref="E125" si="36">B125*$C$69</f>
        <v>211064597.21917909</v>
      </c>
      <c r="F125" s="8">
        <f t="shared" ref="F125" si="37">AVERAGE(D125,E125)</f>
        <v>260193464.30601019</v>
      </c>
      <c r="H125" s="9">
        <v>43303</v>
      </c>
      <c r="I125" s="9">
        <v>114000</v>
      </c>
      <c r="J125" s="15">
        <f t="shared" si="19"/>
        <v>0.37985087719298244</v>
      </c>
    </row>
    <row r="126" spans="1:10" x14ac:dyDescent="0.35">
      <c r="A126" s="1">
        <v>1978</v>
      </c>
      <c r="B126" s="8">
        <v>5382200</v>
      </c>
      <c r="C126" s="11">
        <v>66.784275538565495</v>
      </c>
      <c r="D126" s="8">
        <f t="shared" si="18"/>
        <v>359446327.80366719</v>
      </c>
      <c r="E126" s="14">
        <f t="shared" ref="E126:E132" si="38">B126*$C$69</f>
        <v>253399927.53804722</v>
      </c>
      <c r="F126" s="8">
        <f t="shared" ref="F126:F132" si="39">AVERAGE(D126,E126)</f>
        <v>306423127.67085719</v>
      </c>
      <c r="H126" s="9">
        <v>41948</v>
      </c>
      <c r="I126" s="9">
        <v>113000</v>
      </c>
      <c r="J126" s="15">
        <f t="shared" si="19"/>
        <v>0.37122123893805309</v>
      </c>
    </row>
    <row r="127" spans="1:10" x14ac:dyDescent="0.35">
      <c r="A127" s="1">
        <v>1979</v>
      </c>
      <c r="B127" s="8">
        <v>5826700</v>
      </c>
      <c r="C127" s="11">
        <v>68.288740568174703</v>
      </c>
      <c r="D127" s="8">
        <f t="shared" si="18"/>
        <v>397898004.66858351</v>
      </c>
      <c r="E127" s="14">
        <f t="shared" si="38"/>
        <v>274327479.05799484</v>
      </c>
      <c r="F127" s="8">
        <f t="shared" si="39"/>
        <v>336112741.86328918</v>
      </c>
      <c r="H127" s="9">
        <v>43410</v>
      </c>
      <c r="I127" s="9">
        <v>114000</v>
      </c>
      <c r="J127" s="15">
        <f t="shared" si="19"/>
        <v>0.38078947368421051</v>
      </c>
    </row>
    <row r="128" spans="1:10" x14ac:dyDescent="0.35">
      <c r="A128" s="1">
        <v>1980</v>
      </c>
      <c r="B128" s="8">
        <v>5899800</v>
      </c>
      <c r="C128" s="11">
        <v>67.686701570647401</v>
      </c>
      <c r="D128" s="8">
        <f t="shared" si="18"/>
        <v>399338001.92650551</v>
      </c>
      <c r="E128" s="14">
        <f t="shared" si="38"/>
        <v>277769107.89063412</v>
      </c>
      <c r="F128" s="8">
        <f t="shared" si="39"/>
        <v>338553554.90856981</v>
      </c>
    </row>
    <row r="129" spans="1:6" x14ac:dyDescent="0.35">
      <c r="A129" s="1">
        <v>1981</v>
      </c>
      <c r="B129" s="8">
        <v>5771365</v>
      </c>
      <c r="C129" s="11">
        <v>67.465020071357799</v>
      </c>
      <c r="D129" s="8">
        <f t="shared" si="18"/>
        <v>389365255.56413192</v>
      </c>
      <c r="E129" s="14">
        <f t="shared" si="38"/>
        <v>271722246.06956673</v>
      </c>
      <c r="F129" s="8">
        <f t="shared" si="39"/>
        <v>330543750.81684935</v>
      </c>
    </row>
    <row r="130" spans="1:6" x14ac:dyDescent="0.35">
      <c r="A130" s="1">
        <v>1982</v>
      </c>
      <c r="B130" s="8">
        <v>5788660</v>
      </c>
      <c r="C130" s="11">
        <v>67.011324134443896</v>
      </c>
      <c r="D130" s="8">
        <f t="shared" si="18"/>
        <v>387905771.56409001</v>
      </c>
      <c r="E130" s="14">
        <f t="shared" si="38"/>
        <v>272536513.79406053</v>
      </c>
      <c r="F130" s="8">
        <f t="shared" si="39"/>
        <v>330221142.67907524</v>
      </c>
    </row>
    <row r="131" spans="1:6" x14ac:dyDescent="0.35">
      <c r="A131" s="1">
        <v>1983</v>
      </c>
      <c r="B131" s="8">
        <v>5747700</v>
      </c>
      <c r="C131" s="11">
        <v>67.089066843407593</v>
      </c>
      <c r="D131" s="8">
        <f t="shared" ref="D131:D132" si="40">B131*C131</f>
        <v>385607829.49585384</v>
      </c>
      <c r="E131" s="14">
        <f t="shared" si="38"/>
        <v>270608071.70124376</v>
      </c>
      <c r="F131" s="8">
        <f t="shared" si="39"/>
        <v>328107950.59854877</v>
      </c>
    </row>
    <row r="132" spans="1:6" x14ac:dyDescent="0.35">
      <c r="A132" s="1">
        <v>1984</v>
      </c>
      <c r="B132" s="8">
        <v>6607300</v>
      </c>
      <c r="C132" s="11">
        <v>66.204552438870195</v>
      </c>
      <c r="D132" s="8">
        <f t="shared" si="40"/>
        <v>437433339.32934701</v>
      </c>
      <c r="E132" s="14">
        <f t="shared" si="38"/>
        <v>311078990.2311582</v>
      </c>
      <c r="F132" s="8">
        <f t="shared" si="39"/>
        <v>374256164.78025258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9ACC-91E4-4773-B6FC-868218E3935D}">
  <dimension ref="A1:D127"/>
  <sheetViews>
    <sheetView topLeftCell="A33" zoomScale="80" zoomScaleNormal="80" workbookViewId="0">
      <selection activeCell="B57" sqref="B57"/>
    </sheetView>
  </sheetViews>
  <sheetFormatPr defaultRowHeight="14.5" x14ac:dyDescent="0.35"/>
  <cols>
    <col min="1" max="1" width="8.7265625" style="1"/>
    <col min="2" max="4" width="8.7265625" style="19"/>
    <col min="5" max="16384" width="8.7265625" style="1"/>
  </cols>
  <sheetData>
    <row r="1" spans="1:4" x14ac:dyDescent="0.35">
      <c r="A1" s="2" t="s">
        <v>0</v>
      </c>
      <c r="B1" s="29" t="s">
        <v>92</v>
      </c>
      <c r="C1" s="29" t="s">
        <v>93</v>
      </c>
      <c r="D1" s="29" t="s">
        <v>94</v>
      </c>
    </row>
    <row r="2" spans="1:4" x14ac:dyDescent="0.35">
      <c r="A2" s="1">
        <v>1894</v>
      </c>
      <c r="B2" s="19">
        <v>0.78353724327217356</v>
      </c>
      <c r="C2" s="19">
        <v>0.54182480148159995</v>
      </c>
      <c r="D2" s="19">
        <v>0.23117668469503461</v>
      </c>
    </row>
    <row r="3" spans="1:4" x14ac:dyDescent="0.35">
      <c r="A3" s="1">
        <v>1895</v>
      </c>
      <c r="B3" s="19">
        <v>0.78151862416517093</v>
      </c>
      <c r="C3" s="19">
        <v>0.53878638287583003</v>
      </c>
      <c r="D3" s="19">
        <v>0.23147570331018341</v>
      </c>
    </row>
    <row r="4" spans="1:4" x14ac:dyDescent="0.35">
      <c r="A4" s="1">
        <v>1896</v>
      </c>
      <c r="B4" s="19">
        <v>0.78430214811939181</v>
      </c>
      <c r="C4" s="19">
        <v>0.54187321695257296</v>
      </c>
      <c r="D4" s="19">
        <v>0.23298081105310989</v>
      </c>
    </row>
    <row r="5" spans="1:4" x14ac:dyDescent="0.35">
      <c r="A5" s="1">
        <v>1897</v>
      </c>
      <c r="B5" s="19">
        <v>0.78578522823164432</v>
      </c>
      <c r="C5" s="19">
        <v>0.54481418822525196</v>
      </c>
      <c r="D5" s="19">
        <v>0.23492328473128549</v>
      </c>
    </row>
    <row r="6" spans="1:4" x14ac:dyDescent="0.35">
      <c r="A6" s="1">
        <v>1898</v>
      </c>
      <c r="B6" s="19">
        <v>0.78659633965780384</v>
      </c>
      <c r="C6" s="19">
        <v>0.54540353451734402</v>
      </c>
      <c r="D6" s="19">
        <v>0.23452362902136981</v>
      </c>
    </row>
    <row r="7" spans="1:4" x14ac:dyDescent="0.35">
      <c r="A7" s="1">
        <v>1899</v>
      </c>
      <c r="B7" s="19">
        <v>0.7910579533099189</v>
      </c>
      <c r="C7" s="19">
        <v>0.54953587701862805</v>
      </c>
      <c r="D7" s="19">
        <v>0.23748334920830871</v>
      </c>
    </row>
    <row r="8" spans="1:4" x14ac:dyDescent="0.35">
      <c r="A8" s="1">
        <v>1900</v>
      </c>
      <c r="B8" s="19">
        <v>0.77421638141048821</v>
      </c>
      <c r="C8" s="19">
        <v>0.53618760803338295</v>
      </c>
      <c r="D8" s="19">
        <v>0.2300443186447324</v>
      </c>
    </row>
    <row r="9" spans="1:4" x14ac:dyDescent="0.35">
      <c r="A9" s="1">
        <v>1901</v>
      </c>
      <c r="B9" s="19">
        <v>0.77570310047410962</v>
      </c>
      <c r="C9" s="19">
        <v>0.53872684073369603</v>
      </c>
      <c r="D9" s="19">
        <v>0.23301714218578329</v>
      </c>
    </row>
    <row r="10" spans="1:4" x14ac:dyDescent="0.35">
      <c r="A10" s="1">
        <v>1902</v>
      </c>
      <c r="B10" s="19">
        <v>0.77429160621304138</v>
      </c>
      <c r="C10" s="19">
        <v>0.53727519818774905</v>
      </c>
      <c r="D10" s="19">
        <v>0.23206735531184</v>
      </c>
    </row>
    <row r="11" spans="1:4" x14ac:dyDescent="0.35">
      <c r="A11" s="1">
        <v>1903</v>
      </c>
      <c r="B11" s="19">
        <v>0.77019208703139108</v>
      </c>
      <c r="C11" s="19">
        <v>0.53274786099481697</v>
      </c>
      <c r="D11" s="19">
        <v>0.22875242246324909</v>
      </c>
    </row>
    <row r="12" spans="1:4" x14ac:dyDescent="0.35">
      <c r="A12" s="1">
        <v>1904</v>
      </c>
      <c r="B12" s="19">
        <v>0.75403993066035802</v>
      </c>
      <c r="C12" s="19">
        <v>0.52049767665444702</v>
      </c>
      <c r="D12" s="19">
        <v>0.22383831289866549</v>
      </c>
    </row>
    <row r="13" spans="1:4" x14ac:dyDescent="0.35">
      <c r="A13" s="1">
        <v>1905</v>
      </c>
      <c r="B13" s="19">
        <v>0.76904303413630459</v>
      </c>
      <c r="C13" s="19">
        <v>0.533551283511142</v>
      </c>
      <c r="D13" s="19">
        <v>0.2299622602907628</v>
      </c>
    </row>
    <row r="14" spans="1:4" x14ac:dyDescent="0.35">
      <c r="A14" s="1">
        <v>1906</v>
      </c>
      <c r="B14" s="19">
        <v>0.75318992340295476</v>
      </c>
      <c r="C14" s="19">
        <v>0.52366964053137099</v>
      </c>
      <c r="D14" s="19">
        <v>0.22683522872171391</v>
      </c>
    </row>
    <row r="15" spans="1:4" x14ac:dyDescent="0.35">
      <c r="A15" s="1">
        <v>1907</v>
      </c>
      <c r="B15" s="19">
        <v>0.75319917570096306</v>
      </c>
      <c r="C15" s="19">
        <v>0.52296576269071304</v>
      </c>
      <c r="D15" s="19">
        <v>0.2262464476275145</v>
      </c>
    </row>
    <row r="16" spans="1:4" x14ac:dyDescent="0.35">
      <c r="A16" s="1">
        <v>1908</v>
      </c>
      <c r="B16" s="19">
        <v>0.74894281069662416</v>
      </c>
      <c r="C16" s="19">
        <v>0.51834094855121304</v>
      </c>
      <c r="D16" s="19">
        <v>0.2234955281234107</v>
      </c>
    </row>
    <row r="17" spans="1:4" x14ac:dyDescent="0.35">
      <c r="A17" s="1">
        <v>1909</v>
      </c>
      <c r="B17" s="19">
        <v>0.75399851726746259</v>
      </c>
      <c r="C17" s="19">
        <v>0.52551788862527604</v>
      </c>
      <c r="D17" s="19">
        <v>0.22840199516479709</v>
      </c>
    </row>
    <row r="18" spans="1:4" x14ac:dyDescent="0.35">
      <c r="A18" s="1">
        <v>1910</v>
      </c>
      <c r="B18" s="19">
        <v>0.75772652251743566</v>
      </c>
      <c r="C18" s="19">
        <v>0.53122469882428602</v>
      </c>
      <c r="D18" s="19">
        <v>0.2328934307882739</v>
      </c>
    </row>
    <row r="19" spans="1:4" x14ac:dyDescent="0.35">
      <c r="A19" s="1">
        <v>1911</v>
      </c>
      <c r="B19" s="19">
        <v>0.75651413422353775</v>
      </c>
      <c r="C19" s="19">
        <v>0.53095511293770903</v>
      </c>
      <c r="D19" s="19">
        <v>0.23348200287631979</v>
      </c>
    </row>
    <row r="20" spans="1:4" x14ac:dyDescent="0.35">
      <c r="A20" s="1">
        <v>1912</v>
      </c>
      <c r="B20" s="19">
        <v>0.75907044360765541</v>
      </c>
      <c r="C20" s="19">
        <v>0.53401216529564199</v>
      </c>
      <c r="D20" s="19">
        <v>0.23556785461573501</v>
      </c>
    </row>
    <row r="21" spans="1:4" x14ac:dyDescent="0.35">
      <c r="A21" s="1">
        <v>1913</v>
      </c>
      <c r="B21" s="19">
        <v>0.7593862808228472</v>
      </c>
      <c r="C21" s="19">
        <v>0.53375810550643199</v>
      </c>
      <c r="D21" s="19">
        <v>0.236015582768175</v>
      </c>
    </row>
    <row r="22" spans="1:4" x14ac:dyDescent="0.35">
      <c r="A22" s="1">
        <v>1914</v>
      </c>
      <c r="B22" s="19">
        <v>0.75823504072450865</v>
      </c>
      <c r="C22" s="19">
        <v>0.53216322490361601</v>
      </c>
      <c r="D22" s="19">
        <v>0.23526985015173749</v>
      </c>
    </row>
    <row r="23" spans="1:4" x14ac:dyDescent="0.35">
      <c r="A23" s="1">
        <v>1915</v>
      </c>
      <c r="B23" s="19">
        <v>0.75355015629069222</v>
      </c>
      <c r="C23" s="19">
        <v>0.52323670839295</v>
      </c>
      <c r="D23" s="19">
        <v>0.23058661267555969</v>
      </c>
    </row>
    <row r="24" spans="1:4" x14ac:dyDescent="0.35">
      <c r="A24" s="1">
        <v>1916</v>
      </c>
      <c r="B24" s="19">
        <v>0.74537796827402292</v>
      </c>
      <c r="C24" s="19">
        <v>0.51600836266530503</v>
      </c>
      <c r="D24" s="19">
        <v>0.22708887482565221</v>
      </c>
    </row>
    <row r="25" spans="1:4" x14ac:dyDescent="0.35">
      <c r="A25" s="1">
        <v>1917</v>
      </c>
      <c r="B25" s="19">
        <v>0.75026537641062696</v>
      </c>
      <c r="C25" s="19">
        <v>0.52348853764098502</v>
      </c>
      <c r="D25" s="19">
        <v>0.22925931587635481</v>
      </c>
    </row>
    <row r="26" spans="1:4" x14ac:dyDescent="0.35">
      <c r="A26" s="1">
        <v>1918</v>
      </c>
      <c r="B26" s="19">
        <v>0.73172650980592446</v>
      </c>
      <c r="C26" s="19">
        <v>0.48462140492619898</v>
      </c>
      <c r="D26" s="19">
        <v>0.20561508404108669</v>
      </c>
    </row>
    <row r="27" spans="1:4" x14ac:dyDescent="0.35">
      <c r="A27" s="1">
        <v>1919</v>
      </c>
      <c r="B27" s="19">
        <v>0.733215095484823</v>
      </c>
      <c r="C27" s="19">
        <v>0.48487664687541299</v>
      </c>
      <c r="D27" s="19">
        <v>0.2075882766117525</v>
      </c>
    </row>
    <row r="28" spans="1:4" x14ac:dyDescent="0.35">
      <c r="A28" s="1">
        <v>1920</v>
      </c>
      <c r="B28" s="19">
        <v>0.73909480907181779</v>
      </c>
      <c r="C28" s="19">
        <v>0.49002524102637901</v>
      </c>
      <c r="D28" s="19">
        <v>0.21381312305578731</v>
      </c>
    </row>
    <row r="29" spans="1:4" x14ac:dyDescent="0.35">
      <c r="A29" s="1">
        <v>1921</v>
      </c>
      <c r="B29" s="19">
        <v>0.71598297161343549</v>
      </c>
      <c r="C29" s="19">
        <v>0.46385378923422699</v>
      </c>
      <c r="D29" s="19">
        <v>0.19839597179187621</v>
      </c>
    </row>
    <row r="30" spans="1:4" x14ac:dyDescent="0.35">
      <c r="A30" s="1">
        <v>1922</v>
      </c>
      <c r="B30" s="19">
        <v>0.70620881537532765</v>
      </c>
      <c r="C30" s="19">
        <v>0.456051756973886</v>
      </c>
      <c r="D30" s="19">
        <v>0.1957280182220591</v>
      </c>
    </row>
    <row r="31" spans="1:4" x14ac:dyDescent="0.35">
      <c r="A31" s="1">
        <v>1923</v>
      </c>
      <c r="B31" s="19">
        <v>0.70258232011438804</v>
      </c>
      <c r="C31" s="19">
        <v>0.45336473031576102</v>
      </c>
      <c r="D31" s="19">
        <v>0.19460262723385699</v>
      </c>
    </row>
    <row r="32" spans="1:4" x14ac:dyDescent="0.35">
      <c r="A32" s="1">
        <v>1924</v>
      </c>
      <c r="B32" s="19">
        <v>0.69392510556229636</v>
      </c>
      <c r="C32" s="19">
        <v>0.44584412449924299</v>
      </c>
      <c r="D32" s="19">
        <v>0.19081824634988301</v>
      </c>
    </row>
    <row r="33" spans="1:4" x14ac:dyDescent="0.35">
      <c r="A33" s="1">
        <v>1925</v>
      </c>
      <c r="B33" s="19">
        <v>0.69152248997693855</v>
      </c>
      <c r="C33" s="19">
        <v>0.44824366678196997</v>
      </c>
      <c r="D33" s="19">
        <v>0.19466621094745151</v>
      </c>
    </row>
    <row r="34" spans="1:4" x14ac:dyDescent="0.35">
      <c r="A34" s="1">
        <v>1926</v>
      </c>
      <c r="B34" s="19">
        <v>0.69526906646996678</v>
      </c>
      <c r="C34" s="19">
        <v>0.45404050813020802</v>
      </c>
      <c r="D34" s="19">
        <v>0.19935160162191501</v>
      </c>
    </row>
    <row r="35" spans="1:4" x14ac:dyDescent="0.35">
      <c r="A35" s="1">
        <v>1927</v>
      </c>
      <c r="B35" s="19">
        <v>0.69621610990207738</v>
      </c>
      <c r="C35" s="19">
        <v>0.45836457942834002</v>
      </c>
      <c r="D35" s="19">
        <v>0.20149979934727669</v>
      </c>
    </row>
    <row r="36" spans="1:4" x14ac:dyDescent="0.35">
      <c r="A36" s="1">
        <v>1928</v>
      </c>
      <c r="B36" s="19">
        <v>0.69539090140104887</v>
      </c>
      <c r="C36" s="19">
        <v>0.45912314650935299</v>
      </c>
      <c r="D36" s="19">
        <v>0.20233399653813219</v>
      </c>
    </row>
    <row r="37" spans="1:4" x14ac:dyDescent="0.35">
      <c r="A37" s="1">
        <v>1929</v>
      </c>
      <c r="B37" s="19">
        <v>0.69293751202596809</v>
      </c>
      <c r="C37" s="19">
        <v>0.45722971820488001</v>
      </c>
      <c r="D37" s="19">
        <v>0.2021098603190018</v>
      </c>
    </row>
    <row r="38" spans="1:4" x14ac:dyDescent="0.35">
      <c r="A38" s="1">
        <v>1930</v>
      </c>
      <c r="B38" s="19">
        <v>0.68165676591002999</v>
      </c>
      <c r="C38" s="19">
        <v>0.44664775958683101</v>
      </c>
      <c r="D38" s="19">
        <v>0.19596897542421601</v>
      </c>
    </row>
    <row r="39" spans="1:4" x14ac:dyDescent="0.35">
      <c r="A39" s="1">
        <v>1931</v>
      </c>
      <c r="B39" s="19">
        <v>0.65918104046470827</v>
      </c>
      <c r="C39" s="19">
        <v>0.42396458950565202</v>
      </c>
      <c r="D39" s="19">
        <v>0.1821587775000065</v>
      </c>
    </row>
    <row r="40" spans="1:4" x14ac:dyDescent="0.35">
      <c r="A40" s="1">
        <v>1932</v>
      </c>
      <c r="B40" s="19">
        <v>0.6163962364007427</v>
      </c>
      <c r="C40" s="19">
        <v>0.38221474524794202</v>
      </c>
      <c r="D40" s="19">
        <v>0.15844911383543661</v>
      </c>
    </row>
    <row r="41" spans="1:4" x14ac:dyDescent="0.35">
      <c r="A41" s="1">
        <v>1933</v>
      </c>
      <c r="B41" s="19">
        <v>0.61560934812750467</v>
      </c>
      <c r="C41" s="19">
        <v>0.38440086177195099</v>
      </c>
      <c r="D41" s="19">
        <v>0.15923306880548049</v>
      </c>
    </row>
    <row r="42" spans="1:4" x14ac:dyDescent="0.35">
      <c r="A42" s="1">
        <v>1934</v>
      </c>
      <c r="B42" s="19">
        <v>0.60367084501500468</v>
      </c>
      <c r="C42" s="19">
        <v>0.37224939804637103</v>
      </c>
      <c r="D42" s="19">
        <v>0.15231896063350939</v>
      </c>
    </row>
    <row r="43" spans="1:4" x14ac:dyDescent="0.35">
      <c r="A43" s="1">
        <v>1935</v>
      </c>
      <c r="B43" s="19">
        <v>0.59771190803917928</v>
      </c>
      <c r="C43" s="19">
        <v>0.36906585077731902</v>
      </c>
      <c r="D43" s="19">
        <v>0.15097802674881031</v>
      </c>
    </row>
    <row r="44" spans="1:4" x14ac:dyDescent="0.35">
      <c r="A44" s="1">
        <v>1936</v>
      </c>
      <c r="B44" s="19">
        <v>0.59907201162928114</v>
      </c>
      <c r="C44" s="19">
        <v>0.373304309909469</v>
      </c>
      <c r="D44" s="19">
        <v>0.1540002967905609</v>
      </c>
    </row>
    <row r="45" spans="1:4" x14ac:dyDescent="0.35">
      <c r="A45" s="1">
        <v>1937</v>
      </c>
      <c r="B45" s="19">
        <v>0.62757799784026858</v>
      </c>
      <c r="C45" s="19">
        <v>0.40553249122037999</v>
      </c>
      <c r="D45" s="19">
        <v>0.17398274734528729</v>
      </c>
    </row>
    <row r="46" spans="1:4" x14ac:dyDescent="0.35">
      <c r="A46" s="1">
        <v>1938</v>
      </c>
      <c r="B46" s="19">
        <v>0.61506500177633194</v>
      </c>
      <c r="C46" s="19">
        <v>0.39247948696562301</v>
      </c>
      <c r="D46" s="19">
        <v>0.1661831511862846</v>
      </c>
    </row>
    <row r="47" spans="1:4" x14ac:dyDescent="0.35">
      <c r="A47" s="1">
        <v>1939</v>
      </c>
      <c r="B47" s="19">
        <v>0.60630077790661807</v>
      </c>
      <c r="C47" s="19">
        <v>0.384403879942464</v>
      </c>
      <c r="D47" s="19">
        <v>0.16183285261722721</v>
      </c>
    </row>
    <row r="48" spans="1:4" x14ac:dyDescent="0.35">
      <c r="A48" s="1">
        <v>1940</v>
      </c>
      <c r="B48" s="19">
        <v>0.59016709279864743</v>
      </c>
      <c r="C48" s="19">
        <v>0.366769523246398</v>
      </c>
      <c r="D48" s="19">
        <v>0.15103222996074761</v>
      </c>
    </row>
    <row r="49" spans="1:4" x14ac:dyDescent="0.35">
      <c r="A49" s="1">
        <v>1941</v>
      </c>
    </row>
    <row r="50" spans="1:4" x14ac:dyDescent="0.35">
      <c r="A50" s="1">
        <v>1942</v>
      </c>
    </row>
    <row r="51" spans="1:4" x14ac:dyDescent="0.35">
      <c r="A51" s="1">
        <v>1943</v>
      </c>
    </row>
    <row r="52" spans="1:4" x14ac:dyDescent="0.35">
      <c r="A52" s="1">
        <v>1944</v>
      </c>
    </row>
    <row r="53" spans="1:4" x14ac:dyDescent="0.35">
      <c r="A53" s="1">
        <v>1945</v>
      </c>
    </row>
    <row r="54" spans="1:4" x14ac:dyDescent="0.35">
      <c r="A54" s="1">
        <v>1946</v>
      </c>
    </row>
    <row r="55" spans="1:4" x14ac:dyDescent="0.35">
      <c r="A55" s="1">
        <v>1947</v>
      </c>
      <c r="B55" s="19">
        <v>0.52864961114088693</v>
      </c>
      <c r="C55" s="19">
        <v>0.29140037813775999</v>
      </c>
      <c r="D55" s="19">
        <v>0.10636426223546069</v>
      </c>
    </row>
    <row r="56" spans="1:4" x14ac:dyDescent="0.35">
      <c r="A56" s="1">
        <v>1948</v>
      </c>
    </row>
    <row r="57" spans="1:4" x14ac:dyDescent="0.35">
      <c r="A57" s="1">
        <v>1949</v>
      </c>
    </row>
    <row r="58" spans="1:4" x14ac:dyDescent="0.35">
      <c r="A58" s="1">
        <v>1950</v>
      </c>
    </row>
    <row r="59" spans="1:4" x14ac:dyDescent="0.35">
      <c r="A59" s="1">
        <v>1951</v>
      </c>
      <c r="B59" s="19">
        <v>0.51967619730486181</v>
      </c>
      <c r="C59" s="19">
        <v>0.28945710576589201</v>
      </c>
      <c r="D59" s="19">
        <v>0.109356836791087</v>
      </c>
    </row>
    <row r="60" spans="1:4" x14ac:dyDescent="0.35">
      <c r="A60" s="1">
        <v>1952</v>
      </c>
    </row>
    <row r="61" spans="1:4" x14ac:dyDescent="0.35">
      <c r="A61" s="1">
        <v>1953</v>
      </c>
      <c r="B61" s="19">
        <v>0.5005265249446339</v>
      </c>
      <c r="C61" s="19">
        <v>0.27529964096145099</v>
      </c>
      <c r="D61" s="19">
        <v>0.1038136325346101</v>
      </c>
    </row>
    <row r="62" spans="1:4" x14ac:dyDescent="0.35">
      <c r="A62" s="1">
        <v>1954</v>
      </c>
      <c r="B62" s="19">
        <v>0.50280785624274094</v>
      </c>
      <c r="C62" s="19">
        <v>0.27751249438414899</v>
      </c>
      <c r="D62" s="19">
        <v>0.106016292935592</v>
      </c>
    </row>
    <row r="63" spans="1:4" x14ac:dyDescent="0.35">
      <c r="A63" s="1">
        <v>1955</v>
      </c>
      <c r="B63" s="19">
        <v>0.52636807086839155</v>
      </c>
      <c r="C63" s="19">
        <v>0.30195215390191499</v>
      </c>
      <c r="D63" s="19">
        <v>0.1185250357723704</v>
      </c>
    </row>
    <row r="64" spans="1:4" x14ac:dyDescent="0.35">
      <c r="A64" s="1">
        <v>1956</v>
      </c>
      <c r="B64" s="19">
        <v>0.5529065568882181</v>
      </c>
      <c r="C64" s="19">
        <v>0.31974668169971399</v>
      </c>
      <c r="D64" s="19">
        <v>0.12378134970204981</v>
      </c>
    </row>
    <row r="65" spans="1:4" x14ac:dyDescent="0.35">
      <c r="A65" s="1">
        <v>1957</v>
      </c>
    </row>
    <row r="66" spans="1:4" x14ac:dyDescent="0.35">
      <c r="A66" s="1">
        <v>1958</v>
      </c>
      <c r="B66" s="19">
        <v>0.43000560879649391</v>
      </c>
      <c r="C66" s="19">
        <v>0.23937336576273799</v>
      </c>
      <c r="D66" s="19">
        <v>9.1017554019524022E-2</v>
      </c>
    </row>
    <row r="67" spans="1:4" x14ac:dyDescent="0.35">
      <c r="A67" s="1">
        <v>1959</v>
      </c>
      <c r="B67" s="19">
        <v>0.44744312734099412</v>
      </c>
      <c r="C67" s="19">
        <v>0.25486873623934198</v>
      </c>
      <c r="D67" s="19">
        <v>9.8029936909133281E-2</v>
      </c>
    </row>
    <row r="68" spans="1:4" x14ac:dyDescent="0.35">
      <c r="A68" s="1">
        <v>1960</v>
      </c>
      <c r="B68" s="19">
        <v>0.47184756355740198</v>
      </c>
      <c r="C68" s="19">
        <v>0.27718349552281601</v>
      </c>
      <c r="D68" s="19">
        <v>0.10979560815122601</v>
      </c>
    </row>
    <row r="69" spans="1:4" x14ac:dyDescent="0.35">
      <c r="A69" s="1">
        <v>1961</v>
      </c>
      <c r="B69" s="19">
        <v>0.47203601514761451</v>
      </c>
      <c r="C69" s="19">
        <v>0.27683077153157598</v>
      </c>
      <c r="D69" s="19">
        <v>0.10803756177407201</v>
      </c>
    </row>
    <row r="70" spans="1:4" x14ac:dyDescent="0.35">
      <c r="A70" s="1">
        <v>1962</v>
      </c>
    </row>
    <row r="71" spans="1:4" x14ac:dyDescent="0.35">
      <c r="A71" s="1">
        <v>1963</v>
      </c>
      <c r="B71" s="19">
        <v>0.44873539441798738</v>
      </c>
      <c r="C71" s="19">
        <v>0.256208969531246</v>
      </c>
      <c r="D71" s="19">
        <v>9.9248486394557689E-2</v>
      </c>
    </row>
    <row r="72" spans="1:4" x14ac:dyDescent="0.35">
      <c r="A72" s="1">
        <v>1964</v>
      </c>
      <c r="B72" s="19">
        <v>0.46578398586079939</v>
      </c>
      <c r="C72" s="19">
        <v>0.26341167951781103</v>
      </c>
      <c r="D72" s="19">
        <v>0.1001901410454369</v>
      </c>
    </row>
    <row r="73" spans="1:4" x14ac:dyDescent="0.35">
      <c r="A73" s="1">
        <v>1965</v>
      </c>
      <c r="B73" s="19">
        <v>0.45519684350374801</v>
      </c>
      <c r="C73" s="19">
        <v>0.25319958588118702</v>
      </c>
      <c r="D73" s="19">
        <v>9.6813547259019722E-2</v>
      </c>
    </row>
    <row r="74" spans="1:4" x14ac:dyDescent="0.35">
      <c r="A74" s="1">
        <v>1966</v>
      </c>
      <c r="B74" s="19">
        <v>0.43614344680942718</v>
      </c>
      <c r="C74" s="19">
        <v>0.23562920802743201</v>
      </c>
      <c r="D74" s="19">
        <v>8.6055268214173558E-2</v>
      </c>
    </row>
    <row r="75" spans="1:4" x14ac:dyDescent="0.35">
      <c r="A75" s="1">
        <v>1967</v>
      </c>
      <c r="B75" s="19">
        <v>0.40922370557686261</v>
      </c>
      <c r="C75" s="19">
        <v>0.21850157312992199</v>
      </c>
      <c r="D75" s="19">
        <v>8.2441205605798762E-2</v>
      </c>
    </row>
    <row r="76" spans="1:4" x14ac:dyDescent="0.35">
      <c r="A76" s="1">
        <v>1968</v>
      </c>
      <c r="B76" s="19">
        <v>0.4126960017311056</v>
      </c>
      <c r="C76" s="19">
        <v>0.22434653337757299</v>
      </c>
      <c r="D76" s="19">
        <v>8.5482801971937625E-2</v>
      </c>
    </row>
    <row r="77" spans="1:4" x14ac:dyDescent="0.35">
      <c r="A77" s="1">
        <v>1969</v>
      </c>
      <c r="B77" s="19">
        <v>0.36802268761985502</v>
      </c>
      <c r="C77" s="19">
        <v>0.18104989600714899</v>
      </c>
      <c r="D77" s="19">
        <v>4.0422443810207993E-2</v>
      </c>
    </row>
    <row r="78" spans="1:4" x14ac:dyDescent="0.35">
      <c r="A78" s="1">
        <v>1970</v>
      </c>
      <c r="B78" s="19">
        <v>0.41612548084669643</v>
      </c>
      <c r="C78" s="19">
        <v>0.22650225514671199</v>
      </c>
      <c r="D78" s="19">
        <v>8.6600039581212665E-2</v>
      </c>
    </row>
    <row r="79" spans="1:4" x14ac:dyDescent="0.35">
      <c r="A79" s="1">
        <v>1971</v>
      </c>
      <c r="B79" s="19">
        <v>0.40596653057590137</v>
      </c>
      <c r="C79" s="19">
        <v>0.217822782463645</v>
      </c>
      <c r="D79" s="19">
        <v>8.2504318904133248E-2</v>
      </c>
    </row>
    <row r="80" spans="1:4" x14ac:dyDescent="0.35">
      <c r="A80" s="1">
        <v>1972</v>
      </c>
    </row>
    <row r="81" spans="1:4" x14ac:dyDescent="0.35">
      <c r="A81" s="1">
        <v>1973</v>
      </c>
      <c r="B81" s="19">
        <v>0.38998980210346129</v>
      </c>
      <c r="C81" s="19">
        <v>0.21038028203609399</v>
      </c>
      <c r="D81" s="19">
        <v>8.0907856817443904E-2</v>
      </c>
    </row>
    <row r="82" spans="1:4" x14ac:dyDescent="0.35">
      <c r="A82" s="1">
        <v>1974</v>
      </c>
      <c r="B82" s="19">
        <v>0.36201199567730991</v>
      </c>
      <c r="C82" s="19">
        <v>0.19136002454349299</v>
      </c>
      <c r="D82" s="19">
        <v>7.3514528309043037E-2</v>
      </c>
    </row>
    <row r="83" spans="1:4" x14ac:dyDescent="0.35">
      <c r="A83" s="1">
        <v>1975</v>
      </c>
    </row>
    <row r="84" spans="1:4" x14ac:dyDescent="0.35">
      <c r="A84" s="1">
        <v>1976</v>
      </c>
      <c r="B84" s="19">
        <v>0.33180792780532897</v>
      </c>
      <c r="C84" s="19">
        <v>0.170461034134507</v>
      </c>
      <c r="D84" s="19">
        <v>6.203791958017657E-2</v>
      </c>
    </row>
    <row r="85" spans="1:4" x14ac:dyDescent="0.35">
      <c r="A85" s="1">
        <v>1977</v>
      </c>
      <c r="B85" s="19">
        <v>0.33940199302220969</v>
      </c>
      <c r="C85" s="19">
        <v>0.17831753659685301</v>
      </c>
      <c r="D85" s="19">
        <v>6.5649354878998936E-2</v>
      </c>
    </row>
    <row r="86" spans="1:4" x14ac:dyDescent="0.35">
      <c r="A86" s="1">
        <v>1978</v>
      </c>
      <c r="B86" s="19">
        <v>0.33611740244597882</v>
      </c>
      <c r="C86" s="19">
        <v>0.17119534346114601</v>
      </c>
      <c r="D86" s="19">
        <v>6.1288546940823953E-2</v>
      </c>
    </row>
    <row r="87" spans="1:4" x14ac:dyDescent="0.35">
      <c r="A87" s="1">
        <v>1979</v>
      </c>
      <c r="B87" s="19">
        <v>0.32476034565532241</v>
      </c>
      <c r="C87" s="19">
        <v>0.162261730482922</v>
      </c>
      <c r="D87" s="19">
        <v>5.5455406186666452E-2</v>
      </c>
    </row>
    <row r="88" spans="1:4" x14ac:dyDescent="0.35">
      <c r="A88" s="1">
        <v>1980</v>
      </c>
      <c r="B88" s="19">
        <v>0.32453975905441867</v>
      </c>
      <c r="C88" s="19">
        <v>0.15476985963517001</v>
      </c>
      <c r="D88" s="19">
        <v>4.8921665750362137E-2</v>
      </c>
    </row>
    <row r="89" spans="1:4" x14ac:dyDescent="0.35">
      <c r="A89" s="1">
        <v>1981</v>
      </c>
    </row>
    <row r="90" spans="1:4" x14ac:dyDescent="0.35">
      <c r="A90" s="1">
        <v>1982</v>
      </c>
      <c r="B90" s="19">
        <v>0.31098795907299048</v>
      </c>
      <c r="C90" s="19">
        <v>0.15388872808049101</v>
      </c>
      <c r="D90" s="19">
        <v>5.2148065752343653E-2</v>
      </c>
    </row>
    <row r="91" spans="1:4" x14ac:dyDescent="0.35">
      <c r="A91" s="1">
        <v>1983</v>
      </c>
    </row>
    <row r="92" spans="1:4" x14ac:dyDescent="0.35">
      <c r="A92" s="1">
        <v>1984</v>
      </c>
      <c r="B92" s="19">
        <v>0.27486289291968807</v>
      </c>
      <c r="C92" s="19">
        <v>0.137675598556528</v>
      </c>
      <c r="D92" s="19">
        <v>4.8120374542724782E-2</v>
      </c>
    </row>
    <row r="93" spans="1:4" x14ac:dyDescent="0.35">
      <c r="A93" s="1">
        <v>1985</v>
      </c>
    </row>
    <row r="94" spans="1:4" x14ac:dyDescent="0.35">
      <c r="A94" s="1">
        <v>1986</v>
      </c>
      <c r="B94" s="19">
        <v>0.27864068347743798</v>
      </c>
      <c r="C94" s="19">
        <v>0.147245471231916</v>
      </c>
      <c r="D94" s="19">
        <v>5.5521516203790651E-2</v>
      </c>
    </row>
    <row r="95" spans="1:4" x14ac:dyDescent="0.35">
      <c r="A95" s="1">
        <v>1987</v>
      </c>
    </row>
    <row r="96" spans="1:4" x14ac:dyDescent="0.35">
      <c r="A96" s="1">
        <v>1988</v>
      </c>
      <c r="B96" s="19">
        <v>0.2677825080995051</v>
      </c>
      <c r="C96" s="19">
        <v>0.142463935496522</v>
      </c>
      <c r="D96" s="19">
        <v>5.395433646504344E-2</v>
      </c>
    </row>
    <row r="97" spans="1:4" x14ac:dyDescent="0.35">
      <c r="A97" s="1">
        <v>1989</v>
      </c>
      <c r="B97" s="19">
        <v>0.26076595779798939</v>
      </c>
      <c r="C97" s="19">
        <v>0.138377048304268</v>
      </c>
      <c r="D97" s="19">
        <v>5.3335098923985011E-2</v>
      </c>
    </row>
    <row r="98" spans="1:4" x14ac:dyDescent="0.35">
      <c r="A98" s="1">
        <v>1990</v>
      </c>
      <c r="B98" s="19">
        <v>0.28785286822529149</v>
      </c>
      <c r="C98" s="19">
        <v>0.15845766327008801</v>
      </c>
      <c r="D98" s="19">
        <v>6.1922701471191839E-2</v>
      </c>
    </row>
    <row r="99" spans="1:4" x14ac:dyDescent="0.35">
      <c r="A99" s="1">
        <v>1991</v>
      </c>
      <c r="B99" s="19">
        <v>0.27744178584934498</v>
      </c>
      <c r="C99" s="19">
        <v>0.15335562713687501</v>
      </c>
      <c r="D99" s="19">
        <v>6.065011348758121E-2</v>
      </c>
    </row>
    <row r="100" spans="1:4" x14ac:dyDescent="0.35">
      <c r="A100" s="1">
        <v>1992</v>
      </c>
      <c r="B100" s="19">
        <v>0.29600773153028842</v>
      </c>
      <c r="C100" s="19">
        <v>0.166950504560583</v>
      </c>
      <c r="D100" s="19">
        <v>6.4733924978199534E-2</v>
      </c>
    </row>
    <row r="101" spans="1:4" x14ac:dyDescent="0.35">
      <c r="A101" s="1">
        <v>1993</v>
      </c>
      <c r="B101" s="19">
        <v>0.45597981471252319</v>
      </c>
      <c r="C101" s="19">
        <v>0.22063639271882801</v>
      </c>
      <c r="D101" s="19">
        <v>7.6774370906321665E-2</v>
      </c>
    </row>
    <row r="102" spans="1:4" x14ac:dyDescent="0.35">
      <c r="A102" s="1">
        <v>1994</v>
      </c>
      <c r="B102" s="19">
        <v>0.45710017852342461</v>
      </c>
      <c r="C102" s="19">
        <v>0.227712647124725</v>
      </c>
      <c r="D102" s="19">
        <v>8.5690945794454979E-2</v>
      </c>
    </row>
    <row r="103" spans="1:4" x14ac:dyDescent="0.35">
      <c r="A103" s="1">
        <v>1995</v>
      </c>
      <c r="B103" s="19">
        <v>0.43138380131410509</v>
      </c>
      <c r="C103" s="19">
        <v>0.20627579676305099</v>
      </c>
      <c r="D103" s="19">
        <v>6.9957891770903516E-2</v>
      </c>
    </row>
    <row r="104" spans="1:4" x14ac:dyDescent="0.35">
      <c r="A104" s="1">
        <v>1996</v>
      </c>
      <c r="B104" s="19">
        <v>0.45189970864895712</v>
      </c>
      <c r="C104" s="19">
        <v>0.228491782881596</v>
      </c>
      <c r="D104" s="19">
        <v>7.9878320359894145E-2</v>
      </c>
    </row>
    <row r="105" spans="1:4" x14ac:dyDescent="0.35">
      <c r="A105" s="1">
        <v>1997</v>
      </c>
      <c r="B105" s="19">
        <v>0.44151662662554891</v>
      </c>
      <c r="C105" s="19">
        <v>0.223230207723395</v>
      </c>
      <c r="D105" s="19">
        <v>8.1817604358757484E-2</v>
      </c>
    </row>
    <row r="106" spans="1:4" x14ac:dyDescent="0.35">
      <c r="A106" s="1">
        <v>1998</v>
      </c>
      <c r="B106" s="19">
        <v>0.45567901372870018</v>
      </c>
      <c r="C106" s="19">
        <v>0.235296352633693</v>
      </c>
      <c r="D106" s="19">
        <v>8.8812372969895012E-2</v>
      </c>
    </row>
    <row r="107" spans="1:4" x14ac:dyDescent="0.35">
      <c r="A107" s="1">
        <v>1999</v>
      </c>
      <c r="B107" s="19">
        <v>0.44373417875090509</v>
      </c>
      <c r="C107" s="19">
        <v>0.22327041965330399</v>
      </c>
      <c r="D107" s="19">
        <v>8.0310428212571491E-2</v>
      </c>
    </row>
    <row r="108" spans="1:4" x14ac:dyDescent="0.35">
      <c r="A108" s="1">
        <v>2000</v>
      </c>
      <c r="B108" s="19">
        <v>0.4390799302383569</v>
      </c>
      <c r="C108" s="19">
        <v>0.22295264716511201</v>
      </c>
      <c r="D108" s="19">
        <v>8.3583733929630338E-2</v>
      </c>
    </row>
    <row r="109" spans="1:4" x14ac:dyDescent="0.35">
      <c r="A109" s="1">
        <v>2001</v>
      </c>
    </row>
    <row r="110" spans="1:4" x14ac:dyDescent="0.35">
      <c r="A110" s="1">
        <v>2002</v>
      </c>
      <c r="B110" s="19">
        <v>0.45049413984749631</v>
      </c>
      <c r="C110" s="19">
        <v>0.25991679379372901</v>
      </c>
      <c r="D110" s="19">
        <v>0.13299618154289081</v>
      </c>
    </row>
    <row r="111" spans="1:4" x14ac:dyDescent="0.35">
      <c r="A111" s="1">
        <v>2003</v>
      </c>
      <c r="B111" s="19">
        <v>0.4331968244035258</v>
      </c>
      <c r="C111" s="19">
        <v>0.24105355338823001</v>
      </c>
      <c r="D111" s="19">
        <v>0.115948865905826</v>
      </c>
    </row>
    <row r="112" spans="1:4" x14ac:dyDescent="0.35">
      <c r="A112" s="1">
        <v>2004</v>
      </c>
      <c r="B112" s="19">
        <v>0.43215506568352408</v>
      </c>
      <c r="C112" s="19">
        <v>0.239042347488851</v>
      </c>
      <c r="D112" s="19">
        <v>0.1145378305334742</v>
      </c>
    </row>
    <row r="113" spans="1:4" x14ac:dyDescent="0.35">
      <c r="A113" s="1">
        <v>2005</v>
      </c>
      <c r="B113" s="19">
        <v>0.43457613198324491</v>
      </c>
      <c r="C113" s="19">
        <v>0.24477045704860301</v>
      </c>
      <c r="D113" s="19">
        <v>0.1210297701769964</v>
      </c>
    </row>
    <row r="114" spans="1:4" x14ac:dyDescent="0.35">
      <c r="A114" s="1">
        <v>2006</v>
      </c>
      <c r="B114" s="19">
        <v>0.44083740399984073</v>
      </c>
      <c r="C114" s="19">
        <v>0.22683405781867899</v>
      </c>
      <c r="D114" s="19">
        <v>8.7051071727967999E-2</v>
      </c>
    </row>
    <row r="115" spans="1:4" x14ac:dyDescent="0.35">
      <c r="A115" s="1">
        <v>2007</v>
      </c>
      <c r="B115" s="19">
        <v>0.43006488812955418</v>
      </c>
      <c r="C115" s="19">
        <v>0.21997073104162601</v>
      </c>
      <c r="D115" s="19">
        <v>8.4261268107672649E-2</v>
      </c>
    </row>
    <row r="116" spans="1:4" x14ac:dyDescent="0.35">
      <c r="A116" s="1">
        <v>2008</v>
      </c>
      <c r="B116" s="19">
        <v>0.42435723013244592</v>
      </c>
      <c r="C116" s="19">
        <v>0.21092507267617</v>
      </c>
      <c r="D116" s="19">
        <v>7.5028138815094958E-2</v>
      </c>
    </row>
    <row r="117" spans="1:4" x14ac:dyDescent="0.35">
      <c r="A117" s="1">
        <v>2009</v>
      </c>
      <c r="B117" s="19">
        <v>0.43010514285515822</v>
      </c>
      <c r="C117" s="19">
        <v>0.21523122394210401</v>
      </c>
      <c r="D117" s="19">
        <v>7.8040765670915863E-2</v>
      </c>
    </row>
    <row r="118" spans="1:4" x14ac:dyDescent="0.35">
      <c r="A118" s="1">
        <v>2010</v>
      </c>
      <c r="B118" s="19">
        <v>0.46246046516365852</v>
      </c>
      <c r="C118" s="19">
        <v>0.240018006307053</v>
      </c>
      <c r="D118" s="19">
        <v>9.1138572791796421E-2</v>
      </c>
    </row>
    <row r="119" spans="1:4" x14ac:dyDescent="0.35">
      <c r="A119" s="1">
        <v>2011</v>
      </c>
      <c r="B119" s="19">
        <v>0.47877650870588118</v>
      </c>
      <c r="C119" s="19">
        <v>0.25500750038021702</v>
      </c>
      <c r="D119" s="19">
        <v>0.10072003686291491</v>
      </c>
    </row>
    <row r="120" spans="1:4" x14ac:dyDescent="0.35">
      <c r="A120" s="1">
        <v>2012</v>
      </c>
      <c r="B120" s="19">
        <v>0.50323906825384901</v>
      </c>
      <c r="C120" s="19">
        <v>0.27092835850243402</v>
      </c>
      <c r="D120" s="19">
        <v>0.1078771137754609</v>
      </c>
    </row>
    <row r="121" spans="1:4" x14ac:dyDescent="0.35">
      <c r="A121" s="1">
        <v>2013</v>
      </c>
      <c r="B121" s="19">
        <v>0.56196080457779363</v>
      </c>
      <c r="C121" s="19">
        <v>0.31957632533343999</v>
      </c>
      <c r="D121" s="19">
        <v>0.137555842105933</v>
      </c>
    </row>
    <row r="122" spans="1:4" x14ac:dyDescent="0.35">
      <c r="A122" s="1">
        <v>2014</v>
      </c>
      <c r="B122" s="19">
        <v>0.56116868889040783</v>
      </c>
      <c r="C122" s="19">
        <v>0.31962179028194798</v>
      </c>
      <c r="D122" s="19">
        <v>0.13808678455156509</v>
      </c>
    </row>
    <row r="123" spans="1:4" x14ac:dyDescent="0.35">
      <c r="A123" s="1">
        <v>2015</v>
      </c>
      <c r="B123" s="19">
        <v>0.55526013472078828</v>
      </c>
      <c r="C123" s="19">
        <v>0.31952372117667199</v>
      </c>
      <c r="D123" s="19">
        <v>0.14037703088591461</v>
      </c>
    </row>
    <row r="124" spans="1:4" x14ac:dyDescent="0.35">
      <c r="A124" s="1">
        <v>2016</v>
      </c>
      <c r="B124" s="19">
        <v>0.54157173236300293</v>
      </c>
      <c r="C124" s="19">
        <v>0.30798482302236901</v>
      </c>
      <c r="D124" s="19">
        <v>0.13273970554237141</v>
      </c>
    </row>
    <row r="125" spans="1:4" x14ac:dyDescent="0.35">
      <c r="A125" s="1">
        <v>2017</v>
      </c>
      <c r="B125" s="19">
        <v>0.53061596299164215</v>
      </c>
      <c r="C125" s="19">
        <v>0.30351991494391001</v>
      </c>
      <c r="D125" s="19">
        <v>0.1325522223841791</v>
      </c>
    </row>
    <row r="126" spans="1:4" x14ac:dyDescent="0.35">
      <c r="A126" s="1">
        <v>2018</v>
      </c>
      <c r="B126" s="19">
        <v>0.51528759082652575</v>
      </c>
      <c r="C126" s="19">
        <v>0.292531061373968</v>
      </c>
      <c r="D126" s="19">
        <v>0.12649820580026799</v>
      </c>
    </row>
    <row r="127" spans="1:4" x14ac:dyDescent="0.35">
      <c r="A127" s="1">
        <v>2019</v>
      </c>
      <c r="B127" s="19">
        <v>0.48957119253087161</v>
      </c>
      <c r="C127" s="19">
        <v>0.27125676833824103</v>
      </c>
      <c r="D127" s="19">
        <v>0.1136597154868309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C3F3-21C7-432D-B8E4-206A0FB2E76D}">
  <dimension ref="A1:V167"/>
  <sheetViews>
    <sheetView zoomScale="80" zoomScaleNormal="8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H89" sqref="H89"/>
    </sheetView>
  </sheetViews>
  <sheetFormatPr defaultRowHeight="14.5" x14ac:dyDescent="0.35"/>
  <cols>
    <col min="2" max="2" width="19.1796875" customWidth="1"/>
    <col min="3" max="3" width="10.90625" customWidth="1"/>
    <col min="4" max="4" width="15" customWidth="1"/>
    <col min="5" max="5" width="19.453125" customWidth="1"/>
    <col min="6" max="6" width="12.36328125" customWidth="1"/>
    <col min="7" max="7" width="15.81640625" customWidth="1"/>
    <col min="8" max="8" width="15.54296875" customWidth="1"/>
    <col min="9" max="9" width="15.1796875" customWidth="1"/>
    <col min="12" max="12" width="21.08984375" style="1" customWidth="1"/>
    <col min="13" max="13" width="23.7265625" style="1" customWidth="1"/>
    <col min="14" max="14" width="23.08984375" style="1" customWidth="1"/>
    <col min="16" max="16" width="22.54296875" style="1" customWidth="1"/>
    <col min="17" max="17" width="18.453125" style="1" customWidth="1"/>
    <col min="18" max="22" width="22.54296875" style="1" customWidth="1"/>
  </cols>
  <sheetData>
    <row r="1" spans="1:22" ht="43.5" x14ac:dyDescent="0.3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6" t="s">
        <v>43</v>
      </c>
      <c r="H1" s="1" t="s">
        <v>41</v>
      </c>
      <c r="I1" s="1" t="s">
        <v>42</v>
      </c>
      <c r="J1" s="16" t="s">
        <v>44</v>
      </c>
      <c r="L1" s="16" t="s">
        <v>149</v>
      </c>
      <c r="M1" s="16" t="s">
        <v>150</v>
      </c>
      <c r="N1" s="1" t="s">
        <v>91</v>
      </c>
      <c r="P1" s="1" t="s">
        <v>151</v>
      </c>
      <c r="Q1" s="1" t="s">
        <v>152</v>
      </c>
      <c r="R1" s="1" t="s">
        <v>153</v>
      </c>
      <c r="S1" s="1" t="s">
        <v>154</v>
      </c>
      <c r="T1" s="1" t="s">
        <v>155</v>
      </c>
      <c r="U1" s="1" t="s">
        <v>156</v>
      </c>
      <c r="V1" s="1" t="s">
        <v>157</v>
      </c>
    </row>
    <row r="2" spans="1:22" x14ac:dyDescent="0.35">
      <c r="A2" s="1">
        <v>1854</v>
      </c>
      <c r="B2" s="8">
        <v>722.9</v>
      </c>
      <c r="C2" s="1">
        <v>278.39999999999998</v>
      </c>
      <c r="D2" s="1">
        <v>202.3</v>
      </c>
      <c r="E2" s="1">
        <v>76.8</v>
      </c>
      <c r="F2" s="1">
        <v>53.2</v>
      </c>
      <c r="G2" s="1"/>
      <c r="H2" s="15">
        <f t="shared" ref="H2:H33" si="0">(C2+0.3*E2)/SUM(C2:D2)</f>
        <v>0.62708550031204491</v>
      </c>
      <c r="I2" s="5">
        <f>1-H2</f>
        <v>0.37291449968795509</v>
      </c>
      <c r="J2" s="5">
        <f>(I2*B2)*1000/Overview!J2</f>
        <v>5.4191185884449759E-2</v>
      </c>
      <c r="M2" s="1">
        <v>18.600000000000001</v>
      </c>
      <c r="N2" s="1">
        <f>L2+M2</f>
        <v>18.600000000000001</v>
      </c>
      <c r="P2" s="24">
        <f>AVERAGE(R2:V2)</f>
        <v>3.989936038851738E-2</v>
      </c>
      <c r="Q2" s="24">
        <f>STDEV(R2:V2)</f>
        <v>7.965823090765255E-3</v>
      </c>
      <c r="R2" s="24">
        <v>3.2383888959884644E-2</v>
      </c>
      <c r="S2" s="24">
        <v>3.5908196121454239E-2</v>
      </c>
      <c r="T2" s="24">
        <v>4.4520549476146698E-2</v>
      </c>
      <c r="U2" s="24">
        <v>5.1598764955997467E-2</v>
      </c>
      <c r="V2" s="25">
        <v>3.5085402429103851E-2</v>
      </c>
    </row>
    <row r="3" spans="1:22" x14ac:dyDescent="0.35">
      <c r="A3" s="1">
        <v>1855</v>
      </c>
      <c r="B3" s="8">
        <v>725.3</v>
      </c>
      <c r="C3" s="1">
        <v>279.89999999999998</v>
      </c>
      <c r="D3" s="1">
        <v>214.2</v>
      </c>
      <c r="E3" s="1">
        <v>77.599999999999994</v>
      </c>
      <c r="F3" s="1">
        <v>54</v>
      </c>
      <c r="G3" s="1"/>
      <c r="H3" s="15">
        <f t="shared" si="0"/>
        <v>0.61360048573163317</v>
      </c>
      <c r="I3" s="5">
        <f t="shared" ref="I3:I61" si="1">1-H3</f>
        <v>0.38639951426836683</v>
      </c>
      <c r="J3" s="5">
        <f>(I3*B3)*1000/Overview!J3</f>
        <v>5.725525674960575E-2</v>
      </c>
      <c r="M3" s="1">
        <v>20.100000000000001</v>
      </c>
      <c r="N3" s="1">
        <f t="shared" ref="N3:N66" si="2">L3+M3</f>
        <v>20.100000000000001</v>
      </c>
      <c r="P3" s="24">
        <f t="shared" ref="P3:P66" si="3">AVERAGE(R3:V3)</f>
        <v>4.1032824665307999E-2</v>
      </c>
      <c r="Q3" s="24">
        <f t="shared" ref="Q3:Q66" si="4">STDEV(R3:V3)</f>
        <v>1.1243944370441695E-2</v>
      </c>
      <c r="R3" s="24">
        <v>3.2840576022863388E-2</v>
      </c>
      <c r="S3" s="24">
        <v>3.3352687954902649E-2</v>
      </c>
      <c r="T3" s="24">
        <v>5.3244590759277344E-2</v>
      </c>
      <c r="U3" s="24">
        <v>5.3440950810909271E-2</v>
      </c>
      <c r="V3" s="25">
        <v>3.2285317778587341E-2</v>
      </c>
    </row>
    <row r="4" spans="1:22" x14ac:dyDescent="0.35">
      <c r="A4" s="1">
        <v>1856</v>
      </c>
      <c r="B4" s="8">
        <v>787</v>
      </c>
      <c r="C4" s="1">
        <v>287</v>
      </c>
      <c r="D4" s="1">
        <v>174.7</v>
      </c>
      <c r="E4" s="1">
        <v>79.400000000000006</v>
      </c>
      <c r="F4" s="1">
        <v>48.9</v>
      </c>
      <c r="G4" s="1"/>
      <c r="H4" s="15">
        <f t="shared" si="0"/>
        <v>0.67320771063461127</v>
      </c>
      <c r="I4" s="5">
        <f t="shared" si="1"/>
        <v>0.32679228936538873</v>
      </c>
      <c r="J4" s="5">
        <f>(I4*B4)*1000/Overview!J4</f>
        <v>5.7427734499112065E-2</v>
      </c>
      <c r="M4" s="1">
        <v>14.4</v>
      </c>
      <c r="N4" s="1">
        <f t="shared" si="2"/>
        <v>14.4</v>
      </c>
      <c r="P4" s="24">
        <f t="shared" si="3"/>
        <v>4.4768669456243512E-2</v>
      </c>
      <c r="Q4" s="24">
        <f t="shared" si="4"/>
        <v>9.4908989586138595E-3</v>
      </c>
      <c r="R4" s="24">
        <v>3.2848570495843887E-2</v>
      </c>
      <c r="S4" s="24">
        <v>4.2441420257091522E-2</v>
      </c>
      <c r="T4" s="24">
        <v>5.4794520139694214E-2</v>
      </c>
      <c r="U4" s="24">
        <v>5.406884104013443E-2</v>
      </c>
      <c r="V4" s="25">
        <v>3.9689995348453522E-2</v>
      </c>
    </row>
    <row r="5" spans="1:22" x14ac:dyDescent="0.35">
      <c r="A5" s="1">
        <v>1857</v>
      </c>
      <c r="B5" s="8">
        <v>793.5</v>
      </c>
      <c r="C5" s="1">
        <v>289.89999999999998</v>
      </c>
      <c r="D5" s="1">
        <v>197.8</v>
      </c>
      <c r="E5" s="1">
        <v>82.2</v>
      </c>
      <c r="F5" s="1">
        <v>49.7</v>
      </c>
      <c r="G5" s="1"/>
      <c r="H5" s="15">
        <f t="shared" si="0"/>
        <v>0.64498667213450889</v>
      </c>
      <c r="I5" s="5">
        <f t="shared" si="1"/>
        <v>0.35501332786549111</v>
      </c>
      <c r="J5" s="5">
        <f>(I5*B5)*1000/Overview!J5</f>
        <v>5.4830282758657041E-2</v>
      </c>
      <c r="M5" s="1">
        <v>17.600000000000001</v>
      </c>
      <c r="N5" s="1">
        <f t="shared" si="2"/>
        <v>17.600000000000001</v>
      </c>
      <c r="P5" s="24">
        <f t="shared" si="3"/>
        <v>4.6343690156936644E-2</v>
      </c>
      <c r="Q5" s="24">
        <f t="shared" si="4"/>
        <v>1.2023200267576075E-2</v>
      </c>
      <c r="R5" s="24">
        <v>2.9559683054685593E-2</v>
      </c>
      <c r="S5" s="24">
        <v>4.6763110905885696E-2</v>
      </c>
      <c r="T5" s="24">
        <v>6.1797752976417542E-2</v>
      </c>
      <c r="U5" s="24">
        <v>5.2142545580863953E-2</v>
      </c>
      <c r="V5" s="25">
        <v>4.1455358266830444E-2</v>
      </c>
    </row>
    <row r="6" spans="1:22" x14ac:dyDescent="0.35">
      <c r="A6" s="1">
        <v>1858</v>
      </c>
      <c r="B6" s="8">
        <v>733.8</v>
      </c>
      <c r="C6" s="1">
        <v>293.2</v>
      </c>
      <c r="D6" s="1">
        <v>254.1</v>
      </c>
      <c r="E6" s="1">
        <v>83.7</v>
      </c>
      <c r="F6" s="1">
        <v>50.5</v>
      </c>
      <c r="G6" s="1"/>
      <c r="H6" s="15">
        <f t="shared" si="0"/>
        <v>0.58160058468847076</v>
      </c>
      <c r="I6" s="5">
        <f t="shared" si="1"/>
        <v>0.41839941531152924</v>
      </c>
      <c r="J6" s="5"/>
      <c r="M6" s="1">
        <v>21.7</v>
      </c>
      <c r="N6" s="1">
        <f t="shared" si="2"/>
        <v>21.7</v>
      </c>
      <c r="P6" s="24">
        <f t="shared" si="3"/>
        <v>5.0239017605781554E-2</v>
      </c>
      <c r="Q6" s="24">
        <f t="shared" si="4"/>
        <v>1.4363564387952986E-2</v>
      </c>
      <c r="R6" s="24">
        <v>3.2245181500911713E-2</v>
      </c>
      <c r="S6" s="24">
        <v>4.3509632349014282E-2</v>
      </c>
      <c r="T6" s="24">
        <v>7.1428567171096802E-2</v>
      </c>
      <c r="U6" s="24">
        <v>5.2693143486976624E-2</v>
      </c>
      <c r="V6" s="25">
        <v>5.1318563520908356E-2</v>
      </c>
    </row>
    <row r="7" spans="1:22" x14ac:dyDescent="0.35">
      <c r="A7" s="1">
        <v>1859</v>
      </c>
      <c r="B7" s="8">
        <v>675.2</v>
      </c>
      <c r="C7" s="1">
        <v>296.89999999999998</v>
      </c>
      <c r="D7" s="1">
        <v>196.9</v>
      </c>
      <c r="E7" s="1">
        <v>84.3</v>
      </c>
      <c r="F7" s="1">
        <v>50.3</v>
      </c>
      <c r="G7" s="1"/>
      <c r="H7" s="15">
        <f t="shared" si="0"/>
        <v>0.65247063588497378</v>
      </c>
      <c r="I7" s="5">
        <f t="shared" si="1"/>
        <v>0.34752936411502622</v>
      </c>
      <c r="J7" s="5"/>
      <c r="M7" s="1">
        <v>16.899999999999999</v>
      </c>
      <c r="N7" s="1">
        <f t="shared" si="2"/>
        <v>16.899999999999999</v>
      </c>
      <c r="P7" s="24">
        <f t="shared" si="3"/>
        <v>4.399474710226059E-2</v>
      </c>
      <c r="Q7" s="24">
        <f t="shared" si="4"/>
        <v>5.5209078741253626E-3</v>
      </c>
      <c r="R7" s="24">
        <v>3.6649215966463089E-2</v>
      </c>
      <c r="S7" s="24">
        <v>4.4227980077266693E-2</v>
      </c>
      <c r="T7" s="24">
        <v>4.6153847128152847E-2</v>
      </c>
      <c r="U7" s="24">
        <v>5.1520191133022308E-2</v>
      </c>
      <c r="V7" s="25">
        <v>4.142250120639801E-2</v>
      </c>
    </row>
    <row r="8" spans="1:22" x14ac:dyDescent="0.35">
      <c r="A8" s="1">
        <v>1860</v>
      </c>
      <c r="B8" s="8">
        <v>764.1</v>
      </c>
      <c r="C8" s="1">
        <v>296.3</v>
      </c>
      <c r="D8" s="1">
        <v>203.6</v>
      </c>
      <c r="E8" s="1">
        <v>86.1</v>
      </c>
      <c r="F8" s="1">
        <v>52.5</v>
      </c>
      <c r="G8" s="1"/>
      <c r="H8" s="15">
        <f t="shared" si="0"/>
        <v>0.64438887777555509</v>
      </c>
      <c r="I8" s="5">
        <f t="shared" si="1"/>
        <v>0.35561112222444491</v>
      </c>
      <c r="J8" s="5"/>
      <c r="M8" s="1">
        <v>17.3</v>
      </c>
      <c r="N8" s="1">
        <f t="shared" si="2"/>
        <v>17.3</v>
      </c>
      <c r="P8" s="24">
        <f t="shared" si="3"/>
        <v>4.2228044569492341E-2</v>
      </c>
      <c r="Q8" s="24">
        <f t="shared" si="4"/>
        <v>4.3334263224092031E-3</v>
      </c>
      <c r="R8" s="24">
        <v>3.9177972823381424E-2</v>
      </c>
      <c r="S8" s="24">
        <v>4.1163206100463867E-2</v>
      </c>
      <c r="T8" s="24">
        <v>3.9007090032100677E-2</v>
      </c>
      <c r="U8" s="24">
        <v>4.9597024917602539E-2</v>
      </c>
      <c r="V8" s="25">
        <v>4.2194928973913193E-2</v>
      </c>
    </row>
    <row r="9" spans="1:22" x14ac:dyDescent="0.35">
      <c r="A9" s="1">
        <v>1861</v>
      </c>
      <c r="B9" s="8">
        <v>769.2</v>
      </c>
      <c r="C9" s="1">
        <v>299.89999999999998</v>
      </c>
      <c r="D9" s="1">
        <v>194.4</v>
      </c>
      <c r="E9" s="1">
        <v>88.2</v>
      </c>
      <c r="F9" s="1">
        <v>54</v>
      </c>
      <c r="G9" s="1"/>
      <c r="H9" s="15">
        <f t="shared" si="0"/>
        <v>0.66024681367590532</v>
      </c>
      <c r="I9" s="5">
        <f t="shared" si="1"/>
        <v>0.33975318632409468</v>
      </c>
      <c r="J9" s="5"/>
      <c r="M9" s="1">
        <v>16.5</v>
      </c>
      <c r="N9" s="1">
        <f t="shared" si="2"/>
        <v>16.5</v>
      </c>
      <c r="P9" s="24">
        <f t="shared" si="3"/>
        <v>4.3066542595624924E-2</v>
      </c>
      <c r="Q9" s="24">
        <f t="shared" si="4"/>
        <v>4.98611301862582E-3</v>
      </c>
      <c r="R9" s="24">
        <v>3.6884423345327377E-2</v>
      </c>
      <c r="S9" s="24">
        <v>4.2688246816396713E-2</v>
      </c>
      <c r="T9" s="24">
        <v>4.7438330948352814E-2</v>
      </c>
      <c r="U9" s="24">
        <v>4.8609226942062378E-2</v>
      </c>
      <c r="V9" s="25">
        <v>3.9712484925985336E-2</v>
      </c>
    </row>
    <row r="10" spans="1:22" x14ac:dyDescent="0.35">
      <c r="A10" s="1">
        <v>1862</v>
      </c>
      <c r="B10" s="8">
        <v>833.5</v>
      </c>
      <c r="C10" s="1">
        <v>306.60000000000002</v>
      </c>
      <c r="D10" s="1">
        <v>176.2</v>
      </c>
      <c r="E10" s="1">
        <v>89.3</v>
      </c>
      <c r="F10" s="1">
        <v>54.3</v>
      </c>
      <c r="G10" s="1"/>
      <c r="H10" s="15">
        <f t="shared" si="0"/>
        <v>0.69053438276719148</v>
      </c>
      <c r="I10" s="5">
        <f t="shared" si="1"/>
        <v>0.30946561723280852</v>
      </c>
      <c r="J10" s="5">
        <f>(I10*B10)*1000/Overview!J10</f>
        <v>4.6833993764747353E-2</v>
      </c>
      <c r="M10" s="1">
        <v>14.6</v>
      </c>
      <c r="N10" s="1">
        <f t="shared" si="2"/>
        <v>14.6</v>
      </c>
      <c r="P10" s="24">
        <f t="shared" si="3"/>
        <v>4.2006131261587143E-2</v>
      </c>
      <c r="Q10" s="24">
        <f t="shared" si="4"/>
        <v>7.1961887724376148E-3</v>
      </c>
      <c r="R10" s="24">
        <v>3.1130876392126083E-2</v>
      </c>
      <c r="S10" s="24">
        <v>4.102005809545517E-2</v>
      </c>
      <c r="T10" s="24">
        <v>4.4747080653905869E-2</v>
      </c>
      <c r="U10" s="24">
        <v>5.0970498472452164E-2</v>
      </c>
      <c r="V10" s="25">
        <v>4.2162142693996429E-2</v>
      </c>
    </row>
    <row r="11" spans="1:22" x14ac:dyDescent="0.35">
      <c r="A11" s="1">
        <v>1863</v>
      </c>
      <c r="B11" s="8">
        <v>865</v>
      </c>
      <c r="C11" s="1">
        <v>310.10000000000002</v>
      </c>
      <c r="D11" s="1">
        <v>224</v>
      </c>
      <c r="E11" s="1">
        <v>92.8</v>
      </c>
      <c r="F11" s="1">
        <v>55.3</v>
      </c>
      <c r="G11" s="1"/>
      <c r="H11" s="15">
        <f t="shared" si="0"/>
        <v>0.63272795356674771</v>
      </c>
      <c r="I11" s="5">
        <f t="shared" si="1"/>
        <v>0.36727204643325229</v>
      </c>
      <c r="J11" s="5"/>
      <c r="M11" s="1">
        <v>19.399999999999999</v>
      </c>
      <c r="N11" s="1">
        <f t="shared" si="2"/>
        <v>19.399999999999999</v>
      </c>
      <c r="P11" s="24">
        <f t="shared" si="3"/>
        <v>3.9945569634437558E-2</v>
      </c>
      <c r="Q11" s="24">
        <f t="shared" si="4"/>
        <v>8.2778284911694117E-3</v>
      </c>
      <c r="R11" s="24">
        <v>2.6889808475971222E-2</v>
      </c>
      <c r="S11" s="24">
        <v>3.8784455507993698E-2</v>
      </c>
      <c r="T11" s="24">
        <v>4.1353382170200348E-2</v>
      </c>
      <c r="U11" s="24">
        <v>4.9372576177120209E-2</v>
      </c>
      <c r="V11" s="25">
        <v>4.3327625840902328E-2</v>
      </c>
    </row>
    <row r="12" spans="1:22" x14ac:dyDescent="0.35">
      <c r="A12" s="1">
        <v>1864</v>
      </c>
      <c r="B12" s="8">
        <v>896.2</v>
      </c>
      <c r="C12" s="1">
        <v>314.89999999999998</v>
      </c>
      <c r="D12" s="1">
        <v>226.2</v>
      </c>
      <c r="E12" s="1">
        <v>95.3</v>
      </c>
      <c r="F12" s="1">
        <v>57.6</v>
      </c>
      <c r="G12" s="1"/>
      <c r="H12" s="15">
        <f t="shared" si="0"/>
        <v>0.63479948253557572</v>
      </c>
      <c r="I12" s="5">
        <f t="shared" si="1"/>
        <v>0.36520051746442428</v>
      </c>
      <c r="J12" s="5"/>
      <c r="M12" s="1">
        <v>20.8</v>
      </c>
      <c r="N12" s="1">
        <f t="shared" si="2"/>
        <v>20.8</v>
      </c>
      <c r="P12" s="24">
        <f t="shared" si="3"/>
        <v>4.2887719348073006E-2</v>
      </c>
      <c r="Q12" s="24">
        <f t="shared" si="4"/>
        <v>8.1532650315739325E-3</v>
      </c>
      <c r="R12" s="24">
        <v>3.0860533937811852E-2</v>
      </c>
      <c r="S12" s="24">
        <v>3.8374438881874084E-2</v>
      </c>
      <c r="T12" s="24">
        <v>4.7826085239648819E-2</v>
      </c>
      <c r="U12" s="24">
        <v>5.0832156091928482E-2</v>
      </c>
      <c r="V12" s="25">
        <v>4.6545382589101791E-2</v>
      </c>
    </row>
    <row r="13" spans="1:22" x14ac:dyDescent="0.35">
      <c r="A13" s="1">
        <v>1865</v>
      </c>
      <c r="B13" s="8">
        <v>893.3</v>
      </c>
      <c r="C13" s="1">
        <v>319.89999999999998</v>
      </c>
      <c r="D13" s="1">
        <v>234</v>
      </c>
      <c r="E13" s="1">
        <v>98</v>
      </c>
      <c r="F13" s="1">
        <v>57.3</v>
      </c>
      <c r="G13" s="1"/>
      <c r="H13" s="15">
        <f t="shared" si="0"/>
        <v>0.63061924535114633</v>
      </c>
      <c r="I13" s="5">
        <f t="shared" si="1"/>
        <v>0.36938075464885367</v>
      </c>
      <c r="J13" s="5"/>
      <c r="M13" s="1">
        <v>22.8</v>
      </c>
      <c r="N13" s="1">
        <f t="shared" si="2"/>
        <v>22.8</v>
      </c>
      <c r="P13" s="24">
        <f t="shared" si="3"/>
        <v>4.7194267064332961E-2</v>
      </c>
      <c r="Q13" s="24">
        <f t="shared" si="4"/>
        <v>1.7625700098950405E-2</v>
      </c>
      <c r="R13" s="24">
        <v>2.6172075420618057E-2</v>
      </c>
      <c r="S13" s="24">
        <v>4.0006976574659348E-2</v>
      </c>
      <c r="T13" s="24">
        <v>4.0665436536073685E-2</v>
      </c>
      <c r="U13" s="24">
        <v>7.1742236614227295E-2</v>
      </c>
      <c r="V13" s="25">
        <v>5.7384610176086426E-2</v>
      </c>
    </row>
    <row r="14" spans="1:22" x14ac:dyDescent="0.35">
      <c r="A14" s="1">
        <v>1866</v>
      </c>
      <c r="B14" s="8">
        <v>942.3</v>
      </c>
      <c r="C14" s="1">
        <v>331.7</v>
      </c>
      <c r="D14" s="1">
        <v>247</v>
      </c>
      <c r="E14" s="1">
        <v>98.3</v>
      </c>
      <c r="F14" s="1">
        <v>56.3</v>
      </c>
      <c r="G14" s="1"/>
      <c r="H14" s="15">
        <f t="shared" si="0"/>
        <v>0.62414031449801277</v>
      </c>
      <c r="I14" s="5">
        <f t="shared" si="1"/>
        <v>0.37585968550198723</v>
      </c>
      <c r="J14" s="5"/>
      <c r="M14" s="1">
        <v>25.2</v>
      </c>
      <c r="N14" s="1">
        <f t="shared" si="2"/>
        <v>25.2</v>
      </c>
      <c r="P14" s="24">
        <f t="shared" si="3"/>
        <v>4.4709278643131255E-2</v>
      </c>
      <c r="Q14" s="24">
        <f t="shared" si="4"/>
        <v>1.0547468167099642E-2</v>
      </c>
      <c r="R14" s="24">
        <v>2.9840033501386642E-2</v>
      </c>
      <c r="S14" s="24">
        <v>4.0496837347745895E-2</v>
      </c>
      <c r="T14" s="24">
        <v>4.3557167053222656E-2</v>
      </c>
      <c r="U14" s="24">
        <v>5.457460880279541E-2</v>
      </c>
      <c r="V14" s="25">
        <v>5.5077746510505676E-2</v>
      </c>
    </row>
    <row r="15" spans="1:22" x14ac:dyDescent="0.35">
      <c r="A15" s="1">
        <v>1867</v>
      </c>
      <c r="B15" s="8">
        <v>868.9</v>
      </c>
      <c r="C15" s="1">
        <v>344</v>
      </c>
      <c r="D15" s="1">
        <v>292.60000000000002</v>
      </c>
      <c r="E15" s="1">
        <v>97.9</v>
      </c>
      <c r="F15" s="1">
        <v>55.6</v>
      </c>
      <c r="G15" s="1"/>
      <c r="H15" s="15">
        <f t="shared" si="0"/>
        <v>0.58650644046497014</v>
      </c>
      <c r="I15" s="5">
        <f t="shared" si="1"/>
        <v>0.41349355953502986</v>
      </c>
      <c r="J15" s="5">
        <f>(I15*B15)*1000/Overview!J15</f>
        <v>5.8533266824151969E-2</v>
      </c>
      <c r="M15" s="1">
        <v>30.5</v>
      </c>
      <c r="N15" s="1">
        <f t="shared" si="2"/>
        <v>30.5</v>
      </c>
      <c r="P15" s="24">
        <f t="shared" si="3"/>
        <v>4.4597302377223966E-2</v>
      </c>
      <c r="Q15" s="24">
        <f t="shared" si="4"/>
        <v>8.3701496224360475E-3</v>
      </c>
      <c r="R15" s="24">
        <v>3.4157954156398773E-2</v>
      </c>
      <c r="S15" s="24">
        <v>4.015813022851944E-2</v>
      </c>
      <c r="T15" s="24">
        <v>5.6689344346523285E-2</v>
      </c>
      <c r="U15" s="24">
        <v>4.6842500567436218E-2</v>
      </c>
      <c r="V15" s="25">
        <v>4.5138582587242126E-2</v>
      </c>
    </row>
    <row r="16" spans="1:22" x14ac:dyDescent="0.35">
      <c r="A16" s="1">
        <v>1868</v>
      </c>
      <c r="B16" s="8">
        <v>883.6</v>
      </c>
      <c r="C16" s="1">
        <v>348.4</v>
      </c>
      <c r="D16" s="1">
        <v>207.8</v>
      </c>
      <c r="E16" s="1">
        <v>97.2</v>
      </c>
      <c r="F16" s="1">
        <v>56.1</v>
      </c>
      <c r="G16" s="1"/>
      <c r="H16" s="15">
        <f t="shared" si="0"/>
        <v>0.67882056814095648</v>
      </c>
      <c r="I16" s="5">
        <f t="shared" si="1"/>
        <v>0.32117943185904352</v>
      </c>
      <c r="J16" s="5"/>
      <c r="M16" s="1">
        <v>22.8</v>
      </c>
      <c r="N16" s="1">
        <f t="shared" si="2"/>
        <v>22.8</v>
      </c>
      <c r="P16" s="24">
        <f t="shared" si="3"/>
        <v>3.8910604268312457E-2</v>
      </c>
      <c r="Q16" s="24">
        <f t="shared" si="4"/>
        <v>5.9687497116179232E-3</v>
      </c>
      <c r="R16" s="24">
        <v>3.3212054520845413E-2</v>
      </c>
      <c r="S16" s="24">
        <v>3.7166785448789597E-2</v>
      </c>
      <c r="T16" s="24">
        <v>4.883720725774765E-2</v>
      </c>
      <c r="U16" s="24">
        <v>3.6030445247888565E-2</v>
      </c>
      <c r="V16" s="25">
        <v>3.9306528866291046E-2</v>
      </c>
    </row>
    <row r="17" spans="1:22" x14ac:dyDescent="0.35">
      <c r="A17" s="1">
        <v>1869</v>
      </c>
      <c r="B17" s="8">
        <v>924.2</v>
      </c>
      <c r="C17" s="1">
        <v>352.3</v>
      </c>
      <c r="D17" s="1">
        <v>224</v>
      </c>
      <c r="E17" s="1">
        <v>98.1</v>
      </c>
      <c r="F17" s="1">
        <v>58.3</v>
      </c>
      <c r="G17" s="1"/>
      <c r="H17" s="15">
        <f t="shared" si="0"/>
        <v>0.66238070449418718</v>
      </c>
      <c r="I17" s="5">
        <f t="shared" si="1"/>
        <v>0.33761929550581282</v>
      </c>
      <c r="J17" s="5"/>
      <c r="M17" s="1">
        <v>25.9</v>
      </c>
      <c r="N17" s="1">
        <f t="shared" si="2"/>
        <v>25.9</v>
      </c>
      <c r="P17" s="24">
        <f t="shared" si="3"/>
        <v>3.8816294819116595E-2</v>
      </c>
      <c r="Q17" s="24">
        <f t="shared" si="4"/>
        <v>4.3242055893777508E-3</v>
      </c>
      <c r="R17" s="24">
        <v>3.463522344827652E-2</v>
      </c>
      <c r="S17" s="24">
        <v>3.6048002541065216E-2</v>
      </c>
      <c r="T17" s="24">
        <v>4.3981481343507767E-2</v>
      </c>
      <c r="U17" s="24">
        <v>4.2977895587682724E-2</v>
      </c>
      <c r="V17" s="25">
        <v>3.6438871175050735E-2</v>
      </c>
    </row>
    <row r="18" spans="1:22" x14ac:dyDescent="0.35">
      <c r="A18" s="1">
        <v>1870</v>
      </c>
      <c r="B18" s="8">
        <v>952.3</v>
      </c>
      <c r="C18" s="1">
        <v>362.2</v>
      </c>
      <c r="D18" s="1">
        <v>301.7</v>
      </c>
      <c r="E18" s="1">
        <v>99.5</v>
      </c>
      <c r="F18" s="1">
        <v>58.5</v>
      </c>
      <c r="G18" s="1"/>
      <c r="H18" s="15">
        <f t="shared" si="0"/>
        <v>0.59052568157855101</v>
      </c>
      <c r="I18" s="5">
        <f t="shared" si="1"/>
        <v>0.40947431842144899</v>
      </c>
      <c r="J18" s="5"/>
      <c r="L18" s="1">
        <v>3.2</v>
      </c>
      <c r="M18" s="1">
        <v>36.200000000000003</v>
      </c>
      <c r="N18" s="1">
        <f t="shared" si="2"/>
        <v>39.400000000000006</v>
      </c>
      <c r="P18" s="24">
        <f t="shared" si="3"/>
        <v>3.5330672189593314E-2</v>
      </c>
      <c r="Q18" s="24">
        <f t="shared" si="4"/>
        <v>5.4922667363174566E-3</v>
      </c>
      <c r="R18" s="24">
        <v>3.4193549305200577E-2</v>
      </c>
      <c r="S18" s="24">
        <v>3.1828168779611588E-2</v>
      </c>
      <c r="T18" s="24">
        <v>4.2654026299715042E-2</v>
      </c>
      <c r="U18" s="24">
        <v>2.899547852575779E-2</v>
      </c>
      <c r="V18" s="25">
        <v>3.898213803768158E-2</v>
      </c>
    </row>
    <row r="19" spans="1:22" x14ac:dyDescent="0.35">
      <c r="A19" s="1">
        <v>1871</v>
      </c>
      <c r="B19" s="8">
        <v>982.6</v>
      </c>
      <c r="C19" s="1">
        <v>381.1</v>
      </c>
      <c r="D19" s="1">
        <v>290.89999999999998</v>
      </c>
      <c r="E19" s="1">
        <v>100.5</v>
      </c>
      <c r="F19" s="1">
        <v>60.8</v>
      </c>
      <c r="G19" s="1"/>
      <c r="H19" s="15">
        <f t="shared" si="0"/>
        <v>0.61197916666666663</v>
      </c>
      <c r="I19" s="5">
        <f t="shared" si="1"/>
        <v>0.38802083333333337</v>
      </c>
      <c r="J19" s="5"/>
      <c r="L19" s="1">
        <v>4.5999999999999996</v>
      </c>
      <c r="M19" s="1">
        <v>37.700000000000003</v>
      </c>
      <c r="N19" s="1">
        <f t="shared" si="2"/>
        <v>42.300000000000004</v>
      </c>
      <c r="P19" s="24">
        <f t="shared" si="3"/>
        <v>3.6963552236557007E-2</v>
      </c>
      <c r="Q19" s="24">
        <f t="shared" si="4"/>
        <v>8.6985032407895426E-3</v>
      </c>
      <c r="R19" s="24">
        <v>2.7409117668867111E-2</v>
      </c>
      <c r="S19" s="24">
        <v>2.9000595211982727E-2</v>
      </c>
      <c r="T19" s="24">
        <v>3.7894736975431442E-2</v>
      </c>
      <c r="U19" s="24">
        <v>4.744088277220726E-2</v>
      </c>
      <c r="V19" s="25">
        <v>4.3072428554296494E-2</v>
      </c>
    </row>
    <row r="20" spans="1:22" x14ac:dyDescent="0.35">
      <c r="A20" s="1">
        <v>1872</v>
      </c>
      <c r="B20" s="8">
        <v>1121.0999999999999</v>
      </c>
      <c r="C20" s="1">
        <v>400.1</v>
      </c>
      <c r="D20" s="1">
        <v>360.8</v>
      </c>
      <c r="E20" s="1">
        <v>104</v>
      </c>
      <c r="F20" s="1">
        <v>64.099999999999994</v>
      </c>
      <c r="G20" s="1"/>
      <c r="H20" s="15">
        <f t="shared" si="0"/>
        <v>0.56682875542121169</v>
      </c>
      <c r="I20" s="5">
        <f t="shared" si="1"/>
        <v>0.43317124457878831</v>
      </c>
      <c r="J20" s="5">
        <f>(I20*B20)*1000/Overview!J20</f>
        <v>6.1654456578600782E-2</v>
      </c>
      <c r="L20" s="1">
        <v>6.3</v>
      </c>
      <c r="M20" s="1">
        <v>50.599999999999994</v>
      </c>
      <c r="N20" s="1">
        <f t="shared" si="2"/>
        <v>56.899999999999991</v>
      </c>
      <c r="P20" s="24">
        <f t="shared" si="3"/>
        <v>3.9972000569105146E-2</v>
      </c>
      <c r="Q20" s="24">
        <f t="shared" si="4"/>
        <v>8.7281850049316656E-3</v>
      </c>
      <c r="R20" s="24">
        <v>3.5928733646869659E-2</v>
      </c>
      <c r="S20" s="24">
        <v>3.3341675996780396E-2</v>
      </c>
      <c r="T20" s="24">
        <v>3.5398229956626892E-2</v>
      </c>
      <c r="U20" s="24">
        <v>5.4918769747018814E-2</v>
      </c>
      <c r="V20" s="25">
        <v>4.027259349822998E-2</v>
      </c>
    </row>
    <row r="21" spans="1:22" x14ac:dyDescent="0.35">
      <c r="A21" s="1">
        <v>1873</v>
      </c>
      <c r="B21" s="8">
        <v>1174.4000000000001</v>
      </c>
      <c r="C21" s="1">
        <v>420.7</v>
      </c>
      <c r="D21" s="1">
        <v>285.2</v>
      </c>
      <c r="E21" s="1">
        <v>110.5</v>
      </c>
      <c r="F21" s="1">
        <v>67.2</v>
      </c>
      <c r="G21" s="1"/>
      <c r="H21" s="15">
        <f t="shared" si="0"/>
        <v>0.64293809321433626</v>
      </c>
      <c r="I21" s="5">
        <f t="shared" si="1"/>
        <v>0.35706190678566374</v>
      </c>
      <c r="J21" s="5"/>
      <c r="L21" s="1">
        <v>5.9</v>
      </c>
      <c r="M21" s="1">
        <v>40.5</v>
      </c>
      <c r="N21" s="1">
        <f t="shared" si="2"/>
        <v>46.4</v>
      </c>
      <c r="P21" s="24">
        <f t="shared" si="3"/>
        <v>3.7007015198469162E-2</v>
      </c>
      <c r="Q21" s="24">
        <f t="shared" si="4"/>
        <v>5.4679780080138006E-3</v>
      </c>
      <c r="R21" s="24">
        <v>3.184148296713829E-2</v>
      </c>
      <c r="S21" s="24">
        <v>3.2698478549718857E-2</v>
      </c>
      <c r="T21" s="24">
        <v>3.488372266292572E-2</v>
      </c>
      <c r="U21" s="24">
        <v>4.1667461395263672E-2</v>
      </c>
      <c r="V21" s="25">
        <v>4.3943930417299271E-2</v>
      </c>
    </row>
    <row r="22" spans="1:22" x14ac:dyDescent="0.35">
      <c r="A22" s="1">
        <v>1874</v>
      </c>
      <c r="B22" s="8">
        <v>1153.7</v>
      </c>
      <c r="C22" s="1">
        <v>439.5</v>
      </c>
      <c r="D22" s="1">
        <v>453.9</v>
      </c>
      <c r="E22" s="1">
        <v>113.4</v>
      </c>
      <c r="F22" s="1">
        <v>68.3</v>
      </c>
      <c r="G22" s="1"/>
      <c r="H22" s="15">
        <f t="shared" si="0"/>
        <v>0.53002014775016792</v>
      </c>
      <c r="I22" s="5">
        <f t="shared" si="1"/>
        <v>0.46997985224983208</v>
      </c>
      <c r="J22" s="5"/>
      <c r="L22" s="1">
        <v>3.7</v>
      </c>
      <c r="M22" s="1">
        <v>62.6</v>
      </c>
      <c r="N22" s="1">
        <f t="shared" si="2"/>
        <v>66.3</v>
      </c>
      <c r="P22" s="24">
        <f t="shared" si="3"/>
        <v>4.4210132583975791E-2</v>
      </c>
      <c r="Q22" s="24">
        <f t="shared" si="4"/>
        <v>1.2243986607355872E-2</v>
      </c>
      <c r="R22" s="24">
        <v>2.8856093063950539E-2</v>
      </c>
      <c r="S22" s="24">
        <v>3.7189055234193802E-2</v>
      </c>
      <c r="T22" s="24">
        <v>4.3668121099472046E-2</v>
      </c>
      <c r="U22" s="24">
        <v>6.0754343867301941E-2</v>
      </c>
      <c r="V22" s="25">
        <v>5.0583049654960632E-2</v>
      </c>
    </row>
    <row r="23" spans="1:22" x14ac:dyDescent="0.35">
      <c r="A23" s="1">
        <v>1875</v>
      </c>
      <c r="B23" s="8">
        <v>1150.3</v>
      </c>
      <c r="C23" s="1">
        <v>463.7</v>
      </c>
      <c r="D23" s="1">
        <v>421.8</v>
      </c>
      <c r="E23" s="1">
        <v>114</v>
      </c>
      <c r="F23" s="1">
        <v>70.3</v>
      </c>
      <c r="G23" s="1"/>
      <c r="H23" s="15">
        <f t="shared" si="0"/>
        <v>0.56228119706380575</v>
      </c>
      <c r="I23" s="5">
        <f t="shared" si="1"/>
        <v>0.43771880293619425</v>
      </c>
      <c r="J23" s="5">
        <f>(I23*B23)*1000/Overview!J23</f>
        <v>5.1133335857921305E-2</v>
      </c>
      <c r="L23" s="1">
        <v>6</v>
      </c>
      <c r="M23" s="1">
        <v>61.4</v>
      </c>
      <c r="N23" s="1">
        <f t="shared" si="2"/>
        <v>67.400000000000006</v>
      </c>
      <c r="P23" s="24">
        <f t="shared" si="3"/>
        <v>4.5028186589479449E-2</v>
      </c>
      <c r="Q23" s="24">
        <f t="shared" si="4"/>
        <v>1.1506668353813167E-2</v>
      </c>
      <c r="R23" s="24">
        <v>3.1259216368198395E-2</v>
      </c>
      <c r="S23" s="24">
        <v>3.9621356874704361E-2</v>
      </c>
      <c r="T23" s="24">
        <v>4.0251575410366058E-2</v>
      </c>
      <c r="U23" s="24">
        <v>5.7752825319766998E-2</v>
      </c>
      <c r="V23" s="25">
        <v>5.625595897436142E-2</v>
      </c>
    </row>
    <row r="24" spans="1:22" x14ac:dyDescent="0.35">
      <c r="A24" s="1">
        <v>1876</v>
      </c>
      <c r="B24" s="8">
        <v>1128.3</v>
      </c>
      <c r="C24" s="1">
        <v>474.8</v>
      </c>
      <c r="D24" s="1">
        <v>414.8</v>
      </c>
      <c r="E24" s="1">
        <v>115.7</v>
      </c>
      <c r="F24" s="1">
        <v>73.900000000000006</v>
      </c>
      <c r="G24" s="1"/>
      <c r="H24" s="15">
        <f t="shared" si="0"/>
        <v>0.57274055755395681</v>
      </c>
      <c r="I24" s="5">
        <f t="shared" si="1"/>
        <v>0.42725944244604319</v>
      </c>
      <c r="J24" s="5">
        <f>(I24*B24)*1000/Overview!J24</f>
        <v>4.7877087721430726E-2</v>
      </c>
      <c r="L24" s="1">
        <v>5</v>
      </c>
      <c r="M24" s="1">
        <v>53.4</v>
      </c>
      <c r="N24" s="1">
        <f t="shared" si="2"/>
        <v>58.4</v>
      </c>
      <c r="P24" s="24">
        <f t="shared" si="3"/>
        <v>4.2187859117984769E-2</v>
      </c>
      <c r="Q24" s="24">
        <f t="shared" si="4"/>
        <v>1.0190472839464716E-2</v>
      </c>
      <c r="R24" s="24">
        <v>3.1463082879781723E-2</v>
      </c>
      <c r="S24" s="24">
        <v>3.4759227186441422E-2</v>
      </c>
      <c r="T24" s="24">
        <v>4.0993791073560715E-2</v>
      </c>
      <c r="U24" s="24">
        <v>5.7180870324373245E-2</v>
      </c>
      <c r="V24" s="25">
        <v>4.6542324125766754E-2</v>
      </c>
    </row>
    <row r="25" spans="1:22" x14ac:dyDescent="0.35">
      <c r="A25" s="1">
        <v>1877</v>
      </c>
      <c r="B25" s="8">
        <v>1147.9000000000001</v>
      </c>
      <c r="C25" s="1">
        <v>483.6</v>
      </c>
      <c r="D25" s="1">
        <v>300.8</v>
      </c>
      <c r="E25" s="1">
        <v>118.5</v>
      </c>
      <c r="F25" s="1">
        <v>74.599999999999994</v>
      </c>
      <c r="G25" s="1"/>
      <c r="H25" s="15">
        <f t="shared" si="0"/>
        <v>0.66184344722080557</v>
      </c>
      <c r="I25" s="5">
        <f t="shared" si="1"/>
        <v>0.33815655277919443</v>
      </c>
      <c r="J25" s="5">
        <f>(I25*B25)*1000/Overview!J25</f>
        <v>4.7608587566023167E-2</v>
      </c>
      <c r="L25" s="1">
        <v>5.0999999999999996</v>
      </c>
      <c r="M25" s="1">
        <v>37.9</v>
      </c>
      <c r="N25" s="1">
        <f t="shared" si="2"/>
        <v>43</v>
      </c>
      <c r="P25" s="24">
        <f t="shared" si="3"/>
        <v>4.0225829184055331E-2</v>
      </c>
      <c r="Q25" s="24">
        <f t="shared" si="4"/>
        <v>8.3494866246918969E-3</v>
      </c>
      <c r="R25" s="24">
        <v>3.5652440041303635E-2</v>
      </c>
      <c r="S25" s="24">
        <v>3.9526954293251038E-2</v>
      </c>
      <c r="T25" s="24">
        <v>5.327245220541954E-2</v>
      </c>
      <c r="U25" s="24">
        <v>3.0999328941106796E-2</v>
      </c>
      <c r="V25" s="25">
        <v>4.1677970439195633E-2</v>
      </c>
    </row>
    <row r="26" spans="1:22" x14ac:dyDescent="0.35">
      <c r="A26" s="1">
        <v>1878</v>
      </c>
      <c r="B26" s="8">
        <v>1080</v>
      </c>
      <c r="C26" s="1">
        <v>488</v>
      </c>
      <c r="D26" s="1">
        <v>307.10000000000002</v>
      </c>
      <c r="E26" s="1">
        <v>121.2</v>
      </c>
      <c r="F26" s="1">
        <v>75</v>
      </c>
      <c r="G26" s="1"/>
      <c r="H26" s="15">
        <f t="shared" si="0"/>
        <v>0.65948937240598671</v>
      </c>
      <c r="I26" s="5">
        <f t="shared" si="1"/>
        <v>0.34051062759401329</v>
      </c>
      <c r="J26" s="5">
        <f>(I26*B26)*1000/Overview!J26</f>
        <v>4.3128010420522979E-2</v>
      </c>
      <c r="L26" s="1">
        <v>3.2</v>
      </c>
      <c r="M26" s="1">
        <v>33</v>
      </c>
      <c r="N26" s="1">
        <f t="shared" si="2"/>
        <v>36.200000000000003</v>
      </c>
      <c r="P26" s="24">
        <f t="shared" si="3"/>
        <v>3.5688604414463046E-2</v>
      </c>
      <c r="Q26" s="24">
        <f t="shared" si="4"/>
        <v>4.3874773287373523E-3</v>
      </c>
      <c r="R26" s="24">
        <v>3.4347947686910629E-2</v>
      </c>
      <c r="S26" s="24">
        <v>3.7969663739204407E-2</v>
      </c>
      <c r="T26" s="24">
        <v>3.7575758993625641E-2</v>
      </c>
      <c r="U26" s="24">
        <v>2.8687324374914169E-2</v>
      </c>
      <c r="V26" s="25">
        <v>3.986232727766037E-2</v>
      </c>
    </row>
    <row r="27" spans="1:22" x14ac:dyDescent="0.35">
      <c r="A27" s="1">
        <v>1879</v>
      </c>
      <c r="B27" s="8">
        <v>1049.2</v>
      </c>
      <c r="C27" s="1">
        <v>500.4</v>
      </c>
      <c r="D27" s="1">
        <v>458.7</v>
      </c>
      <c r="E27" s="1">
        <v>121.3</v>
      </c>
      <c r="F27" s="1">
        <v>74.099999999999994</v>
      </c>
      <c r="G27" s="1"/>
      <c r="H27" s="15">
        <f t="shared" si="0"/>
        <v>0.55968095089146075</v>
      </c>
      <c r="I27" s="5">
        <f t="shared" si="1"/>
        <v>0.44031904910853925</v>
      </c>
      <c r="J27" s="5">
        <f>(I27*B27)*1000/Overview!J27</f>
        <v>4.8833527342943744E-2</v>
      </c>
      <c r="L27" s="1">
        <v>4.8</v>
      </c>
      <c r="M27" s="1">
        <v>58.7</v>
      </c>
      <c r="N27" s="1">
        <f t="shared" si="2"/>
        <v>63.5</v>
      </c>
      <c r="P27" s="24">
        <f t="shared" si="3"/>
        <v>3.4931864589452744E-2</v>
      </c>
      <c r="Q27" s="24">
        <f t="shared" si="4"/>
        <v>3.0795413425116192E-3</v>
      </c>
      <c r="R27" s="24">
        <v>3.5854343324899673E-2</v>
      </c>
      <c r="S27" s="24">
        <v>3.8983140140771866E-2</v>
      </c>
      <c r="T27" s="24">
        <v>3.4591194242238998E-2</v>
      </c>
      <c r="U27" s="24">
        <v>3.0399277806282043E-2</v>
      </c>
      <c r="V27" s="25">
        <v>3.4831367433071136E-2</v>
      </c>
    </row>
    <row r="28" spans="1:22" x14ac:dyDescent="0.35">
      <c r="A28" s="1">
        <v>1880</v>
      </c>
      <c r="B28" s="8">
        <v>1132.3</v>
      </c>
      <c r="C28" s="1">
        <v>504.5</v>
      </c>
      <c r="D28" s="1">
        <v>503.4</v>
      </c>
      <c r="E28" s="1">
        <v>123.2</v>
      </c>
      <c r="F28" s="1">
        <v>76.8</v>
      </c>
      <c r="G28" s="1"/>
      <c r="H28" s="15">
        <f t="shared" si="0"/>
        <v>0.5372159936501637</v>
      </c>
      <c r="I28" s="5">
        <f t="shared" si="1"/>
        <v>0.4627840063498363</v>
      </c>
      <c r="J28" s="5">
        <f>(I28*B28)*1000/Overview!J28</f>
        <v>5.7498670022707754E-2</v>
      </c>
      <c r="L28" s="1">
        <v>5.8</v>
      </c>
      <c r="M28" s="1">
        <v>64.7</v>
      </c>
      <c r="N28" s="1">
        <f t="shared" si="2"/>
        <v>70.5</v>
      </c>
      <c r="P28" s="24">
        <f t="shared" si="3"/>
        <v>4.0637966245412827E-2</v>
      </c>
      <c r="Q28" s="24">
        <f t="shared" si="4"/>
        <v>8.2485970984328746E-3</v>
      </c>
      <c r="R28" s="24">
        <v>3.1229425221681595E-2</v>
      </c>
      <c r="S28" s="24">
        <v>4.0268555283546448E-2</v>
      </c>
      <c r="T28" s="24">
        <v>4.0650404989719391E-2</v>
      </c>
      <c r="U28" s="24">
        <v>5.3761400282382965E-2</v>
      </c>
      <c r="V28" s="25">
        <v>3.7280045449733734E-2</v>
      </c>
    </row>
    <row r="29" spans="1:22" x14ac:dyDescent="0.35">
      <c r="A29" s="1">
        <v>1881</v>
      </c>
      <c r="B29" s="8">
        <v>1161.3</v>
      </c>
      <c r="C29" s="1">
        <v>517.29999999999995</v>
      </c>
      <c r="D29" s="1">
        <v>542.9</v>
      </c>
      <c r="E29" s="1">
        <v>127.3</v>
      </c>
      <c r="F29" s="1">
        <v>79</v>
      </c>
      <c r="G29" s="1"/>
      <c r="H29" s="15">
        <f t="shared" si="0"/>
        <v>0.52394831163931344</v>
      </c>
      <c r="I29" s="5">
        <f t="shared" si="1"/>
        <v>0.47605168836068656</v>
      </c>
      <c r="J29" s="5">
        <f>(I29*B29)*1000/Overview!J29</f>
        <v>5.7148075518017025E-2</v>
      </c>
      <c r="L29" s="1">
        <v>7.6</v>
      </c>
      <c r="M29" s="1">
        <v>79.8</v>
      </c>
      <c r="N29" s="1">
        <f t="shared" si="2"/>
        <v>87.399999999999991</v>
      </c>
      <c r="P29" s="24">
        <f t="shared" si="3"/>
        <v>5.1149076968431476E-2</v>
      </c>
      <c r="Q29" s="24">
        <f t="shared" si="4"/>
        <v>1.161723169375581E-2</v>
      </c>
      <c r="R29" s="24">
        <v>4.4023841619491577E-2</v>
      </c>
      <c r="S29" s="24">
        <v>4.0241952985525131E-2</v>
      </c>
      <c r="T29" s="24">
        <v>6.6971085965633392E-2</v>
      </c>
      <c r="U29" s="24">
        <v>5.9913467615842819E-2</v>
      </c>
      <c r="V29" s="25">
        <v>4.4595036655664444E-2</v>
      </c>
    </row>
    <row r="30" spans="1:22" x14ac:dyDescent="0.35">
      <c r="A30" s="1">
        <v>1882</v>
      </c>
      <c r="B30" s="8">
        <v>1207</v>
      </c>
      <c r="C30" s="1">
        <v>529.1</v>
      </c>
      <c r="D30" s="1">
        <v>480.3</v>
      </c>
      <c r="E30" s="1">
        <v>129.9</v>
      </c>
      <c r="F30" s="1">
        <v>78.5</v>
      </c>
      <c r="G30" s="1"/>
      <c r="H30" s="15">
        <f t="shared" si="0"/>
        <v>0.56277986922924506</v>
      </c>
      <c r="I30" s="5">
        <f t="shared" si="1"/>
        <v>0.43722013077075494</v>
      </c>
      <c r="J30" s="5">
        <f>(I30*B30)*1000/Overview!J30</f>
        <v>5.8515476928969565E-2</v>
      </c>
      <c r="L30" s="1">
        <v>10.1</v>
      </c>
      <c r="M30" s="1">
        <v>66.099999999999994</v>
      </c>
      <c r="N30" s="1">
        <f t="shared" si="2"/>
        <v>76.199999999999989</v>
      </c>
      <c r="P30" s="24">
        <f t="shared" si="3"/>
        <v>3.9714188873767854E-2</v>
      </c>
      <c r="Q30" s="24">
        <f t="shared" si="4"/>
        <v>5.9088701610769279E-3</v>
      </c>
      <c r="R30" s="24">
        <v>3.5999998450279236E-2</v>
      </c>
      <c r="S30" s="24">
        <v>3.9512291550636292E-2</v>
      </c>
      <c r="T30" s="24">
        <v>4.4296789914369583E-2</v>
      </c>
      <c r="U30" s="24">
        <v>3.2149035483598709E-2</v>
      </c>
      <c r="V30" s="25">
        <v>4.6612828969955444E-2</v>
      </c>
    </row>
    <row r="31" spans="1:22" x14ac:dyDescent="0.35">
      <c r="A31" s="1">
        <v>1883</v>
      </c>
      <c r="B31" s="8">
        <v>1175.4000000000001</v>
      </c>
      <c r="C31" s="1">
        <v>548.4</v>
      </c>
      <c r="D31" s="1">
        <v>416.7</v>
      </c>
      <c r="E31" s="1">
        <v>131.69999999999999</v>
      </c>
      <c r="F31" s="1">
        <v>77.7</v>
      </c>
      <c r="G31" s="1"/>
      <c r="H31" s="15">
        <f t="shared" si="0"/>
        <v>0.60917003419334781</v>
      </c>
      <c r="I31" s="5">
        <f t="shared" si="1"/>
        <v>0.39082996580665219</v>
      </c>
      <c r="J31" s="5">
        <f>(I31*B31)*1000/Overview!J31</f>
        <v>5.3300917722199498E-2</v>
      </c>
      <c r="L31" s="1">
        <v>12.3</v>
      </c>
      <c r="M31" s="1">
        <v>57.3</v>
      </c>
      <c r="N31" s="1">
        <f t="shared" si="2"/>
        <v>69.599999999999994</v>
      </c>
      <c r="P31" s="24">
        <f t="shared" si="3"/>
        <v>3.6089820042252543E-2</v>
      </c>
      <c r="Q31" s="24">
        <f t="shared" si="4"/>
        <v>1.1944668961485766E-2</v>
      </c>
      <c r="R31" s="24">
        <v>4.3000001460313797E-2</v>
      </c>
      <c r="S31" s="24">
        <v>3.9726566523313522E-2</v>
      </c>
      <c r="T31" s="24">
        <v>4.2718447744846344E-2</v>
      </c>
      <c r="U31" s="24">
        <v>1.4886865392327309E-2</v>
      </c>
      <c r="V31" s="25">
        <v>4.0117219090461731E-2</v>
      </c>
    </row>
    <row r="32" spans="1:22" x14ac:dyDescent="0.35">
      <c r="A32" s="1">
        <v>1884</v>
      </c>
      <c r="B32" s="8">
        <v>1166</v>
      </c>
      <c r="C32" s="1">
        <v>560.5</v>
      </c>
      <c r="D32" s="1">
        <v>432.7</v>
      </c>
      <c r="E32" s="1">
        <v>132.69999999999999</v>
      </c>
      <c r="F32" s="1">
        <v>76.5</v>
      </c>
      <c r="G32" s="1"/>
      <c r="H32" s="15">
        <f t="shared" si="0"/>
        <v>0.60442005638340712</v>
      </c>
      <c r="I32" s="5">
        <f t="shared" si="1"/>
        <v>0.39557994361659288</v>
      </c>
      <c r="J32" s="5">
        <f>(I32*B32)*1000/Overview!J32</f>
        <v>5.34257108349252E-2</v>
      </c>
      <c r="L32" s="1">
        <v>9.8000000000000007</v>
      </c>
      <c r="M32" s="1">
        <v>62.2</v>
      </c>
      <c r="N32" s="1">
        <f t="shared" si="2"/>
        <v>72</v>
      </c>
      <c r="P32" s="24">
        <f t="shared" si="3"/>
        <v>4.3661312013864514E-2</v>
      </c>
      <c r="Q32" s="24">
        <f t="shared" si="4"/>
        <v>6.8679398791361892E-3</v>
      </c>
      <c r="R32" s="24">
        <v>4.1999999433755875E-2</v>
      </c>
      <c r="S32" s="24">
        <v>3.6743678152561188E-2</v>
      </c>
      <c r="T32" s="24">
        <v>5.1933702081441879E-2</v>
      </c>
      <c r="U32" s="24">
        <v>4.9712952226400375E-2</v>
      </c>
      <c r="V32" s="25">
        <v>3.7916228175163269E-2</v>
      </c>
    </row>
    <row r="33" spans="1:22" x14ac:dyDescent="0.35">
      <c r="A33" s="1">
        <v>1885</v>
      </c>
      <c r="B33" s="8">
        <v>1133.2</v>
      </c>
      <c r="C33" s="1">
        <v>567.5</v>
      </c>
      <c r="D33" s="1">
        <v>511.6</v>
      </c>
      <c r="E33" s="1">
        <v>131.19999999999999</v>
      </c>
      <c r="F33" s="1">
        <v>77.599999999999994</v>
      </c>
      <c r="G33" s="1"/>
      <c r="H33" s="15">
        <f t="shared" si="0"/>
        <v>0.56237605411917346</v>
      </c>
      <c r="I33" s="5">
        <f t="shared" si="1"/>
        <v>0.43762394588082654</v>
      </c>
      <c r="J33" s="5">
        <f>(I33*B33)*1000/Overview!J33</f>
        <v>5.4675391200745535E-2</v>
      </c>
      <c r="L33" s="1">
        <v>11.4</v>
      </c>
      <c r="M33" s="1">
        <v>77.600000000000009</v>
      </c>
      <c r="N33" s="1">
        <f t="shared" si="2"/>
        <v>89.000000000000014</v>
      </c>
      <c r="P33" s="24">
        <f t="shared" si="3"/>
        <v>4.1223008930683133E-2</v>
      </c>
      <c r="Q33" s="24">
        <f t="shared" si="4"/>
        <v>6.9195821107854152E-3</v>
      </c>
      <c r="R33" s="24">
        <v>4.3999999761581421E-2</v>
      </c>
      <c r="S33" s="24">
        <v>3.8100797683000565E-2</v>
      </c>
      <c r="T33" s="24">
        <v>5.1591657102108002E-2</v>
      </c>
      <c r="U33" s="24">
        <v>3.3354796469211578E-2</v>
      </c>
      <c r="V33" s="25">
        <v>3.9067793637514114E-2</v>
      </c>
    </row>
    <row r="34" spans="1:22" x14ac:dyDescent="0.35">
      <c r="A34" s="1">
        <v>1886</v>
      </c>
      <c r="B34" s="8">
        <v>1118.5999999999999</v>
      </c>
      <c r="C34" s="1">
        <v>575.29999999999995</v>
      </c>
      <c r="D34" s="1">
        <v>528.79999999999995</v>
      </c>
      <c r="E34" s="1">
        <v>131.19999999999999</v>
      </c>
      <c r="F34" s="1">
        <v>78.5</v>
      </c>
      <c r="G34" s="1"/>
      <c r="H34" s="15">
        <f t="shared" ref="H34:H61" si="5">(C34+0.3*E34)/SUM(C34:D34)</f>
        <v>0.55670682003441718</v>
      </c>
      <c r="I34" s="5">
        <f t="shared" si="1"/>
        <v>0.44329317996558282</v>
      </c>
      <c r="J34" s="5">
        <f>(I34*B34)*1000/Overview!J34</f>
        <v>5.4408761015427458E-2</v>
      </c>
      <c r="L34" s="1">
        <v>11.3</v>
      </c>
      <c r="M34" s="1">
        <v>78.399999999999991</v>
      </c>
      <c r="N34" s="1">
        <f t="shared" si="2"/>
        <v>89.699999999999989</v>
      </c>
      <c r="P34" s="24">
        <f t="shared" si="3"/>
        <v>4.5493500679731368E-2</v>
      </c>
      <c r="Q34" s="24">
        <f t="shared" si="4"/>
        <v>7.9689896560671755E-3</v>
      </c>
      <c r="R34" s="24">
        <v>4.3999999761581421E-2</v>
      </c>
      <c r="S34" s="24">
        <v>3.5782009363174438E-2</v>
      </c>
      <c r="T34" s="24">
        <v>5.1172710955142975E-2</v>
      </c>
      <c r="U34" s="24">
        <v>5.5671073496341705E-2</v>
      </c>
      <c r="V34" s="25">
        <v>4.0841709822416306E-2</v>
      </c>
    </row>
    <row r="35" spans="1:22" x14ac:dyDescent="0.35">
      <c r="A35" s="1">
        <v>1887</v>
      </c>
      <c r="B35" s="8">
        <v>1166.7</v>
      </c>
      <c r="C35" s="1">
        <v>580.70000000000005</v>
      </c>
      <c r="D35" s="1">
        <v>523.20000000000005</v>
      </c>
      <c r="E35" s="1">
        <v>131.19999999999999</v>
      </c>
      <c r="F35" s="1">
        <v>79.900000000000006</v>
      </c>
      <c r="G35" s="1"/>
      <c r="H35" s="15">
        <f t="shared" si="5"/>
        <v>0.56169942929613192</v>
      </c>
      <c r="I35" s="5">
        <f t="shared" si="1"/>
        <v>0.43830057070386808</v>
      </c>
      <c r="J35" s="5">
        <f>(I35*B35)*1000/Overview!J35</f>
        <v>5.4871383583705441E-2</v>
      </c>
      <c r="L35" s="1">
        <v>15.7</v>
      </c>
      <c r="M35" s="1">
        <v>81.900000000000006</v>
      </c>
      <c r="N35" s="1">
        <f t="shared" si="2"/>
        <v>97.600000000000009</v>
      </c>
      <c r="P35" s="24">
        <f t="shared" si="3"/>
        <v>4.2422323301434514E-2</v>
      </c>
      <c r="Q35" s="24">
        <f t="shared" si="4"/>
        <v>1.0903375849277324E-2</v>
      </c>
      <c r="R35" s="24">
        <v>3.9000000804662704E-2</v>
      </c>
      <c r="S35" s="24">
        <v>3.8323123008012772E-2</v>
      </c>
      <c r="T35" s="24">
        <v>5.9701491147279739E-2</v>
      </c>
      <c r="U35" s="24">
        <v>3.0442683026194572E-2</v>
      </c>
      <c r="V35" s="25">
        <v>4.4644318521022797E-2</v>
      </c>
    </row>
    <row r="36" spans="1:22" x14ac:dyDescent="0.35">
      <c r="A36" s="1">
        <v>1888</v>
      </c>
      <c r="B36" s="8">
        <v>1204</v>
      </c>
      <c r="C36" s="1">
        <v>592.5</v>
      </c>
      <c r="D36" s="1">
        <v>518.1</v>
      </c>
      <c r="E36" s="1">
        <v>133.69999999999999</v>
      </c>
      <c r="F36" s="1">
        <v>80.5</v>
      </c>
      <c r="G36" s="1"/>
      <c r="H36" s="15">
        <f t="shared" si="5"/>
        <v>0.56961102106969208</v>
      </c>
      <c r="I36" s="5">
        <f t="shared" si="1"/>
        <v>0.43038897893030792</v>
      </c>
      <c r="J36" s="5">
        <f>(I36*B36)*1000/Overview!J36</f>
        <v>5.5273340033263098E-2</v>
      </c>
      <c r="L36" s="1">
        <v>15.2</v>
      </c>
      <c r="M36" s="1">
        <v>82.2</v>
      </c>
      <c r="N36" s="1">
        <f t="shared" si="2"/>
        <v>97.4</v>
      </c>
      <c r="P36" s="24">
        <f t="shared" si="3"/>
        <v>4.6988739073276518E-2</v>
      </c>
      <c r="Q36" s="24">
        <f t="shared" si="4"/>
        <v>1.1581681543907778E-2</v>
      </c>
      <c r="R36" s="24">
        <v>4.0999997407197952E-2</v>
      </c>
      <c r="S36" s="24">
        <v>3.9003096520900726E-2</v>
      </c>
      <c r="T36" s="24">
        <v>5.714285746216774E-2</v>
      </c>
      <c r="U36" s="24">
        <v>6.1675854027271271E-2</v>
      </c>
      <c r="V36" s="25">
        <v>3.612188994884491E-2</v>
      </c>
    </row>
    <row r="37" spans="1:22" x14ac:dyDescent="0.35">
      <c r="A37" s="1">
        <v>1889</v>
      </c>
      <c r="B37" s="8">
        <v>1247.7</v>
      </c>
      <c r="C37" s="1">
        <v>605.20000000000005</v>
      </c>
      <c r="D37" s="1">
        <v>453.9</v>
      </c>
      <c r="E37" s="1">
        <v>135.1</v>
      </c>
      <c r="F37" s="1">
        <v>82.6</v>
      </c>
      <c r="G37" s="1"/>
      <c r="H37" s="15">
        <f t="shared" si="5"/>
        <v>0.6096969124728544</v>
      </c>
      <c r="I37" s="5">
        <f t="shared" si="1"/>
        <v>0.3903030875271456</v>
      </c>
      <c r="J37" s="5">
        <f>(I37*B37)*1000/Overview!J37</f>
        <v>5.2779561480231885E-2</v>
      </c>
      <c r="L37" s="1">
        <v>14.4</v>
      </c>
      <c r="M37" s="1">
        <v>70</v>
      </c>
      <c r="N37" s="1">
        <f t="shared" si="2"/>
        <v>84.4</v>
      </c>
      <c r="P37" s="24">
        <f t="shared" si="3"/>
        <v>3.1482224538922313E-2</v>
      </c>
      <c r="Q37" s="24">
        <f t="shared" si="4"/>
        <v>1.2986846114878907E-2</v>
      </c>
      <c r="R37" s="24">
        <v>2.6000000536441803E-2</v>
      </c>
      <c r="S37" s="24">
        <v>3.4925859421491623E-2</v>
      </c>
      <c r="T37" s="24">
        <v>4.5358646661043167E-2</v>
      </c>
      <c r="U37" s="24">
        <v>3.9166562259197235E-2</v>
      </c>
      <c r="V37" s="25">
        <v>1.1960053816437721E-2</v>
      </c>
    </row>
    <row r="38" spans="1:22" x14ac:dyDescent="0.35">
      <c r="A38" s="1">
        <v>1890</v>
      </c>
      <c r="B38" s="8">
        <v>1255.0999999999999</v>
      </c>
      <c r="C38" s="1">
        <v>620</v>
      </c>
      <c r="D38" s="1">
        <v>473.6</v>
      </c>
      <c r="E38" s="1">
        <v>144</v>
      </c>
      <c r="F38" s="1">
        <v>82.8</v>
      </c>
      <c r="G38" s="1"/>
      <c r="H38" s="15">
        <f t="shared" si="5"/>
        <v>0.60643745427944418</v>
      </c>
      <c r="I38" s="5">
        <f t="shared" si="1"/>
        <v>0.39356254572055582</v>
      </c>
      <c r="J38" s="5">
        <f>(I38*B38)*1000/Overview!J38</f>
        <v>5.3436907358790212E-2</v>
      </c>
      <c r="L38" s="1">
        <v>17.399999999999999</v>
      </c>
      <c r="M38" s="1">
        <v>76.699999999999989</v>
      </c>
      <c r="N38" s="1">
        <f t="shared" si="2"/>
        <v>94.1</v>
      </c>
      <c r="P38" s="24">
        <f t="shared" si="3"/>
        <v>4.134008456021547E-2</v>
      </c>
      <c r="Q38" s="24">
        <f t="shared" si="4"/>
        <v>1.6464416581989872E-2</v>
      </c>
      <c r="R38" s="24">
        <v>5.2000001072883606E-2</v>
      </c>
      <c r="S38" s="24">
        <v>3.5546440631151199E-2</v>
      </c>
      <c r="T38" s="24">
        <v>5.714285746216774E-2</v>
      </c>
      <c r="U38" s="24">
        <v>4.639672115445137E-2</v>
      </c>
      <c r="V38" s="25">
        <v>1.561440248042345E-2</v>
      </c>
    </row>
    <row r="39" spans="1:22" x14ac:dyDescent="0.35">
      <c r="A39" s="1">
        <v>1891</v>
      </c>
      <c r="B39" s="8">
        <v>1272.8</v>
      </c>
      <c r="C39" s="1">
        <v>633.6</v>
      </c>
      <c r="D39" s="1">
        <v>568.5</v>
      </c>
      <c r="E39" s="1">
        <v>145</v>
      </c>
      <c r="F39" s="1">
        <v>83.4</v>
      </c>
      <c r="G39" s="1"/>
      <c r="H39" s="15">
        <f t="shared" si="5"/>
        <v>0.56326428749688051</v>
      </c>
      <c r="I39" s="5">
        <f t="shared" si="1"/>
        <v>0.43673571250311949</v>
      </c>
      <c r="J39" s="5">
        <f>(I39*B39)*1000/Overview!J39</f>
        <v>5.9598155943213195E-2</v>
      </c>
      <c r="L39" s="1">
        <v>13.7</v>
      </c>
      <c r="M39" s="1">
        <v>84.500000000000014</v>
      </c>
      <c r="N39" s="1">
        <f t="shared" si="2"/>
        <v>98.200000000000017</v>
      </c>
      <c r="P39" s="24">
        <f t="shared" si="3"/>
        <v>4.9124165251851079E-2</v>
      </c>
      <c r="Q39" s="24">
        <f t="shared" si="4"/>
        <v>3.1991773153423879E-2</v>
      </c>
      <c r="R39" s="24">
        <v>4.8000000417232513E-2</v>
      </c>
      <c r="S39" s="24">
        <v>3.6203932017087936E-2</v>
      </c>
      <c r="T39" s="24">
        <v>0.10147058218717575</v>
      </c>
      <c r="U39" s="24">
        <v>4.5006923377513885E-2</v>
      </c>
      <c r="V39" s="25">
        <v>1.4939388260245323E-2</v>
      </c>
    </row>
    <row r="40" spans="1:22" x14ac:dyDescent="0.35">
      <c r="A40" s="1">
        <v>1892</v>
      </c>
      <c r="B40" s="8">
        <v>1231.5999999999999</v>
      </c>
      <c r="C40" s="1">
        <v>645.70000000000005</v>
      </c>
      <c r="D40" s="1">
        <v>608</v>
      </c>
      <c r="E40" s="1">
        <v>139.6</v>
      </c>
      <c r="F40" s="1">
        <v>84</v>
      </c>
      <c r="G40" s="1"/>
      <c r="H40" s="15">
        <f t="shared" si="5"/>
        <v>0.54844061577729919</v>
      </c>
      <c r="I40" s="5">
        <f t="shared" si="1"/>
        <v>0.45155938422270081</v>
      </c>
      <c r="J40" s="5">
        <f>(I40*B40)*1000/Overview!J40</f>
        <v>5.6172759176142228E-2</v>
      </c>
      <c r="L40" s="1">
        <v>17.100000000000001</v>
      </c>
      <c r="M40" s="1">
        <v>93.6</v>
      </c>
      <c r="N40" s="1">
        <f t="shared" si="2"/>
        <v>110.69999999999999</v>
      </c>
      <c r="P40" s="24">
        <f t="shared" si="3"/>
        <v>4.5533379353582856E-2</v>
      </c>
      <c r="Q40" s="24">
        <f t="shared" si="4"/>
        <v>2.637808973706678E-2</v>
      </c>
      <c r="R40" s="24">
        <v>3.9999999105930328E-2</v>
      </c>
      <c r="S40" s="24">
        <v>3.4856028854846954E-2</v>
      </c>
      <c r="T40" s="24">
        <v>7.2151899337768555E-2</v>
      </c>
      <c r="U40" s="24">
        <v>7.0955321192741394E-2</v>
      </c>
      <c r="V40" s="25">
        <v>9.7036482766270638E-3</v>
      </c>
    </row>
    <row r="41" spans="1:22" x14ac:dyDescent="0.35">
      <c r="A41" s="1">
        <v>1893</v>
      </c>
      <c r="B41" s="8">
        <v>1203.2</v>
      </c>
      <c r="C41" s="1">
        <v>663.7</v>
      </c>
      <c r="D41" s="1">
        <v>462.3</v>
      </c>
      <c r="E41" s="1">
        <v>139.5</v>
      </c>
      <c r="F41" s="1">
        <v>78.7</v>
      </c>
      <c r="G41" s="1"/>
      <c r="H41" s="15">
        <f t="shared" si="5"/>
        <v>0.62659857904085259</v>
      </c>
      <c r="I41" s="5">
        <f t="shared" si="1"/>
        <v>0.37340142095914741</v>
      </c>
      <c r="J41" s="5">
        <f>(I41*B41)*1000/Overview!J41</f>
        <v>4.7351958258193473E-2</v>
      </c>
      <c r="L41" s="1">
        <v>20.100000000000001</v>
      </c>
      <c r="M41" s="1">
        <v>83.800000000000011</v>
      </c>
      <c r="N41" s="1">
        <f t="shared" si="2"/>
        <v>103.9</v>
      </c>
      <c r="P41" s="24">
        <f t="shared" si="3"/>
        <v>3.5901258140802382E-2</v>
      </c>
      <c r="Q41" s="24">
        <f t="shared" si="4"/>
        <v>1.4668636380814644E-2</v>
      </c>
      <c r="R41" s="24">
        <v>1.9999999552965164E-2</v>
      </c>
      <c r="S41" s="24">
        <v>3.543410450220108E-2</v>
      </c>
      <c r="T41" s="24">
        <v>5.9417042881250381E-2</v>
      </c>
      <c r="U41" s="24">
        <v>3.6140229552984238E-2</v>
      </c>
      <c r="V41" s="25">
        <v>2.8514914214611053E-2</v>
      </c>
    </row>
    <row r="42" spans="1:22" x14ac:dyDescent="0.35">
      <c r="A42" s="1">
        <v>1894</v>
      </c>
      <c r="B42" s="8">
        <v>1241.8</v>
      </c>
      <c r="C42" s="1">
        <v>675.2</v>
      </c>
      <c r="D42" s="1">
        <v>466.1</v>
      </c>
      <c r="E42" s="1">
        <v>142.19999999999999</v>
      </c>
      <c r="F42" s="1">
        <v>80.8</v>
      </c>
      <c r="G42" s="1"/>
      <c r="H42" s="15">
        <f t="shared" si="5"/>
        <v>0.62898449136949086</v>
      </c>
      <c r="I42" s="5">
        <f t="shared" si="1"/>
        <v>0.37101550863050914</v>
      </c>
      <c r="J42" s="5">
        <f>(I42*B42)*1000/Overview!J42</f>
        <v>4.9040719862603825E-2</v>
      </c>
      <c r="L42" s="1">
        <v>17.2</v>
      </c>
      <c r="M42" s="1">
        <v>76.8</v>
      </c>
      <c r="N42" s="1">
        <f t="shared" si="2"/>
        <v>94</v>
      </c>
      <c r="P42" s="24">
        <f t="shared" si="3"/>
        <v>5.1109190285205844E-2</v>
      </c>
      <c r="Q42" s="24">
        <f t="shared" si="4"/>
        <v>1.7010049511304276E-2</v>
      </c>
      <c r="R42" s="24">
        <v>6.1000000685453415E-2</v>
      </c>
      <c r="S42" s="24">
        <v>4.1994776576757431E-2</v>
      </c>
      <c r="T42" s="24">
        <v>7.4889868497848511E-2</v>
      </c>
      <c r="U42" s="24">
        <v>3.1434003263711929E-2</v>
      </c>
      <c r="V42" s="25">
        <v>4.6227302402257919E-2</v>
      </c>
    </row>
    <row r="43" spans="1:22" x14ac:dyDescent="0.35">
      <c r="A43" s="1">
        <v>1895</v>
      </c>
      <c r="B43" s="8">
        <v>1221.5999999999999</v>
      </c>
      <c r="C43" s="1">
        <v>686.1</v>
      </c>
      <c r="D43" s="1">
        <v>518.20000000000005</v>
      </c>
      <c r="E43" s="1">
        <v>143</v>
      </c>
      <c r="F43" s="1">
        <v>83.1</v>
      </c>
      <c r="G43" s="1"/>
      <c r="H43" s="15">
        <f t="shared" si="5"/>
        <v>0.60533089761687275</v>
      </c>
      <c r="I43" s="5">
        <f t="shared" si="1"/>
        <v>0.39466910238312725</v>
      </c>
      <c r="J43" s="5">
        <f>(I43*B43)*1000/Overview!J43</f>
        <v>5.0763323477747577E-2</v>
      </c>
      <c r="L43" s="1">
        <v>18.100000000000001</v>
      </c>
      <c r="M43" s="1">
        <v>79.800000000000011</v>
      </c>
      <c r="N43" s="1">
        <f t="shared" si="2"/>
        <v>97.9</v>
      </c>
      <c r="P43" s="24">
        <f t="shared" si="3"/>
        <v>5.2304926887154581E-2</v>
      </c>
      <c r="Q43" s="24">
        <f t="shared" si="4"/>
        <v>1.7223731133975344E-2</v>
      </c>
      <c r="R43" s="24">
        <v>6.7000001668930054E-2</v>
      </c>
      <c r="S43" s="24">
        <v>5.1522374153137207E-2</v>
      </c>
      <c r="T43" s="24">
        <v>6.2927499413490295E-2</v>
      </c>
      <c r="U43" s="24">
        <v>2.3360366001725197E-2</v>
      </c>
      <c r="V43" s="24">
        <v>5.6714393198490143E-2</v>
      </c>
    </row>
    <row r="44" spans="1:22" x14ac:dyDescent="0.35">
      <c r="A44" s="1">
        <v>1896</v>
      </c>
      <c r="B44" s="8">
        <v>1275.2</v>
      </c>
      <c r="C44" s="1">
        <v>704.9</v>
      </c>
      <c r="D44" s="1">
        <v>450.5</v>
      </c>
      <c r="E44" s="1">
        <v>148</v>
      </c>
      <c r="F44" s="1">
        <v>86.2</v>
      </c>
      <c r="G44" s="1"/>
      <c r="H44" s="15">
        <f t="shared" si="5"/>
        <v>0.64851999307599095</v>
      </c>
      <c r="I44" s="5">
        <f t="shared" si="1"/>
        <v>0.35148000692400905</v>
      </c>
      <c r="J44" s="5">
        <f>(I44*B44)*1000/Overview!J44</f>
        <v>4.7322361597436663E-2</v>
      </c>
      <c r="L44" s="1">
        <v>19.5</v>
      </c>
      <c r="M44" s="1">
        <v>72.099999999999994</v>
      </c>
      <c r="N44" s="1">
        <f t="shared" si="2"/>
        <v>91.6</v>
      </c>
      <c r="P44" s="24">
        <f t="shared" si="3"/>
        <v>3.9088763855397703E-2</v>
      </c>
      <c r="Q44" s="24">
        <f t="shared" si="4"/>
        <v>2.2048171791616285E-2</v>
      </c>
      <c r="R44" s="24">
        <v>5.2000001072883606E-2</v>
      </c>
      <c r="S44" s="24">
        <v>4.1910372674465179E-2</v>
      </c>
      <c r="T44" s="24">
        <v>5.8086562901735306E-2</v>
      </c>
      <c r="U44" s="24">
        <v>1.6510626301169395E-3</v>
      </c>
      <c r="V44" s="24">
        <v>4.1795819997787476E-2</v>
      </c>
    </row>
    <row r="45" spans="1:22" x14ac:dyDescent="0.35">
      <c r="A45" s="1">
        <v>1897</v>
      </c>
      <c r="B45" s="8">
        <v>1278.4000000000001</v>
      </c>
      <c r="C45" s="1">
        <v>727.6</v>
      </c>
      <c r="D45" s="1">
        <v>451.7</v>
      </c>
      <c r="E45" s="1">
        <v>156.69999999999999</v>
      </c>
      <c r="F45" s="1">
        <v>87.7</v>
      </c>
      <c r="G45" s="1"/>
      <c r="H45" s="15">
        <f t="shared" si="5"/>
        <v>0.65683880267955574</v>
      </c>
      <c r="I45" s="5">
        <f t="shared" si="1"/>
        <v>0.34316119732044426</v>
      </c>
      <c r="J45" s="5">
        <f>(I45*B45)*1000/Overview!J45</f>
        <v>4.6564954181101834E-2</v>
      </c>
      <c r="L45" s="1">
        <v>19.600000000000001</v>
      </c>
      <c r="M45" s="1">
        <v>73.2</v>
      </c>
      <c r="N45" s="1">
        <f t="shared" si="2"/>
        <v>92.800000000000011</v>
      </c>
      <c r="P45" s="24">
        <f t="shared" si="3"/>
        <v>3.741903156176786E-2</v>
      </c>
      <c r="Q45" s="24">
        <f t="shared" si="4"/>
        <v>2.3729562060040364E-2</v>
      </c>
      <c r="R45" s="24">
        <v>5.2999995648860931E-2</v>
      </c>
      <c r="S45" s="24">
        <v>3.7063166499137878E-2</v>
      </c>
      <c r="T45" s="24">
        <v>6.1988305300474167E-2</v>
      </c>
      <c r="U45" s="24">
        <v>6.7343626335147899E-12</v>
      </c>
      <c r="V45" s="24">
        <v>3.5043690353631973E-2</v>
      </c>
    </row>
    <row r="46" spans="1:22" x14ac:dyDescent="0.35">
      <c r="A46" s="1">
        <v>1898</v>
      </c>
      <c r="B46" s="8">
        <v>1345.9</v>
      </c>
      <c r="C46" s="1">
        <v>763.1</v>
      </c>
      <c r="D46" s="1">
        <v>399.1</v>
      </c>
      <c r="E46" s="1">
        <v>160.6</v>
      </c>
      <c r="F46" s="1">
        <v>90.4</v>
      </c>
      <c r="G46" s="1"/>
      <c r="H46" s="15">
        <f t="shared" si="5"/>
        <v>0.69805541214937183</v>
      </c>
      <c r="I46" s="5">
        <f t="shared" si="1"/>
        <v>0.30194458785062817</v>
      </c>
      <c r="J46" s="5">
        <f>(I46*B46)*1000/Overview!J46</f>
        <v>4.4177922248771595E-2</v>
      </c>
      <c r="L46" s="1">
        <v>23.9</v>
      </c>
      <c r="M46" s="1">
        <v>66.3</v>
      </c>
      <c r="N46" s="1">
        <f t="shared" si="2"/>
        <v>90.199999999999989</v>
      </c>
      <c r="P46" s="24">
        <f t="shared" si="3"/>
        <v>3.6708768270909783E-2</v>
      </c>
      <c r="Q46" s="24">
        <f t="shared" si="4"/>
        <v>1.8617684519914537E-2</v>
      </c>
      <c r="R46" s="24">
        <v>4.3000001460313797E-2</v>
      </c>
      <c r="S46" s="24">
        <v>3.8675595074892044E-2</v>
      </c>
      <c r="T46" s="24">
        <v>5.4133858531713486E-2</v>
      </c>
      <c r="U46" s="24">
        <v>5.0313388928771019E-3</v>
      </c>
      <c r="V46" s="24">
        <v>4.2703047394752502E-2</v>
      </c>
    </row>
    <row r="47" spans="1:22" x14ac:dyDescent="0.35">
      <c r="A47" s="1">
        <v>1899</v>
      </c>
      <c r="B47" s="8">
        <v>1382.9</v>
      </c>
      <c r="C47" s="1">
        <v>778.3</v>
      </c>
      <c r="D47" s="1">
        <v>497.4</v>
      </c>
      <c r="E47" s="1">
        <v>171.4</v>
      </c>
      <c r="F47" s="1">
        <v>93.1</v>
      </c>
      <c r="G47" s="1"/>
      <c r="H47" s="15">
        <f t="shared" si="5"/>
        <v>0.65040369992945057</v>
      </c>
      <c r="I47" s="5">
        <f t="shared" si="1"/>
        <v>0.34959630007054943</v>
      </c>
      <c r="J47" s="5">
        <f>(I47*B47)*1000/Overview!J47</f>
        <v>4.8509852174688936E-2</v>
      </c>
      <c r="L47" s="1">
        <v>25.3</v>
      </c>
      <c r="M47" s="1">
        <v>80</v>
      </c>
      <c r="N47" s="1">
        <f t="shared" si="2"/>
        <v>105.3</v>
      </c>
      <c r="P47" s="24">
        <f t="shared" si="3"/>
        <v>4.3615970015525821E-2</v>
      </c>
      <c r="Q47" s="24">
        <f t="shared" si="4"/>
        <v>2.8681824433149524E-3</v>
      </c>
      <c r="R47" s="24">
        <v>4.3000001460313797E-2</v>
      </c>
      <c r="S47" s="24">
        <v>4.244576022028923E-2</v>
      </c>
      <c r="T47" s="24">
        <v>4.8154093325138092E-2</v>
      </c>
      <c r="U47" s="24">
        <v>4.0399357676506042E-2</v>
      </c>
      <c r="V47" s="24">
        <v>4.4080637395381927E-2</v>
      </c>
    </row>
    <row r="48" spans="1:22" x14ac:dyDescent="0.35">
      <c r="A48" s="1">
        <v>1900</v>
      </c>
      <c r="B48" s="8">
        <v>1468.7</v>
      </c>
      <c r="C48" s="1">
        <v>796.4</v>
      </c>
      <c r="D48" s="1">
        <v>643.20000000000005</v>
      </c>
      <c r="E48" s="1">
        <v>179.3</v>
      </c>
      <c r="F48" s="1">
        <v>97</v>
      </c>
      <c r="G48" s="1"/>
      <c r="H48" s="15">
        <f t="shared" si="5"/>
        <v>0.59057377049180326</v>
      </c>
      <c r="I48" s="5">
        <f t="shared" si="1"/>
        <v>0.40942622950819674</v>
      </c>
      <c r="J48" s="5">
        <f>(I48*B48)*1000/Overview!J48</f>
        <v>5.764694488632717E-2</v>
      </c>
      <c r="L48" s="1">
        <v>23.2</v>
      </c>
      <c r="M48" s="1">
        <v>98.9</v>
      </c>
      <c r="N48" s="1">
        <f t="shared" si="2"/>
        <v>122.10000000000001</v>
      </c>
      <c r="P48" s="24">
        <f t="shared" si="3"/>
        <v>4.2942728847265244E-2</v>
      </c>
      <c r="Q48" s="24">
        <f t="shared" si="4"/>
        <v>6.6600708831962259E-3</v>
      </c>
      <c r="R48" s="24">
        <v>4.8000000417232513E-2</v>
      </c>
      <c r="S48" s="24">
        <v>4.1458748281002045E-2</v>
      </c>
      <c r="T48" s="24">
        <v>5.1148999482393265E-2</v>
      </c>
      <c r="U48" s="24">
        <v>3.9595197886228561E-2</v>
      </c>
      <c r="V48" s="25">
        <v>3.4510698169469833E-2</v>
      </c>
    </row>
    <row r="49" spans="1:22" x14ac:dyDescent="0.35">
      <c r="A49" s="1">
        <v>1901</v>
      </c>
      <c r="B49" s="8">
        <v>1471.8</v>
      </c>
      <c r="C49" s="1">
        <v>820.8</v>
      </c>
      <c r="D49" s="1">
        <v>464.1</v>
      </c>
      <c r="E49" s="1">
        <v>187</v>
      </c>
      <c r="F49" s="1">
        <v>99.8</v>
      </c>
      <c r="G49" s="1"/>
      <c r="H49" s="15">
        <f t="shared" si="5"/>
        <v>0.68246556152229743</v>
      </c>
      <c r="I49" s="5">
        <f t="shared" si="1"/>
        <v>0.31753443847770257</v>
      </c>
      <c r="J49" s="5">
        <f>(I49*B49)*1000/Overview!J49</f>
        <v>4.879111399253689E-2</v>
      </c>
      <c r="L49" s="1">
        <v>22.5</v>
      </c>
      <c r="M49" s="1">
        <v>69.7</v>
      </c>
      <c r="N49" s="1">
        <f t="shared" si="2"/>
        <v>92.2</v>
      </c>
      <c r="P49" s="24">
        <f t="shared" si="3"/>
        <v>3.8236201182007788E-2</v>
      </c>
      <c r="Q49" s="24">
        <f t="shared" si="4"/>
        <v>5.6220522283778798E-3</v>
      </c>
      <c r="R49" s="24">
        <v>4.1999999433755875E-2</v>
      </c>
      <c r="S49" s="24">
        <v>3.7351034581661224E-2</v>
      </c>
      <c r="T49" s="24">
        <v>4.4100798666477203E-2</v>
      </c>
      <c r="U49" s="24">
        <v>3.827279806137085E-2</v>
      </c>
      <c r="V49" s="25">
        <v>2.9456375166773796E-2</v>
      </c>
    </row>
    <row r="50" spans="1:22" x14ac:dyDescent="0.35">
      <c r="A50" s="1">
        <v>1902</v>
      </c>
      <c r="B50" s="8">
        <v>1527.9</v>
      </c>
      <c r="C50" s="1">
        <v>844.7</v>
      </c>
      <c r="D50" s="1">
        <v>616.5</v>
      </c>
      <c r="E50" s="1">
        <v>192</v>
      </c>
      <c r="F50" s="1">
        <v>102.3</v>
      </c>
      <c r="G50" s="1"/>
      <c r="H50" s="15">
        <f t="shared" si="5"/>
        <v>0.61750615932110597</v>
      </c>
      <c r="I50" s="5">
        <f t="shared" si="1"/>
        <v>0.38249384067889403</v>
      </c>
      <c r="J50" s="5">
        <f>(I50*B50)*1000/Overview!J50</f>
        <v>5.6236432992704817E-2</v>
      </c>
      <c r="L50" s="1">
        <v>20.8</v>
      </c>
      <c r="M50" s="1">
        <v>90.5</v>
      </c>
      <c r="N50" s="1">
        <f t="shared" si="2"/>
        <v>111.3</v>
      </c>
      <c r="P50" s="24">
        <f t="shared" si="3"/>
        <v>3.4113564342260358E-2</v>
      </c>
      <c r="Q50" s="24">
        <f t="shared" si="4"/>
        <v>1.0564633688825303E-2</v>
      </c>
      <c r="R50" s="24">
        <v>3.9000000804662704E-2</v>
      </c>
      <c r="S50" s="24">
        <v>2.6197733357548714E-2</v>
      </c>
      <c r="T50" s="24">
        <v>3.6717060953378677E-2</v>
      </c>
      <c r="U50" s="24">
        <v>4.7612585127353668E-2</v>
      </c>
      <c r="V50" s="25">
        <v>2.104044146835804E-2</v>
      </c>
    </row>
    <row r="51" spans="1:22" x14ac:dyDescent="0.35">
      <c r="A51" s="1">
        <v>1903</v>
      </c>
      <c r="B51" s="8">
        <v>1566.1</v>
      </c>
      <c r="C51" s="1">
        <v>857.7</v>
      </c>
      <c r="D51" s="1">
        <v>695.4</v>
      </c>
      <c r="E51" s="1">
        <v>197.9</v>
      </c>
      <c r="F51" s="1">
        <v>105</v>
      </c>
      <c r="G51" s="1"/>
      <c r="H51" s="15">
        <f t="shared" si="5"/>
        <v>0.59047711029553807</v>
      </c>
      <c r="I51" s="5">
        <f t="shared" si="1"/>
        <v>0.40952288970446193</v>
      </c>
      <c r="J51" s="5">
        <f>(I51*B51)*1000/Overview!J51</f>
        <v>5.8159662412675693E-2</v>
      </c>
      <c r="L51" s="1">
        <v>26.2</v>
      </c>
      <c r="M51" s="1">
        <v>106.2</v>
      </c>
      <c r="N51" s="1">
        <f t="shared" si="2"/>
        <v>132.4</v>
      </c>
      <c r="P51" s="24">
        <f t="shared" si="3"/>
        <v>4.3586244434118272E-2</v>
      </c>
      <c r="Q51" s="24">
        <f t="shared" si="4"/>
        <v>1.7310172028606647E-2</v>
      </c>
      <c r="R51" s="24">
        <v>5.4999999701976776E-2</v>
      </c>
      <c r="S51" s="24">
        <v>2.8646934777498245E-2</v>
      </c>
      <c r="T51" s="24">
        <v>4.5327100902795792E-2</v>
      </c>
      <c r="U51" s="24">
        <v>6.4978450536727905E-2</v>
      </c>
      <c r="V51" s="25">
        <v>2.3978736251592636E-2</v>
      </c>
    </row>
    <row r="52" spans="1:22" x14ac:dyDescent="0.35">
      <c r="A52" s="1">
        <v>1904</v>
      </c>
      <c r="B52" s="8">
        <v>1630.8</v>
      </c>
      <c r="C52" s="1">
        <v>877</v>
      </c>
      <c r="D52" s="1">
        <v>600.1</v>
      </c>
      <c r="E52" s="1">
        <v>207.5</v>
      </c>
      <c r="F52" s="1">
        <v>107.7</v>
      </c>
      <c r="G52" s="1"/>
      <c r="H52" s="15">
        <f t="shared" si="5"/>
        <v>0.63587434838534973</v>
      </c>
      <c r="I52" s="5">
        <f t="shared" si="1"/>
        <v>0.36412565161465027</v>
      </c>
      <c r="J52" s="5">
        <f>(I52*B52)*1000/Overview!J52</f>
        <v>5.3214850491643512E-2</v>
      </c>
      <c r="L52" s="1">
        <v>33.299999999999997</v>
      </c>
      <c r="M52" s="1">
        <v>93.1</v>
      </c>
      <c r="N52" s="1">
        <f t="shared" si="2"/>
        <v>126.39999999999999</v>
      </c>
      <c r="P52" s="24">
        <f t="shared" si="3"/>
        <v>5.7109592854976653E-2</v>
      </c>
      <c r="Q52" s="24">
        <f t="shared" si="4"/>
        <v>2.4418336968084427E-2</v>
      </c>
      <c r="R52" s="24">
        <v>5.4000001400709152E-2</v>
      </c>
      <c r="S52" s="24">
        <v>3.7773169577121735E-2</v>
      </c>
      <c r="T52" s="24">
        <v>6.3185043632984161E-2</v>
      </c>
      <c r="U52" s="24">
        <v>9.5548346638679504E-2</v>
      </c>
      <c r="V52" s="25">
        <v>3.5041403025388718E-2</v>
      </c>
    </row>
    <row r="53" spans="1:22" x14ac:dyDescent="0.35">
      <c r="A53" s="1">
        <v>1905</v>
      </c>
      <c r="B53" s="8">
        <v>1710.4</v>
      </c>
      <c r="C53" s="1">
        <v>902.3</v>
      </c>
      <c r="D53" s="1">
        <v>622.79999999999995</v>
      </c>
      <c r="E53" s="1">
        <v>221.3</v>
      </c>
      <c r="F53" s="1">
        <v>109.6</v>
      </c>
      <c r="G53" s="1"/>
      <c r="H53" s="15">
        <f t="shared" si="5"/>
        <v>0.63516490721919872</v>
      </c>
      <c r="I53" s="5">
        <f t="shared" si="1"/>
        <v>0.36483509278080128</v>
      </c>
      <c r="J53" s="5">
        <f>(I53*B53)*1000/Overview!J53</f>
        <v>5.3396097419780304E-2</v>
      </c>
      <c r="L53" s="1">
        <v>42.7</v>
      </c>
      <c r="M53" s="1">
        <v>103</v>
      </c>
      <c r="N53" s="1">
        <f t="shared" si="2"/>
        <v>145.69999999999999</v>
      </c>
      <c r="P53" s="24">
        <f t="shared" si="3"/>
        <v>7.544037327170372E-2</v>
      </c>
      <c r="Q53" s="24">
        <f t="shared" si="4"/>
        <v>3.620705669070564E-2</v>
      </c>
      <c r="R53" s="24">
        <v>5.7999998331069946E-2</v>
      </c>
      <c r="S53" s="24">
        <v>5.8256868273019791E-2</v>
      </c>
      <c r="T53" s="24">
        <v>9.7156397998332977E-2</v>
      </c>
      <c r="U53" s="24">
        <v>0.12711305916309357</v>
      </c>
      <c r="V53" s="25">
        <v>3.6675542593002319E-2</v>
      </c>
    </row>
    <row r="54" spans="1:22" x14ac:dyDescent="0.35">
      <c r="A54" s="1">
        <v>1906</v>
      </c>
      <c r="B54" s="8">
        <v>1809.6</v>
      </c>
      <c r="C54" s="1">
        <v>926.1</v>
      </c>
      <c r="D54" s="1">
        <v>614</v>
      </c>
      <c r="E54" s="1">
        <v>243.1</v>
      </c>
      <c r="F54" s="1">
        <v>115.5</v>
      </c>
      <c r="G54" s="1"/>
      <c r="H54" s="15">
        <f t="shared" si="5"/>
        <v>0.64867865723005003</v>
      </c>
      <c r="I54" s="5">
        <f t="shared" si="1"/>
        <v>0.35132134276994997</v>
      </c>
      <c r="J54" s="5">
        <f>(I54*B54)*1000/Overview!J54</f>
        <v>5.5849495344126816E-2</v>
      </c>
      <c r="L54" s="1">
        <v>46.7</v>
      </c>
      <c r="M54" s="1">
        <v>105.1</v>
      </c>
      <c r="N54" s="1">
        <f t="shared" si="2"/>
        <v>151.80000000000001</v>
      </c>
      <c r="P54" s="24">
        <f t="shared" si="3"/>
        <v>4.8764844238758084E-2</v>
      </c>
      <c r="Q54" s="24">
        <f t="shared" si="4"/>
        <v>1.4647939228129113E-2</v>
      </c>
      <c r="R54" s="24">
        <v>4.3999999761581421E-2</v>
      </c>
      <c r="S54" s="24">
        <v>4.6253737062215805E-2</v>
      </c>
      <c r="T54" s="24">
        <v>7.3313787579536438E-2</v>
      </c>
      <c r="U54" s="24">
        <v>4.6349696815013885E-2</v>
      </c>
      <c r="V54" s="25">
        <v>3.3906999975442886E-2</v>
      </c>
    </row>
    <row r="55" spans="1:22" x14ac:dyDescent="0.35">
      <c r="A55" s="1">
        <v>1907</v>
      </c>
      <c r="B55" s="8">
        <v>1800.2</v>
      </c>
      <c r="C55" s="1">
        <v>943.5</v>
      </c>
      <c r="D55" s="1">
        <v>594.79999999999995</v>
      </c>
      <c r="E55" s="1">
        <v>239.3</v>
      </c>
      <c r="F55" s="1">
        <v>116.3</v>
      </c>
      <c r="G55" s="1"/>
      <c r="H55" s="15">
        <f t="shared" si="5"/>
        <v>0.66000780081908605</v>
      </c>
      <c r="I55" s="5">
        <f t="shared" si="1"/>
        <v>0.33999219918091395</v>
      </c>
      <c r="J55" s="5">
        <f>(I55*B55)*1000/Overview!J55</f>
        <v>5.5477536886882957E-2</v>
      </c>
      <c r="L55" s="1">
        <v>60.8</v>
      </c>
      <c r="M55" s="1">
        <v>115.5</v>
      </c>
      <c r="N55" s="1">
        <f t="shared" si="2"/>
        <v>176.3</v>
      </c>
      <c r="P55" s="24">
        <f t="shared" si="3"/>
        <v>3.6786630749702454E-2</v>
      </c>
      <c r="Q55" s="24">
        <f t="shared" si="4"/>
        <v>6.0103526350282818E-3</v>
      </c>
      <c r="R55" s="24">
        <v>3.5000000149011612E-2</v>
      </c>
      <c r="S55" s="24">
        <v>4.0435705333948135E-2</v>
      </c>
      <c r="T55" s="24">
        <v>4.4132400304079056E-2</v>
      </c>
      <c r="U55" s="24">
        <v>3.6159560084342957E-2</v>
      </c>
      <c r="V55" s="25">
        <v>2.8205487877130508E-2</v>
      </c>
    </row>
    <row r="56" spans="1:22" x14ac:dyDescent="0.35">
      <c r="A56" s="1">
        <v>1908</v>
      </c>
      <c r="B56" s="8">
        <v>1766.8</v>
      </c>
      <c r="C56" s="1">
        <v>951.5</v>
      </c>
      <c r="D56" s="1">
        <v>652</v>
      </c>
      <c r="E56" s="1">
        <v>243.1</v>
      </c>
      <c r="F56" s="1">
        <v>114.8</v>
      </c>
      <c r="G56" s="1"/>
      <c r="H56" s="15">
        <f t="shared" si="5"/>
        <v>0.63887121920798262</v>
      </c>
      <c r="I56" s="5">
        <f t="shared" si="1"/>
        <v>0.36112878079201738</v>
      </c>
      <c r="J56" s="5">
        <f>(I56*B56)*1000/Overview!J56</f>
        <v>5.1190740545221269E-2</v>
      </c>
      <c r="L56" s="1">
        <v>60.3</v>
      </c>
      <c r="M56" s="1">
        <v>121.39999999999999</v>
      </c>
      <c r="N56" s="1">
        <f t="shared" si="2"/>
        <v>181.7</v>
      </c>
      <c r="P56" s="24">
        <f t="shared" si="3"/>
        <v>4.1943531483411789E-2</v>
      </c>
      <c r="Q56" s="24">
        <f t="shared" si="4"/>
        <v>5.9469081827176907E-3</v>
      </c>
      <c r="R56" s="24">
        <v>3.5999998450279236E-2</v>
      </c>
      <c r="S56" s="24">
        <v>4.5952893793582916E-2</v>
      </c>
      <c r="T56" s="24">
        <v>4.8596110194921494E-2</v>
      </c>
      <c r="U56" s="24">
        <v>4.3748088181018829E-2</v>
      </c>
      <c r="V56" s="25">
        <v>3.542056679725647E-2</v>
      </c>
    </row>
    <row r="57" spans="1:22" x14ac:dyDescent="0.35">
      <c r="A57" s="1">
        <v>1909</v>
      </c>
      <c r="B57" s="8">
        <v>1869.6</v>
      </c>
      <c r="C57" s="1">
        <v>972.8</v>
      </c>
      <c r="D57" s="1">
        <v>634.79999999999995</v>
      </c>
      <c r="E57" s="1">
        <v>248.1</v>
      </c>
      <c r="F57" s="1">
        <v>120.9</v>
      </c>
      <c r="G57" s="1"/>
      <c r="H57" s="15">
        <f t="shared" si="5"/>
        <v>0.65142448370241357</v>
      </c>
      <c r="I57" s="5">
        <f t="shared" si="1"/>
        <v>0.34857551629758643</v>
      </c>
      <c r="J57" s="5">
        <f>(I57*B57)*1000/Overview!J57</f>
        <v>5.0148178418768549E-2</v>
      </c>
      <c r="L57" s="1">
        <v>59.6</v>
      </c>
      <c r="M57" s="1">
        <v>117.30000000000001</v>
      </c>
      <c r="N57" s="1">
        <f t="shared" si="2"/>
        <v>176.9</v>
      </c>
      <c r="P57" s="24">
        <f t="shared" si="3"/>
        <v>3.6645926907658576E-2</v>
      </c>
      <c r="Q57" s="24">
        <f t="shared" si="4"/>
        <v>5.8531907002260858E-3</v>
      </c>
      <c r="R57" s="24">
        <v>3.7000000476837158E-2</v>
      </c>
      <c r="S57" s="24">
        <v>4.4905573129653931E-2</v>
      </c>
      <c r="T57" s="24">
        <v>3.6042943596839905E-2</v>
      </c>
      <c r="U57" s="24">
        <v>3.6897476762533188E-2</v>
      </c>
      <c r="V57" s="25">
        <v>2.8383640572428703E-2</v>
      </c>
    </row>
    <row r="58" spans="1:22" x14ac:dyDescent="0.35">
      <c r="A58" s="1">
        <v>1910</v>
      </c>
      <c r="B58" s="8">
        <v>2012.6</v>
      </c>
      <c r="C58" s="1">
        <v>1003.4</v>
      </c>
      <c r="D58" s="1">
        <v>663.6</v>
      </c>
      <c r="E58" s="1">
        <v>257.7</v>
      </c>
      <c r="F58" s="1">
        <v>126.2</v>
      </c>
      <c r="G58" s="1"/>
      <c r="H58" s="15">
        <f t="shared" si="5"/>
        <v>0.6482963407318536</v>
      </c>
      <c r="I58" s="5">
        <f t="shared" si="1"/>
        <v>0.3517036592681464</v>
      </c>
      <c r="J58" s="5">
        <f>(I58*B58)*1000/Overview!J58</f>
        <v>5.5685433995147283E-2</v>
      </c>
      <c r="L58" s="1">
        <v>71.400000000000006</v>
      </c>
      <c r="M58" s="1">
        <v>131</v>
      </c>
      <c r="N58" s="1">
        <f t="shared" si="2"/>
        <v>202.4</v>
      </c>
      <c r="P58" s="24">
        <f t="shared" si="3"/>
        <v>3.6234625428915021E-2</v>
      </c>
      <c r="Q58" s="24">
        <f t="shared" si="4"/>
        <v>4.0964270994234388E-3</v>
      </c>
      <c r="R58" s="24">
        <v>3.4000001847743988E-2</v>
      </c>
      <c r="S58" s="24">
        <v>3.3563800156116486E-2</v>
      </c>
      <c r="T58" s="24">
        <v>4.2203985154628754E-2</v>
      </c>
      <c r="U58" s="24">
        <v>3.8768351078033447E-2</v>
      </c>
      <c r="V58" s="25">
        <v>3.2636988908052444E-2</v>
      </c>
    </row>
    <row r="59" spans="1:22" x14ac:dyDescent="0.35">
      <c r="A59" s="1">
        <v>1911</v>
      </c>
      <c r="B59" s="8">
        <v>2216.8000000000002</v>
      </c>
      <c r="C59" s="1">
        <v>1035</v>
      </c>
      <c r="D59" s="1">
        <v>737.5</v>
      </c>
      <c r="E59" s="1">
        <v>279.3</v>
      </c>
      <c r="F59" s="1">
        <v>130.1</v>
      </c>
      <c r="G59" s="1"/>
      <c r="H59" s="15">
        <f t="shared" si="5"/>
        <v>0.63119322990126936</v>
      </c>
      <c r="I59" s="5">
        <f t="shared" si="1"/>
        <v>0.36880677009873064</v>
      </c>
      <c r="J59" s="5">
        <f>(I59*B59)*1000/Overview!J59</f>
        <v>5.8186691214850136E-2</v>
      </c>
      <c r="L59" s="1">
        <v>84.6</v>
      </c>
      <c r="M59" s="1">
        <v>151.39999999999998</v>
      </c>
      <c r="N59" s="1">
        <f t="shared" si="2"/>
        <v>235.99999999999997</v>
      </c>
      <c r="P59" s="24">
        <f t="shared" si="3"/>
        <v>4.6508728712797168E-2</v>
      </c>
      <c r="Q59" s="24">
        <f t="shared" si="4"/>
        <v>1.5277238445820426E-2</v>
      </c>
      <c r="R59" s="24">
        <v>4.6000000089406967E-2</v>
      </c>
      <c r="S59" s="24">
        <v>3.5850819200277328E-2</v>
      </c>
      <c r="T59" s="24">
        <v>7.2595283389091492E-2</v>
      </c>
      <c r="U59" s="24">
        <v>4.2784806340932846E-2</v>
      </c>
      <c r="V59" s="25">
        <v>3.5312734544277191E-2</v>
      </c>
    </row>
    <row r="60" spans="1:22" x14ac:dyDescent="0.35">
      <c r="A60" s="1">
        <v>1912</v>
      </c>
      <c r="B60" s="8">
        <v>2358.6</v>
      </c>
      <c r="C60" s="1">
        <v>1080.4000000000001</v>
      </c>
      <c r="D60" s="1">
        <v>961.4</v>
      </c>
      <c r="E60" s="1">
        <v>333.8</v>
      </c>
      <c r="F60" s="1">
        <v>135.80000000000001</v>
      </c>
      <c r="G60" s="1"/>
      <c r="H60" s="15">
        <f t="shared" si="5"/>
        <v>0.57818591438926437</v>
      </c>
      <c r="I60" s="5">
        <f t="shared" si="1"/>
        <v>0.42181408561073563</v>
      </c>
      <c r="J60" s="5">
        <f>(I60*B60)*1000/Overview!J60</f>
        <v>6.5708294849607329E-2</v>
      </c>
      <c r="L60" s="1">
        <v>100.8</v>
      </c>
      <c r="M60" s="1">
        <v>193.3</v>
      </c>
      <c r="N60" s="1">
        <f t="shared" si="2"/>
        <v>294.10000000000002</v>
      </c>
      <c r="P60" s="24">
        <f t="shared" si="3"/>
        <v>4.8359993100166324E-2</v>
      </c>
      <c r="Q60" s="24">
        <f t="shared" si="4"/>
        <v>5.7433607270828526E-3</v>
      </c>
      <c r="R60" s="24">
        <v>5.4999999701976776E-2</v>
      </c>
      <c r="S60" s="24">
        <v>4.5637823641300201E-2</v>
      </c>
      <c r="T60" s="24">
        <v>4.0189124643802643E-2</v>
      </c>
      <c r="U60" s="24">
        <v>5.2009277045726776E-2</v>
      </c>
      <c r="V60" s="25">
        <v>4.8963740468025208E-2</v>
      </c>
    </row>
    <row r="61" spans="1:22" x14ac:dyDescent="0.35">
      <c r="A61" s="1">
        <v>1913</v>
      </c>
      <c r="B61" s="8">
        <v>2493.4</v>
      </c>
      <c r="C61" s="1">
        <v>1142.5999999999999</v>
      </c>
      <c r="D61" s="1">
        <v>1155.2</v>
      </c>
      <c r="E61" s="1">
        <v>372.2</v>
      </c>
      <c r="F61" s="1">
        <v>142.4</v>
      </c>
      <c r="G61" s="1"/>
      <c r="H61" s="15">
        <f t="shared" si="5"/>
        <v>0.54585255461746018</v>
      </c>
      <c r="I61" s="5">
        <f t="shared" si="1"/>
        <v>0.45414744538253982</v>
      </c>
      <c r="J61" s="5">
        <f>(I61*B61)*1000/Overview!J61</f>
        <v>6.5534135942255156E-2</v>
      </c>
      <c r="L61" s="1">
        <v>105.5</v>
      </c>
      <c r="M61" s="1">
        <v>232.5</v>
      </c>
      <c r="N61" s="1">
        <f t="shared" si="2"/>
        <v>338</v>
      </c>
      <c r="P61" s="24">
        <f t="shared" si="3"/>
        <v>5.1639495044946672E-2</v>
      </c>
      <c r="Q61" s="24">
        <f t="shared" si="4"/>
        <v>4.6476354146783834E-3</v>
      </c>
      <c r="R61" s="24">
        <v>5.4000001400709152E-2</v>
      </c>
      <c r="S61" s="24">
        <v>4.4776540249586105E-2</v>
      </c>
      <c r="T61" s="24">
        <v>5.0121258944272995E-2</v>
      </c>
      <c r="U61" s="24">
        <v>5.2071023732423782E-2</v>
      </c>
      <c r="V61" s="24">
        <v>5.7228650897741318E-2</v>
      </c>
    </row>
    <row r="62" spans="1:22" x14ac:dyDescent="0.35">
      <c r="A62" s="1">
        <v>1914</v>
      </c>
      <c r="B62" s="8">
        <v>2730</v>
      </c>
      <c r="C62" s="1"/>
      <c r="D62" s="1"/>
      <c r="E62" s="1"/>
      <c r="F62" s="1"/>
      <c r="G62" s="1"/>
      <c r="H62" s="1"/>
      <c r="I62" s="1"/>
      <c r="J62" s="5"/>
      <c r="L62" s="1">
        <v>104.9</v>
      </c>
      <c r="M62" s="1">
        <v>225</v>
      </c>
      <c r="N62" s="1">
        <f t="shared" si="2"/>
        <v>329.9</v>
      </c>
      <c r="P62" s="24">
        <f t="shared" si="3"/>
        <v>4.5833220332860948E-2</v>
      </c>
      <c r="Q62" s="24">
        <f t="shared" si="4"/>
        <v>1.6836758265287362E-2</v>
      </c>
      <c r="R62" s="24">
        <v>6.3000001013278961E-2</v>
      </c>
      <c r="S62" s="24">
        <v>2.5826442986726761E-2</v>
      </c>
      <c r="T62" s="24">
        <v>6.3627727329730988E-2</v>
      </c>
      <c r="U62" s="24">
        <v>4.0644310414791107E-2</v>
      </c>
      <c r="V62" s="24">
        <v>3.6067619919776917E-2</v>
      </c>
    </row>
    <row r="63" spans="1:22" x14ac:dyDescent="0.35">
      <c r="A63" s="1">
        <v>1915</v>
      </c>
      <c r="B63" s="8">
        <v>3227</v>
      </c>
      <c r="C63" s="1"/>
      <c r="D63" s="1"/>
      <c r="E63" s="1"/>
      <c r="F63" s="1"/>
      <c r="G63" s="1"/>
      <c r="H63" s="1"/>
      <c r="I63" s="1"/>
      <c r="J63" s="5"/>
      <c r="L63" s="1">
        <v>147.1</v>
      </c>
      <c r="M63" s="1">
        <v>212</v>
      </c>
      <c r="N63" s="1">
        <f t="shared" si="2"/>
        <v>359.1</v>
      </c>
      <c r="P63" s="24">
        <f t="shared" si="3"/>
        <v>3.9860110357403757E-2</v>
      </c>
      <c r="Q63" s="24">
        <f t="shared" si="4"/>
        <v>2.7880246958867712E-2</v>
      </c>
      <c r="R63" s="24">
        <v>5.2000001072883606E-2</v>
      </c>
      <c r="S63" s="24">
        <v>1.4649799093604088E-2</v>
      </c>
      <c r="T63" s="24">
        <v>8.1050224602222443E-2</v>
      </c>
      <c r="U63" s="24">
        <v>3.662412241101265E-2</v>
      </c>
      <c r="V63" s="24">
        <v>1.497640460729599E-2</v>
      </c>
    </row>
    <row r="64" spans="1:22" x14ac:dyDescent="0.35">
      <c r="A64" s="1">
        <v>1916</v>
      </c>
      <c r="B64" s="8">
        <v>3692</v>
      </c>
      <c r="C64" s="1"/>
      <c r="D64" s="1"/>
      <c r="E64" s="1"/>
      <c r="F64" s="1"/>
      <c r="G64" s="1"/>
      <c r="H64" s="1"/>
      <c r="I64" s="1"/>
      <c r="J64" s="5"/>
      <c r="L64" s="1">
        <v>207.4</v>
      </c>
      <c r="M64" s="1">
        <v>264</v>
      </c>
      <c r="N64" s="1">
        <f t="shared" si="2"/>
        <v>471.4</v>
      </c>
      <c r="P64" s="24">
        <f t="shared" si="3"/>
        <v>3.106399392709136E-2</v>
      </c>
      <c r="Q64" s="24">
        <f t="shared" si="4"/>
        <v>2.2997245715046577E-2</v>
      </c>
      <c r="R64" s="24">
        <v>4.3999999761581421E-2</v>
      </c>
      <c r="S64" s="24">
        <v>1.036927942186594E-2</v>
      </c>
      <c r="T64" s="24">
        <v>6.1974786221981049E-2</v>
      </c>
      <c r="U64" s="24">
        <v>3.1661596149206161E-2</v>
      </c>
      <c r="V64" s="24">
        <v>7.3143080808222294E-3</v>
      </c>
    </row>
    <row r="65" spans="1:22" x14ac:dyDescent="0.35">
      <c r="A65" s="1">
        <v>1917</v>
      </c>
      <c r="B65" s="8">
        <v>3666</v>
      </c>
      <c r="C65" s="1"/>
      <c r="D65" s="1"/>
      <c r="E65" s="1"/>
      <c r="F65" s="1"/>
      <c r="G65" s="1"/>
      <c r="H65" s="1"/>
      <c r="I65" s="1"/>
      <c r="J65" s="5"/>
      <c r="L65" s="1">
        <v>157.6</v>
      </c>
      <c r="M65" s="1">
        <v>261</v>
      </c>
      <c r="N65" s="1">
        <f t="shared" si="2"/>
        <v>418.6</v>
      </c>
      <c r="P65" s="24">
        <f t="shared" si="3"/>
        <v>2.8360201418399809E-2</v>
      </c>
      <c r="Q65" s="24">
        <f t="shared" si="4"/>
        <v>2.0696458854360427E-2</v>
      </c>
      <c r="R65" s="24">
        <v>4.0999997407197952E-2</v>
      </c>
      <c r="S65" s="24">
        <v>8.6655551567673683E-3</v>
      </c>
      <c r="T65" s="24">
        <v>5.3135886788368225E-2</v>
      </c>
      <c r="U65" s="24">
        <v>3.355114534497261E-2</v>
      </c>
      <c r="V65" s="24">
        <v>5.4484223946928978E-3</v>
      </c>
    </row>
    <row r="66" spans="1:22" x14ac:dyDescent="0.35">
      <c r="A66" s="1">
        <v>1918</v>
      </c>
      <c r="B66" s="8">
        <v>4100</v>
      </c>
      <c r="C66" s="1"/>
      <c r="D66" s="1"/>
      <c r="E66" s="1"/>
      <c r="F66" s="1"/>
      <c r="G66" s="1"/>
      <c r="H66" s="1"/>
      <c r="I66" s="1"/>
      <c r="J66" s="5"/>
      <c r="L66" s="1">
        <v>250.7</v>
      </c>
      <c r="M66" s="1">
        <v>322.25</v>
      </c>
      <c r="N66" s="1">
        <f t="shared" si="2"/>
        <v>572.95000000000005</v>
      </c>
      <c r="P66" s="24">
        <f t="shared" si="3"/>
        <v>2.5642572296783329E-2</v>
      </c>
      <c r="Q66" s="24">
        <f t="shared" si="4"/>
        <v>1.9533196158434182E-2</v>
      </c>
      <c r="R66" s="24">
        <v>3.7999998778104782E-2</v>
      </c>
      <c r="S66" s="24">
        <v>8.2466164603829384E-3</v>
      </c>
      <c r="T66" s="24">
        <v>4.885496199131012E-2</v>
      </c>
      <c r="U66" s="24">
        <v>3.0099978670477867E-2</v>
      </c>
      <c r="V66" s="24">
        <v>3.011305583640933E-3</v>
      </c>
    </row>
    <row r="67" spans="1:22" x14ac:dyDescent="0.35">
      <c r="A67" s="1">
        <v>1919</v>
      </c>
      <c r="B67" s="8">
        <v>5530</v>
      </c>
      <c r="C67" s="1"/>
      <c r="D67" s="1"/>
      <c r="E67" s="1"/>
      <c r="F67" s="1"/>
      <c r="G67" s="1"/>
      <c r="H67" s="1"/>
      <c r="I67" s="1"/>
      <c r="J67" s="5"/>
      <c r="L67" s="1">
        <v>355.9</v>
      </c>
      <c r="M67" s="1">
        <v>383.5</v>
      </c>
      <c r="N67" s="1">
        <f t="shared" ref="N67:N87" si="6">L67+M67</f>
        <v>739.4</v>
      </c>
      <c r="P67" s="24">
        <f t="shared" ref="P67:P120" si="7">AVERAGE(R67:V67)</f>
        <v>1.9291620561853053E-2</v>
      </c>
      <c r="Q67" s="24">
        <f t="shared" ref="Q67:Q120" si="8">STDEV(R67:V67)</f>
        <v>1.7426683609560862E-2</v>
      </c>
      <c r="R67" s="24">
        <v>3.7999998778104782E-2</v>
      </c>
      <c r="S67" s="24">
        <v>4.765915684401989E-3</v>
      </c>
      <c r="T67" s="24">
        <v>3.8084246218204498E-2</v>
      </c>
      <c r="U67" s="24">
        <v>3.522456856444478E-3</v>
      </c>
      <c r="V67" s="24">
        <v>1.2085485272109509E-2</v>
      </c>
    </row>
    <row r="68" spans="1:22" x14ac:dyDescent="0.35">
      <c r="A68" s="1">
        <v>1920</v>
      </c>
      <c r="B68" s="8">
        <v>6285</v>
      </c>
      <c r="C68" s="1"/>
      <c r="D68" s="1"/>
      <c r="E68" s="1"/>
      <c r="F68" s="1"/>
      <c r="G68" s="1"/>
      <c r="H68" s="1"/>
      <c r="I68" s="1"/>
      <c r="J68" s="5"/>
      <c r="L68" s="1">
        <v>395.4</v>
      </c>
      <c r="M68" s="1">
        <v>444.75</v>
      </c>
      <c r="N68" s="1">
        <f t="shared" si="6"/>
        <v>840.15</v>
      </c>
      <c r="P68" s="24">
        <f t="shared" si="7"/>
        <v>2.1750910952687264E-2</v>
      </c>
      <c r="Q68" s="24">
        <f t="shared" si="8"/>
        <v>1.9394703018429986E-2</v>
      </c>
      <c r="R68" s="24">
        <v>3.5000000149011612E-2</v>
      </c>
      <c r="S68" s="24">
        <v>6.9660581648349762E-3</v>
      </c>
      <c r="T68" s="24">
        <v>4.6926636248826981E-2</v>
      </c>
      <c r="U68" s="24">
        <v>0</v>
      </c>
      <c r="V68" s="24">
        <v>1.9861860200762749E-2</v>
      </c>
    </row>
    <row r="69" spans="1:22" x14ac:dyDescent="0.35">
      <c r="A69" s="1">
        <v>1921</v>
      </c>
      <c r="B69" s="8">
        <v>5890</v>
      </c>
      <c r="C69" s="1">
        <v>2761</v>
      </c>
      <c r="D69" s="1">
        <f>[1]foreignassets!K69</f>
        <v>506</v>
      </c>
      <c r="E69" s="1">
        <v>2356</v>
      </c>
      <c r="F69" s="1"/>
      <c r="G69" s="15">
        <v>0.28978820033955877</v>
      </c>
      <c r="H69" s="15">
        <f t="shared" ref="H69:H87" si="9">(C69+E69*G69)/SUM(C69:E69)</f>
        <v>0.61243837808998758</v>
      </c>
      <c r="I69" s="5">
        <f t="shared" ref="I69:I87" si="10">1-H69</f>
        <v>0.38756162191001242</v>
      </c>
      <c r="J69" s="5">
        <f>(I69*B69)*1000/Overview!J69</f>
        <v>7.6431083385075982E-2</v>
      </c>
      <c r="L69" s="1">
        <v>346</v>
      </c>
      <c r="M69" s="1">
        <v>506</v>
      </c>
      <c r="N69" s="1">
        <f t="shared" si="6"/>
        <v>852</v>
      </c>
      <c r="P69" s="24">
        <f t="shared" si="7"/>
        <v>2.8330471925437452E-2</v>
      </c>
      <c r="Q69" s="24">
        <f t="shared" si="8"/>
        <v>2.2402531745797996E-2</v>
      </c>
      <c r="R69" s="24">
        <v>4.3000001460313797E-2</v>
      </c>
      <c r="S69" s="24">
        <v>1.3206108473241329E-2</v>
      </c>
      <c r="T69" s="24">
        <v>5.5888224393129349E-2</v>
      </c>
      <c r="U69" s="24">
        <v>0</v>
      </c>
      <c r="V69" s="24">
        <v>2.9558025300502777E-2</v>
      </c>
    </row>
    <row r="70" spans="1:22" x14ac:dyDescent="0.35">
      <c r="A70" s="1">
        <v>1922</v>
      </c>
      <c r="B70" s="8">
        <v>5553</v>
      </c>
      <c r="C70" s="1">
        <v>2655</v>
      </c>
      <c r="D70" s="1">
        <f>[1]foreignassets!K70</f>
        <v>374</v>
      </c>
      <c r="E70" s="1">
        <v>2255</v>
      </c>
      <c r="F70" s="1"/>
      <c r="G70" s="15">
        <v>0.29888248337028828</v>
      </c>
      <c r="H70" s="15">
        <f t="shared" si="9"/>
        <v>0.63001135503406513</v>
      </c>
      <c r="I70" s="5">
        <f t="shared" si="10"/>
        <v>0.36998864496593487</v>
      </c>
      <c r="J70" s="5">
        <f>(I70*B70)*1000/Overview!J70</f>
        <v>7.2352820465699366E-2</v>
      </c>
      <c r="L70" s="1">
        <v>252</v>
      </c>
      <c r="M70" s="1">
        <v>374</v>
      </c>
      <c r="N70" s="1">
        <f t="shared" si="6"/>
        <v>626</v>
      </c>
      <c r="P70" s="24">
        <f t="shared" si="7"/>
        <v>3.3809597790241244E-2</v>
      </c>
      <c r="Q70" s="24">
        <f t="shared" si="8"/>
        <v>2.1716820461752676E-2</v>
      </c>
      <c r="R70" s="24">
        <v>4.3000001460313797E-2</v>
      </c>
      <c r="S70" s="24">
        <v>1.8916482105851173E-2</v>
      </c>
      <c r="T70" s="24">
        <v>6.1224490404129028E-2</v>
      </c>
      <c r="U70" s="24">
        <v>5.7353917509317398E-3</v>
      </c>
      <c r="V70" s="24">
        <v>4.0171623229980469E-2</v>
      </c>
    </row>
    <row r="71" spans="1:22" x14ac:dyDescent="0.35">
      <c r="A71" s="1">
        <v>1923</v>
      </c>
      <c r="B71" s="8">
        <v>5381</v>
      </c>
      <c r="C71" s="1">
        <v>2527</v>
      </c>
      <c r="D71" s="1">
        <f>[1]foreignassets!K71</f>
        <v>398</v>
      </c>
      <c r="E71" s="1">
        <v>2183</v>
      </c>
      <c r="F71" s="1"/>
      <c r="G71" s="15">
        <v>0.29878607420980302</v>
      </c>
      <c r="H71" s="15">
        <f t="shared" si="9"/>
        <v>0.62240602975724357</v>
      </c>
      <c r="I71" s="5">
        <f t="shared" si="10"/>
        <v>0.37759397024275643</v>
      </c>
      <c r="J71" s="5">
        <f>(I71*B71)*1000/Overview!J71</f>
        <v>6.7227378442562324E-2</v>
      </c>
      <c r="L71" s="1">
        <v>258</v>
      </c>
      <c r="M71" s="1">
        <v>398</v>
      </c>
      <c r="N71" s="1">
        <f t="shared" si="6"/>
        <v>656</v>
      </c>
      <c r="P71" s="24">
        <f t="shared" si="7"/>
        <v>3.7435370596358555E-2</v>
      </c>
      <c r="Q71" s="24">
        <f t="shared" si="8"/>
        <v>2.5837258581878166E-2</v>
      </c>
      <c r="R71" s="24">
        <v>5.000000074505806E-2</v>
      </c>
      <c r="S71" s="24">
        <v>2.5809954851865768E-2</v>
      </c>
      <c r="T71" s="24">
        <v>6.8923823535442352E-2</v>
      </c>
      <c r="U71" s="24">
        <v>4.8586682532913983E-4</v>
      </c>
      <c r="V71" s="24">
        <v>4.1957207024097443E-2</v>
      </c>
    </row>
    <row r="72" spans="1:22" x14ac:dyDescent="0.35">
      <c r="A72" s="1">
        <v>1924</v>
      </c>
      <c r="B72" s="8">
        <v>5706</v>
      </c>
      <c r="C72" s="1">
        <v>2520</v>
      </c>
      <c r="D72" s="1">
        <f>[1]foreignassets!K72</f>
        <v>442</v>
      </c>
      <c r="E72" s="1">
        <v>2441</v>
      </c>
      <c r="F72" s="1"/>
      <c r="G72" s="15">
        <v>0.26428430970913558</v>
      </c>
      <c r="H72" s="15">
        <f t="shared" si="9"/>
        <v>0.58580751434388301</v>
      </c>
      <c r="I72" s="5">
        <f t="shared" si="10"/>
        <v>0.41419248565611699</v>
      </c>
      <c r="J72" s="5">
        <f>(I72*B72)*1000/Overview!J72</f>
        <v>7.3527416917253965E-2</v>
      </c>
      <c r="L72" s="1">
        <v>283</v>
      </c>
      <c r="M72" s="1">
        <v>442</v>
      </c>
      <c r="N72" s="1">
        <f t="shared" si="6"/>
        <v>725</v>
      </c>
      <c r="P72" s="24">
        <f t="shared" si="7"/>
        <v>4.2163646128028628E-2</v>
      </c>
      <c r="Q72" s="24">
        <f t="shared" si="8"/>
        <v>2.4860698454725324E-2</v>
      </c>
      <c r="R72" s="24">
        <v>5.000000074505806E-2</v>
      </c>
      <c r="S72" s="24">
        <v>4.1641458868980408E-2</v>
      </c>
      <c r="T72" s="24">
        <v>7.4430376291275024E-2</v>
      </c>
      <c r="U72" s="24">
        <v>5.2549238316714764E-3</v>
      </c>
      <c r="V72" s="24">
        <v>3.9491470903158188E-2</v>
      </c>
    </row>
    <row r="73" spans="1:22" x14ac:dyDescent="0.35">
      <c r="A73" s="1">
        <v>1925</v>
      </c>
      <c r="B73" s="8">
        <v>5895</v>
      </c>
      <c r="C73" s="1">
        <v>2527</v>
      </c>
      <c r="D73" s="1">
        <f>[1]foreignassets!K73</f>
        <v>494</v>
      </c>
      <c r="E73" s="1">
        <v>2544</v>
      </c>
      <c r="F73" s="1"/>
      <c r="G73" s="15">
        <v>0.25848584905660382</v>
      </c>
      <c r="H73" s="15">
        <f t="shared" si="9"/>
        <v>0.5722530098831986</v>
      </c>
      <c r="I73" s="5">
        <f t="shared" si="10"/>
        <v>0.4277469901168014</v>
      </c>
      <c r="J73" s="5">
        <f>(I73*B73)*1000/Overview!J73</f>
        <v>7.9004027887638745E-2</v>
      </c>
      <c r="L73" s="1">
        <v>312</v>
      </c>
      <c r="M73" s="1">
        <v>494</v>
      </c>
      <c r="N73" s="1">
        <f t="shared" si="6"/>
        <v>806</v>
      </c>
      <c r="P73" s="24">
        <f t="shared" si="7"/>
        <v>4.0611521154642102E-2</v>
      </c>
      <c r="Q73" s="24">
        <f t="shared" si="8"/>
        <v>1.9322780239264255E-2</v>
      </c>
      <c r="R73" s="24">
        <v>5.4000001400709152E-2</v>
      </c>
      <c r="S73" s="24">
        <v>3.456946462392807E-2</v>
      </c>
      <c r="T73" s="24">
        <v>6.0230668634176254E-2</v>
      </c>
      <c r="U73" s="24">
        <v>1.0861597955226898E-2</v>
      </c>
      <c r="V73" s="24">
        <v>4.3395873159170151E-2</v>
      </c>
    </row>
    <row r="74" spans="1:22" x14ac:dyDescent="0.35">
      <c r="A74" s="1">
        <v>1926</v>
      </c>
      <c r="B74" s="8">
        <v>6082</v>
      </c>
      <c r="C74" s="1">
        <v>2596</v>
      </c>
      <c r="D74" s="1">
        <f>[1]foreignassets!K74</f>
        <v>564</v>
      </c>
      <c r="E74" s="1">
        <v>2575</v>
      </c>
      <c r="F74" s="1"/>
      <c r="G74" s="15">
        <v>0.26300699029126212</v>
      </c>
      <c r="H74" s="15">
        <f t="shared" si="9"/>
        <v>0.57074856146469044</v>
      </c>
      <c r="I74" s="5">
        <f t="shared" si="10"/>
        <v>0.42925143853530956</v>
      </c>
      <c r="J74" s="5">
        <f>(I74*B74)*1000/Overview!J74</f>
        <v>7.5337223374099885E-2</v>
      </c>
      <c r="L74" s="1">
        <v>349</v>
      </c>
      <c r="M74" s="1">
        <v>564</v>
      </c>
      <c r="N74" s="1">
        <f t="shared" si="6"/>
        <v>913</v>
      </c>
      <c r="P74" s="24">
        <f t="shared" si="7"/>
        <v>4.5611209422349933E-2</v>
      </c>
      <c r="Q74" s="24">
        <f t="shared" si="8"/>
        <v>1.4562618605202547E-2</v>
      </c>
      <c r="R74" s="24">
        <v>6.1000000685453415E-2</v>
      </c>
      <c r="S74" s="24">
        <v>4.1040968149900436E-2</v>
      </c>
      <c r="T74" s="24">
        <v>5.4147467017173767E-2</v>
      </c>
      <c r="U74" s="24">
        <v>2.3080684244632721E-2</v>
      </c>
      <c r="V74" s="24">
        <v>4.878692701458931E-2</v>
      </c>
    </row>
    <row r="75" spans="1:22" x14ac:dyDescent="0.35">
      <c r="A75" s="1">
        <v>1927</v>
      </c>
      <c r="B75" s="8">
        <v>6248</v>
      </c>
      <c r="C75" s="1">
        <v>2657</v>
      </c>
      <c r="D75" s="1">
        <f>[1]foreignassets!K75</f>
        <v>553</v>
      </c>
      <c r="E75" s="1">
        <v>2676</v>
      </c>
      <c r="F75" s="1"/>
      <c r="G75" s="15">
        <v>0.26063415545590429</v>
      </c>
      <c r="H75" s="15">
        <f t="shared" si="9"/>
        <v>0.56990434930343181</v>
      </c>
      <c r="I75" s="5">
        <f t="shared" si="10"/>
        <v>0.43009565069656819</v>
      </c>
      <c r="J75" s="5">
        <f>(I75*B75)*1000/Overview!J75</f>
        <v>7.2973258872841049E-2</v>
      </c>
      <c r="L75" s="1">
        <v>330</v>
      </c>
      <c r="M75" s="1">
        <v>553</v>
      </c>
      <c r="N75" s="1">
        <f t="shared" si="6"/>
        <v>883</v>
      </c>
      <c r="P75" s="24">
        <f t="shared" si="7"/>
        <v>4.5178387314081192E-2</v>
      </c>
      <c r="Q75" s="24">
        <f t="shared" si="8"/>
        <v>1.2946583236804175E-2</v>
      </c>
      <c r="R75" s="24">
        <v>5.4000001400709152E-2</v>
      </c>
      <c r="S75" s="24">
        <v>4.0839061141014099E-2</v>
      </c>
      <c r="T75" s="24">
        <v>5.8397103101015091E-2</v>
      </c>
      <c r="U75" s="24">
        <v>2.5318611413240433E-2</v>
      </c>
      <c r="V75" s="24">
        <v>4.7337159514427185E-2</v>
      </c>
    </row>
    <row r="76" spans="1:22" x14ac:dyDescent="0.35">
      <c r="A76" s="1">
        <v>1928</v>
      </c>
      <c r="B76" s="8">
        <v>6559</v>
      </c>
      <c r="C76" s="1">
        <v>2758</v>
      </c>
      <c r="D76" s="1">
        <f>[1]foreignassets!K76</f>
        <v>608</v>
      </c>
      <c r="E76" s="1">
        <v>2814</v>
      </c>
      <c r="F76" s="1"/>
      <c r="G76" s="15">
        <v>0.25944278606965177</v>
      </c>
      <c r="H76" s="15">
        <f t="shared" si="9"/>
        <v>0.56441294498381878</v>
      </c>
      <c r="I76" s="5">
        <f t="shared" si="10"/>
        <v>0.43558705501618122</v>
      </c>
      <c r="J76" s="5">
        <f>(I76*B76)*1000/Overview!J76</f>
        <v>6.6963083080478922E-2</v>
      </c>
      <c r="L76" s="1">
        <v>303</v>
      </c>
      <c r="M76" s="1">
        <v>608</v>
      </c>
      <c r="N76" s="1">
        <f t="shared" si="6"/>
        <v>911</v>
      </c>
      <c r="P76" s="24">
        <f t="shared" si="7"/>
        <v>3.3774043992161752E-2</v>
      </c>
      <c r="Q76" s="24">
        <f t="shared" si="8"/>
        <v>1.1923499652509198E-2</v>
      </c>
      <c r="R76" s="24">
        <v>4.3999999761581421E-2</v>
      </c>
      <c r="S76" s="24">
        <v>1.8598144873976707E-2</v>
      </c>
      <c r="T76" s="24">
        <v>4.4037748128175735E-2</v>
      </c>
      <c r="U76" s="24">
        <v>2.3556090891361237E-2</v>
      </c>
      <c r="V76" s="24">
        <v>3.8678236305713654E-2</v>
      </c>
    </row>
    <row r="77" spans="1:22" x14ac:dyDescent="0.35">
      <c r="A77" s="1">
        <v>1929</v>
      </c>
      <c r="B77" s="8">
        <v>6622</v>
      </c>
      <c r="C77" s="1">
        <v>2882</v>
      </c>
      <c r="D77" s="1">
        <f>[1]foreignassets!K77</f>
        <v>513</v>
      </c>
      <c r="E77" s="1">
        <v>2839</v>
      </c>
      <c r="F77" s="1"/>
      <c r="G77" s="15">
        <v>0.26850193730186689</v>
      </c>
      <c r="H77" s="15">
        <f t="shared" si="9"/>
        <v>0.58458084696823864</v>
      </c>
      <c r="I77" s="5">
        <f t="shared" si="10"/>
        <v>0.41541915303176136</v>
      </c>
      <c r="J77" s="5">
        <f>(I77*B77)*1000/Overview!J77</f>
        <v>7.9593517271596553E-2</v>
      </c>
      <c r="L77" s="1">
        <v>260</v>
      </c>
      <c r="M77" s="1">
        <v>513</v>
      </c>
      <c r="N77" s="1">
        <f t="shared" si="6"/>
        <v>773</v>
      </c>
      <c r="P77" s="24">
        <f t="shared" si="7"/>
        <v>4.335818812251091E-2</v>
      </c>
      <c r="Q77" s="24">
        <f t="shared" si="8"/>
        <v>1.482453358024515E-2</v>
      </c>
      <c r="R77" s="24">
        <v>4.8000000417232513E-2</v>
      </c>
      <c r="S77" s="24">
        <v>2.124408632516861E-2</v>
      </c>
      <c r="T77" s="24">
        <v>3.6147233098745346E-2</v>
      </c>
      <c r="U77" s="24">
        <v>5.8134775608778E-2</v>
      </c>
      <c r="V77" s="24">
        <v>5.3264845162630081E-2</v>
      </c>
    </row>
    <row r="78" spans="1:22" x14ac:dyDescent="0.35">
      <c r="A78" s="1">
        <v>1930</v>
      </c>
      <c r="B78" s="8">
        <v>6362</v>
      </c>
      <c r="C78" s="1">
        <v>2981</v>
      </c>
      <c r="D78" s="1">
        <f>[1]foreignassets!K78</f>
        <v>519</v>
      </c>
      <c r="E78" s="1">
        <v>2485</v>
      </c>
      <c r="F78" s="1"/>
      <c r="G78" s="15">
        <v>0.32252394366197173</v>
      </c>
      <c r="H78" s="15">
        <f t="shared" si="9"/>
        <v>0.63199197994987466</v>
      </c>
      <c r="I78" s="5">
        <f t="shared" si="10"/>
        <v>0.36800802005012534</v>
      </c>
      <c r="J78" s="5">
        <f>(I78*B78)*1000/Overview!J78</f>
        <v>7.6859333148079509E-2</v>
      </c>
      <c r="L78" s="1">
        <v>199</v>
      </c>
      <c r="M78" s="1">
        <v>519</v>
      </c>
      <c r="N78" s="1">
        <f t="shared" si="6"/>
        <v>718</v>
      </c>
      <c r="P78" s="24">
        <f t="shared" si="7"/>
        <v>4.1760534048080444E-2</v>
      </c>
      <c r="Q78" s="24">
        <f t="shared" si="8"/>
        <v>1.4335182326239742E-2</v>
      </c>
      <c r="R78" s="24">
        <v>5.6999996304512024E-2</v>
      </c>
      <c r="S78" s="24">
        <v>2.0555876195430756E-2</v>
      </c>
      <c r="T78" s="24">
        <v>3.7467703223228455E-2</v>
      </c>
      <c r="U78" s="24">
        <v>5.2766159176826477E-2</v>
      </c>
      <c r="V78" s="24">
        <v>4.101293534040451E-2</v>
      </c>
    </row>
    <row r="79" spans="1:22" x14ac:dyDescent="0.35">
      <c r="A79" s="1">
        <v>1931</v>
      </c>
      <c r="B79" s="8">
        <v>5694</v>
      </c>
      <c r="C79" s="1">
        <v>2913</v>
      </c>
      <c r="D79" s="1">
        <f>[1]foreignassets!K79</f>
        <v>324</v>
      </c>
      <c r="E79" s="1">
        <v>2099</v>
      </c>
      <c r="F79" s="1"/>
      <c r="G79" s="15">
        <v>0.39349785612196275</v>
      </c>
      <c r="H79" s="15">
        <f t="shared" si="9"/>
        <v>0.70070314842578707</v>
      </c>
      <c r="I79" s="5">
        <f t="shared" si="10"/>
        <v>0.29929685157421293</v>
      </c>
      <c r="J79" s="5">
        <f>(I79*B79)*1000/Overview!J79</f>
        <v>7.6714744626213416E-2</v>
      </c>
      <c r="L79" s="1">
        <v>102</v>
      </c>
      <c r="M79" s="1">
        <v>324</v>
      </c>
      <c r="N79" s="1">
        <f t="shared" si="6"/>
        <v>426</v>
      </c>
      <c r="P79" s="24">
        <f t="shared" si="7"/>
        <v>4.3072141520678994E-2</v>
      </c>
      <c r="Q79" s="24">
        <f t="shared" si="8"/>
        <v>1.7724625279372817E-2</v>
      </c>
      <c r="R79" s="24">
        <v>6.3000001013278961E-2</v>
      </c>
      <c r="S79" s="24">
        <v>1.4963882975280285E-2</v>
      </c>
      <c r="T79" s="24">
        <v>4.4383831322193146E-2</v>
      </c>
      <c r="U79" s="24">
        <v>5.1204659044742584E-2</v>
      </c>
      <c r="V79" s="24">
        <v>4.1808333247900009E-2</v>
      </c>
    </row>
    <row r="80" spans="1:22" x14ac:dyDescent="0.35">
      <c r="A80" s="1">
        <v>1932</v>
      </c>
      <c r="B80" s="8">
        <v>5098</v>
      </c>
      <c r="C80" s="1">
        <v>2566</v>
      </c>
      <c r="D80" s="1">
        <f>[1]foreignassets!K80</f>
        <v>226</v>
      </c>
      <c r="E80" s="1">
        <v>1953</v>
      </c>
      <c r="F80" s="1"/>
      <c r="G80" s="15">
        <v>0.41458934971838207</v>
      </c>
      <c r="H80" s="15">
        <f t="shared" si="9"/>
        <v>0.71142107481559536</v>
      </c>
      <c r="I80" s="5">
        <f t="shared" si="10"/>
        <v>0.28857892518440464</v>
      </c>
      <c r="J80" s="5">
        <f>(I80*B80)*1000/Overview!J80</f>
        <v>7.0228173142851472E-2</v>
      </c>
      <c r="L80" s="1">
        <v>77</v>
      </c>
      <c r="M80" s="1">
        <v>226</v>
      </c>
      <c r="N80" s="1">
        <f t="shared" si="6"/>
        <v>303</v>
      </c>
      <c r="P80" s="24">
        <f t="shared" si="7"/>
        <v>3.6098334565758707E-2</v>
      </c>
      <c r="Q80" s="24">
        <f t="shared" si="8"/>
        <v>1.3041644969868465E-2</v>
      </c>
      <c r="R80" s="24">
        <v>4.8000000417232513E-2</v>
      </c>
      <c r="S80" s="24">
        <v>1.5782075002789497E-2</v>
      </c>
      <c r="T80" s="24">
        <v>3.2716397196054459E-2</v>
      </c>
      <c r="U80" s="24">
        <v>3.7257328629493713E-2</v>
      </c>
      <c r="V80" s="24">
        <v>4.6735871583223343E-2</v>
      </c>
    </row>
    <row r="81" spans="1:22" x14ac:dyDescent="0.35">
      <c r="A81" s="1">
        <v>1933</v>
      </c>
      <c r="B81" s="8">
        <v>4895</v>
      </c>
      <c r="C81" s="1">
        <v>2473</v>
      </c>
      <c r="D81" s="1">
        <f>[1]foreignassets!K81</f>
        <v>182</v>
      </c>
      <c r="E81" s="1">
        <v>1881</v>
      </c>
      <c r="F81" s="1"/>
      <c r="G81" s="15">
        <v>0.42594790005316324</v>
      </c>
      <c r="H81" s="15">
        <f t="shared" si="9"/>
        <v>0.72182716049382722</v>
      </c>
      <c r="I81" s="5">
        <f t="shared" si="10"/>
        <v>0.27817283950617278</v>
      </c>
      <c r="J81" s="5">
        <f>(I81*B81)*1000/Overview!J81</f>
        <v>6.4541983911820547E-2</v>
      </c>
      <c r="L81" s="1">
        <v>74</v>
      </c>
      <c r="M81" s="1">
        <v>182</v>
      </c>
      <c r="N81" s="1">
        <f t="shared" si="6"/>
        <v>256</v>
      </c>
      <c r="P81" s="24">
        <f t="shared" si="7"/>
        <v>2.8471877798438072E-2</v>
      </c>
      <c r="Q81" s="24">
        <f t="shared" si="8"/>
        <v>1.061937007533518E-2</v>
      </c>
      <c r="R81" s="24">
        <v>3.5999998450279236E-2</v>
      </c>
      <c r="S81" s="24">
        <v>1.1926237493753433E-2</v>
      </c>
      <c r="T81" s="24">
        <v>3.0985439196228981E-2</v>
      </c>
      <c r="U81" s="24">
        <v>2.4898003786802292E-2</v>
      </c>
      <c r="V81" s="24">
        <v>3.8549710065126419E-2</v>
      </c>
    </row>
    <row r="82" spans="1:22" x14ac:dyDescent="0.35">
      <c r="A82" s="1">
        <v>1934</v>
      </c>
      <c r="B82" s="8">
        <v>4776</v>
      </c>
      <c r="C82" s="1">
        <v>2413</v>
      </c>
      <c r="D82" s="1">
        <f>[1]foreignassets!K82</f>
        <v>142</v>
      </c>
      <c r="E82" s="1">
        <v>1842</v>
      </c>
      <c r="F82" s="1"/>
      <c r="G82" s="15">
        <v>0.41788273615635169</v>
      </c>
      <c r="H82" s="15">
        <f t="shared" si="9"/>
        <v>0.72384352967932675</v>
      </c>
      <c r="I82" s="5">
        <f t="shared" si="10"/>
        <v>0.27615647032067325</v>
      </c>
      <c r="J82" s="5">
        <f>(I82*B82)*1000/Overview!J82</f>
        <v>6.9222483279381117E-2</v>
      </c>
      <c r="L82" s="1">
        <v>82</v>
      </c>
      <c r="M82" s="1">
        <v>142</v>
      </c>
      <c r="N82" s="1">
        <f t="shared" si="6"/>
        <v>224</v>
      </c>
      <c r="P82" s="24">
        <f t="shared" si="7"/>
        <v>3.2537107914686204E-2</v>
      </c>
      <c r="Q82" s="24">
        <f t="shared" si="8"/>
        <v>1.4305903471687453E-2</v>
      </c>
      <c r="R82" s="24">
        <v>4.5000001788139343E-2</v>
      </c>
      <c r="S82" s="24">
        <v>1.5843197703361511E-2</v>
      </c>
      <c r="T82" s="24">
        <v>3.4330986440181732E-2</v>
      </c>
      <c r="U82" s="24">
        <v>1.9999999552965164E-2</v>
      </c>
      <c r="V82" s="24">
        <v>4.7511354088783264E-2</v>
      </c>
    </row>
    <row r="83" spans="1:22" x14ac:dyDescent="0.35">
      <c r="A83" s="1">
        <v>1935</v>
      </c>
      <c r="B83" s="8">
        <v>4760</v>
      </c>
      <c r="C83" s="1">
        <v>2305</v>
      </c>
      <c r="D83" s="1">
        <f>[1]foreignassets!K83</f>
        <v>182</v>
      </c>
      <c r="E83" s="1">
        <v>1880</v>
      </c>
      <c r="F83" s="1"/>
      <c r="G83" s="15">
        <v>0.40341489361702132</v>
      </c>
      <c r="H83" s="15">
        <f t="shared" si="9"/>
        <v>0.70149301580032064</v>
      </c>
      <c r="I83" s="5">
        <f t="shared" si="10"/>
        <v>0.29850698419967936</v>
      </c>
      <c r="J83" s="5">
        <f>(I83*B83)*1000/Overview!J83</f>
        <v>6.8198797597973884E-2</v>
      </c>
      <c r="L83" s="1">
        <v>91</v>
      </c>
      <c r="M83" s="1">
        <v>182</v>
      </c>
      <c r="N83" s="1">
        <f t="shared" si="6"/>
        <v>273</v>
      </c>
      <c r="P83" s="24">
        <f t="shared" si="7"/>
        <v>3.1762944161891939E-2</v>
      </c>
      <c r="Q83" s="24">
        <f t="shared" si="8"/>
        <v>1.289762485262432E-2</v>
      </c>
      <c r="R83" s="24">
        <v>4.8000000417232513E-2</v>
      </c>
      <c r="S83" s="24">
        <v>1.6065606847405434E-2</v>
      </c>
      <c r="T83" s="24">
        <v>2.8157234191894531E-2</v>
      </c>
      <c r="U83" s="24">
        <v>2.500000037252903E-2</v>
      </c>
      <c r="V83" s="24">
        <v>4.1591878980398178E-2</v>
      </c>
    </row>
    <row r="84" spans="1:22" x14ac:dyDescent="0.35">
      <c r="A84" s="1">
        <v>1936</v>
      </c>
      <c r="B84" s="8">
        <v>4903</v>
      </c>
      <c r="C84" s="1">
        <v>2273</v>
      </c>
      <c r="D84" s="1">
        <f>[1]foreignassets!K84</f>
        <v>252</v>
      </c>
      <c r="E84" s="1">
        <v>1968</v>
      </c>
      <c r="F84" s="1"/>
      <c r="G84" s="15">
        <v>0.38583079268292686</v>
      </c>
      <c r="H84" s="15">
        <f t="shared" si="9"/>
        <v>0.67489761851769425</v>
      </c>
      <c r="I84" s="5">
        <f t="shared" si="10"/>
        <v>0.32510238148230575</v>
      </c>
      <c r="J84" s="5">
        <f>(I84*B84)*1000/Overview!J84</f>
        <v>6.6541852549762276E-2</v>
      </c>
      <c r="L84" s="1">
        <v>107</v>
      </c>
      <c r="M84" s="1">
        <v>252</v>
      </c>
      <c r="N84" s="1">
        <f t="shared" si="6"/>
        <v>359</v>
      </c>
      <c r="P84" s="24">
        <f t="shared" si="7"/>
        <v>3.4551233798265454E-2</v>
      </c>
      <c r="Q84" s="24">
        <f t="shared" si="8"/>
        <v>1.1687211328541681E-2</v>
      </c>
      <c r="R84" s="24">
        <v>5.000000074505806E-2</v>
      </c>
      <c r="S84" s="24">
        <v>1.7273381352424622E-2</v>
      </c>
      <c r="T84" s="24">
        <v>3.4003831446170807E-2</v>
      </c>
      <c r="U84" s="24">
        <v>3.4000001847743988E-2</v>
      </c>
      <c r="V84" s="24">
        <v>3.747895359992981E-2</v>
      </c>
    </row>
    <row r="85" spans="1:22" x14ac:dyDescent="0.35">
      <c r="A85" s="1">
        <v>1937</v>
      </c>
      <c r="B85" s="8">
        <v>5376</v>
      </c>
      <c r="C85" s="1">
        <v>2391</v>
      </c>
      <c r="D85" s="1">
        <f>[1]foreignassets!K85</f>
        <v>325</v>
      </c>
      <c r="E85" s="1">
        <v>2191</v>
      </c>
      <c r="F85" s="1"/>
      <c r="G85" s="15">
        <v>0.35170241898676402</v>
      </c>
      <c r="H85" s="15">
        <f t="shared" si="9"/>
        <v>0.64429997962094965</v>
      </c>
      <c r="I85" s="5">
        <f t="shared" si="10"/>
        <v>0.35570002037905035</v>
      </c>
      <c r="J85" s="5">
        <f>(I85*B85)*1000/Overview!J85</f>
        <v>7.5169751608789637E-2</v>
      </c>
      <c r="L85" s="1">
        <v>146</v>
      </c>
      <c r="M85" s="1">
        <v>325</v>
      </c>
      <c r="N85" s="1">
        <f t="shared" si="6"/>
        <v>471</v>
      </c>
      <c r="P85" s="24">
        <f t="shared" si="7"/>
        <v>3.2103955000638965E-2</v>
      </c>
      <c r="Q85" s="24">
        <f t="shared" si="8"/>
        <v>6.5745298690688646E-3</v>
      </c>
      <c r="R85" s="24">
        <v>4.1000001132488251E-2</v>
      </c>
      <c r="S85" s="24">
        <v>2.2719806060194969E-2</v>
      </c>
      <c r="T85" s="24">
        <v>3.0740192160010338E-2</v>
      </c>
      <c r="U85" s="24">
        <v>3.2000001519918442E-2</v>
      </c>
      <c r="V85" s="24">
        <v>3.4059774130582809E-2</v>
      </c>
    </row>
    <row r="86" spans="1:22" x14ac:dyDescent="0.35">
      <c r="A86" s="1">
        <v>1938</v>
      </c>
      <c r="B86" s="8">
        <v>5459</v>
      </c>
      <c r="C86" s="1">
        <v>2489</v>
      </c>
      <c r="D86" s="1">
        <f>[1]foreignassets!K86</f>
        <v>357</v>
      </c>
      <c r="E86" s="1">
        <v>2145</v>
      </c>
      <c r="F86" s="1"/>
      <c r="G86" s="15">
        <v>0.36485034965034957</v>
      </c>
      <c r="H86" s="15">
        <f t="shared" si="9"/>
        <v>0.655500701262272</v>
      </c>
      <c r="I86" s="5">
        <f t="shared" si="10"/>
        <v>0.344499298737728</v>
      </c>
      <c r="J86" s="5">
        <f>(I86*B86)*1000/Overview!J86</f>
        <v>6.69126009417155E-2</v>
      </c>
      <c r="L86" s="1">
        <v>192</v>
      </c>
      <c r="M86" s="1">
        <v>357</v>
      </c>
      <c r="N86" s="1">
        <f t="shared" si="6"/>
        <v>549</v>
      </c>
      <c r="P86" s="24">
        <f t="shared" si="7"/>
        <v>3.4299494698643684E-2</v>
      </c>
      <c r="Q86" s="24">
        <f t="shared" si="8"/>
        <v>9.8471447349487637E-3</v>
      </c>
      <c r="R86" s="24">
        <v>5.0999999046325684E-2</v>
      </c>
      <c r="S86" s="24">
        <v>2.5490088388323784E-2</v>
      </c>
      <c r="T86" s="24">
        <v>2.9776085168123245E-2</v>
      </c>
      <c r="U86" s="24">
        <v>3.0999999493360519E-2</v>
      </c>
      <c r="V86" s="24">
        <v>3.423130139708519E-2</v>
      </c>
    </row>
    <row r="87" spans="1:22" x14ac:dyDescent="0.35">
      <c r="A87" s="1">
        <v>1939</v>
      </c>
      <c r="B87" s="8">
        <v>5965</v>
      </c>
      <c r="C87" s="1">
        <v>2585</v>
      </c>
      <c r="D87" s="1">
        <f>[1]foreignassets!K87</f>
        <v>342</v>
      </c>
      <c r="E87" s="1">
        <v>2520</v>
      </c>
      <c r="F87" s="1"/>
      <c r="G87" s="15">
        <v>0.29502380952380952</v>
      </c>
      <c r="H87" s="15">
        <f t="shared" si="9"/>
        <v>0.6110629704424454</v>
      </c>
      <c r="I87" s="5">
        <f t="shared" si="10"/>
        <v>0.3889370295575546</v>
      </c>
      <c r="J87" s="5" t="e">
        <f>(I87*B87)*1000/Overview!J87</f>
        <v>#DIV/0!</v>
      </c>
      <c r="L87" s="1">
        <v>178</v>
      </c>
      <c r="M87" s="1">
        <v>342</v>
      </c>
      <c r="N87" s="1">
        <f t="shared" si="6"/>
        <v>520</v>
      </c>
      <c r="P87" s="24">
        <f t="shared" si="7"/>
        <v>3.7422040104866029E-2</v>
      </c>
      <c r="Q87" s="24">
        <f t="shared" si="8"/>
        <v>9.3348105457256979E-3</v>
      </c>
      <c r="R87" s="24">
        <v>5.2000001072883606E-2</v>
      </c>
      <c r="S87" s="24">
        <v>2.8869247063994408E-2</v>
      </c>
      <c r="T87" s="24">
        <v>2.9652239754796028E-2</v>
      </c>
      <c r="U87" s="24">
        <v>3.9000000804662704E-2</v>
      </c>
      <c r="V87" s="24">
        <v>3.7588711827993393E-2</v>
      </c>
    </row>
    <row r="88" spans="1:22" x14ac:dyDescent="0.35">
      <c r="A88" s="1">
        <v>1940</v>
      </c>
      <c r="B88" s="8">
        <v>5764.5970258858088</v>
      </c>
      <c r="C88" s="1"/>
      <c r="D88" s="1"/>
      <c r="E88" s="1"/>
      <c r="F88" s="1"/>
      <c r="G88" s="1"/>
      <c r="H88" s="1"/>
      <c r="I88" s="1"/>
      <c r="P88" s="24">
        <f t="shared" si="7"/>
        <v>4.2896091938018799E-2</v>
      </c>
      <c r="Q88" s="24">
        <f t="shared" si="8"/>
        <v>1.0441457450700513E-2</v>
      </c>
      <c r="R88" s="24">
        <v>5.7999998331069946E-2</v>
      </c>
      <c r="S88" s="24">
        <v>3.1870625913143158E-2</v>
      </c>
      <c r="T88" s="24">
        <v>3.5288330167531967E-2</v>
      </c>
      <c r="U88" s="24">
        <v>4.8000000417232513E-2</v>
      </c>
      <c r="V88" s="24">
        <v>4.1321504861116409E-2</v>
      </c>
    </row>
    <row r="89" spans="1:22" x14ac:dyDescent="0.35">
      <c r="A89" s="1">
        <v>1941</v>
      </c>
      <c r="B89" s="8">
        <v>6268.3422067192951</v>
      </c>
      <c r="C89" s="1"/>
      <c r="D89" s="1"/>
      <c r="E89" s="1"/>
      <c r="F89" s="1"/>
      <c r="G89" s="1"/>
      <c r="H89" s="1"/>
      <c r="I89" s="1"/>
      <c r="P89" s="24">
        <f t="shared" si="7"/>
        <v>3.8084450364112857E-2</v>
      </c>
      <c r="Q89" s="24">
        <f t="shared" si="8"/>
        <v>5.6042361816173491E-3</v>
      </c>
      <c r="R89" s="24">
        <v>4.3999999761581421E-2</v>
      </c>
      <c r="S89" s="24">
        <v>3.7646763026714325E-2</v>
      </c>
      <c r="T89" s="24">
        <v>3.064008429646492E-2</v>
      </c>
      <c r="U89" s="24">
        <v>3.5000000149011612E-2</v>
      </c>
      <c r="V89" s="24">
        <v>4.3135404586791992E-2</v>
      </c>
    </row>
    <row r="90" spans="1:22" x14ac:dyDescent="0.35">
      <c r="A90" s="1">
        <v>1942</v>
      </c>
      <c r="B90" s="8">
        <v>6123.7892417844687</v>
      </c>
      <c r="C90" s="1"/>
      <c r="D90" s="1"/>
      <c r="E90" s="1"/>
      <c r="F90" s="1"/>
      <c r="G90" s="1"/>
      <c r="H90" s="1"/>
      <c r="I90" s="1"/>
      <c r="P90" s="24">
        <f t="shared" si="7"/>
        <v>3.3784417808055876E-2</v>
      </c>
      <c r="Q90" s="24">
        <f t="shared" si="8"/>
        <v>5.0450356670315799E-3</v>
      </c>
      <c r="R90" s="24">
        <v>3.2000001519918442E-2</v>
      </c>
      <c r="S90" s="24">
        <v>3.7579551339149475E-2</v>
      </c>
      <c r="T90" s="24">
        <v>2.8826290741562843E-2</v>
      </c>
      <c r="U90" s="24">
        <v>2.9999999329447746E-2</v>
      </c>
      <c r="V90" s="24">
        <v>4.0516246110200882E-2</v>
      </c>
    </row>
    <row r="91" spans="1:22" x14ac:dyDescent="0.35">
      <c r="A91" s="1">
        <v>1943</v>
      </c>
      <c r="B91" s="8">
        <v>6170.8784652102077</v>
      </c>
      <c r="C91" s="1"/>
      <c r="D91" s="1"/>
      <c r="E91" s="1"/>
      <c r="F91" s="1"/>
      <c r="G91" s="1"/>
      <c r="H91" s="1"/>
      <c r="I91" s="1"/>
      <c r="P91" s="24">
        <f t="shared" si="7"/>
        <v>3.4994144737720487E-2</v>
      </c>
      <c r="Q91" s="24">
        <f t="shared" si="8"/>
        <v>5.0309709405861169E-3</v>
      </c>
      <c r="R91" s="24">
        <v>3.9000000804662704E-2</v>
      </c>
      <c r="S91" s="24">
        <v>3.1320486217737198E-2</v>
      </c>
      <c r="T91" s="24">
        <v>3.4683350473642349E-2</v>
      </c>
      <c r="U91" s="24">
        <v>2.8999999165534973E-2</v>
      </c>
      <c r="V91" s="24">
        <v>4.0966887027025223E-2</v>
      </c>
    </row>
    <row r="92" spans="1:22" x14ac:dyDescent="0.35">
      <c r="A92" s="1">
        <v>1944</v>
      </c>
      <c r="B92" s="8">
        <v>4303.7360014686983</v>
      </c>
      <c r="C92" s="1"/>
      <c r="D92" s="1"/>
      <c r="E92" s="1"/>
      <c r="F92" s="1"/>
      <c r="G92" s="1"/>
      <c r="H92" s="1"/>
      <c r="I92" s="1"/>
      <c r="P92" s="24">
        <f t="shared" si="7"/>
        <v>4.3124627321958542E-2</v>
      </c>
      <c r="Q92" s="24">
        <f t="shared" si="8"/>
        <v>6.5824414576473762E-3</v>
      </c>
      <c r="R92" s="24">
        <v>4.3999999761581421E-2</v>
      </c>
      <c r="S92" s="24">
        <v>3.9954923093318939E-2</v>
      </c>
      <c r="T92" s="24">
        <v>3.4869514405727386E-2</v>
      </c>
      <c r="U92" s="24">
        <v>4.3999999761581421E-2</v>
      </c>
      <c r="V92" s="24">
        <v>5.2798699587583542E-2</v>
      </c>
    </row>
    <row r="93" spans="1:22" x14ac:dyDescent="0.35">
      <c r="A93" s="1">
        <v>1945</v>
      </c>
      <c r="B93" s="8">
        <v>4566.5595740774734</v>
      </c>
      <c r="C93" s="1"/>
      <c r="D93" s="1"/>
      <c r="E93" s="1"/>
      <c r="F93" s="1"/>
      <c r="G93" s="1"/>
      <c r="H93" s="1"/>
      <c r="I93" s="1"/>
      <c r="P93" s="24">
        <f t="shared" si="7"/>
        <v>3.9469955116510393E-2</v>
      </c>
      <c r="Q93" s="24">
        <f t="shared" si="8"/>
        <v>7.4809866833391754E-3</v>
      </c>
      <c r="R93" s="24">
        <v>3.2999999821186066E-2</v>
      </c>
      <c r="S93" s="24">
        <v>4.5146498829126358E-2</v>
      </c>
      <c r="T93" s="24">
        <v>3.0956942588090897E-2</v>
      </c>
      <c r="U93" s="24">
        <v>3.9999999105930328E-2</v>
      </c>
      <c r="V93" s="24">
        <v>4.8246335238218307E-2</v>
      </c>
    </row>
    <row r="94" spans="1:22" x14ac:dyDescent="0.35">
      <c r="A94" s="1">
        <v>1946</v>
      </c>
      <c r="B94" s="8">
        <v>9928</v>
      </c>
      <c r="C94" s="1"/>
      <c r="D94" s="1"/>
      <c r="E94" s="1"/>
      <c r="F94" s="1"/>
      <c r="G94" s="1"/>
      <c r="H94" s="1"/>
      <c r="I94" s="1"/>
      <c r="P94" s="24">
        <f t="shared" si="7"/>
        <v>3.4886763617396357E-2</v>
      </c>
      <c r="Q94" s="24">
        <f t="shared" si="8"/>
        <v>7.0658518058499941E-3</v>
      </c>
      <c r="R94" s="24">
        <v>3.2000001519918442E-2</v>
      </c>
      <c r="S94" s="24">
        <v>4.1713137179613113E-2</v>
      </c>
      <c r="T94" s="24">
        <v>2.6808509603142738E-2</v>
      </c>
      <c r="U94" s="24">
        <v>3.0999999493360519E-2</v>
      </c>
      <c r="V94" s="24">
        <v>4.291217029094696E-2</v>
      </c>
    </row>
    <row r="95" spans="1:22" x14ac:dyDescent="0.35">
      <c r="A95" s="1">
        <v>1947</v>
      </c>
      <c r="B95" s="8">
        <v>12066</v>
      </c>
      <c r="C95" s="1"/>
      <c r="D95" s="1"/>
      <c r="E95" s="1"/>
      <c r="F95" s="1"/>
      <c r="G95" s="1"/>
      <c r="H95" s="1"/>
      <c r="I95" s="1"/>
      <c r="P95" s="24">
        <f t="shared" si="7"/>
        <v>4.0617749840021131E-2</v>
      </c>
      <c r="Q95" s="24">
        <f t="shared" si="8"/>
        <v>5.9196715693201375E-3</v>
      </c>
      <c r="R95" s="24">
        <v>4.8000000417232513E-2</v>
      </c>
      <c r="S95" s="24">
        <v>4.607725515961647E-2</v>
      </c>
      <c r="T95" s="24">
        <v>3.566153347492218E-2</v>
      </c>
      <c r="U95" s="24">
        <v>3.7000000476837158E-2</v>
      </c>
      <c r="V95" s="24">
        <v>3.6349959671497345E-2</v>
      </c>
    </row>
    <row r="96" spans="1:22" x14ac:dyDescent="0.35">
      <c r="A96" s="1">
        <v>1948</v>
      </c>
      <c r="B96" s="8">
        <v>13306</v>
      </c>
      <c r="C96" s="1"/>
      <c r="D96" s="1"/>
      <c r="E96" s="1"/>
      <c r="F96" s="1"/>
      <c r="G96" s="1"/>
      <c r="H96" s="1"/>
      <c r="I96" s="1"/>
      <c r="P96" s="24">
        <f t="shared" si="7"/>
        <v>6.7489018291234965E-2</v>
      </c>
      <c r="Q96" s="24">
        <f t="shared" si="8"/>
        <v>2.907153915985785E-2</v>
      </c>
      <c r="R96" s="24">
        <v>0.11699999868869781</v>
      </c>
      <c r="S96" s="24">
        <v>6.9413580000400543E-2</v>
      </c>
      <c r="T96" s="24">
        <v>5.3675264120101929E-2</v>
      </c>
      <c r="U96" s="24">
        <v>4.5000001788139343E-2</v>
      </c>
      <c r="V96" s="24">
        <v>5.235624685883522E-2</v>
      </c>
    </row>
    <row r="97" spans="1:22" x14ac:dyDescent="0.35">
      <c r="A97" s="1">
        <v>1949</v>
      </c>
      <c r="B97" s="8">
        <v>15181</v>
      </c>
      <c r="C97" s="1"/>
      <c r="D97" s="1"/>
      <c r="E97" s="1"/>
      <c r="F97" s="1"/>
      <c r="G97" s="1"/>
      <c r="H97" s="1"/>
      <c r="I97" s="1"/>
      <c r="P97" s="24">
        <f t="shared" si="7"/>
        <v>4.8312976956367493E-2</v>
      </c>
      <c r="Q97" s="24">
        <f t="shared" si="8"/>
        <v>9.4837945288522973E-3</v>
      </c>
      <c r="R97" s="24">
        <v>5.4999999701976776E-2</v>
      </c>
      <c r="S97" s="24">
        <v>5.4414644837379456E-2</v>
      </c>
      <c r="T97" s="24">
        <v>4.1488159447908401E-2</v>
      </c>
      <c r="U97" s="24">
        <v>3.5000000149011612E-2</v>
      </c>
      <c r="V97" s="24">
        <v>5.5662080645561218E-2</v>
      </c>
    </row>
    <row r="98" spans="1:22" x14ac:dyDescent="0.35">
      <c r="A98" s="1">
        <v>1950</v>
      </c>
      <c r="B98" s="8">
        <v>16900</v>
      </c>
      <c r="C98" s="1"/>
      <c r="D98" s="1"/>
      <c r="E98" s="1"/>
      <c r="F98" s="1"/>
      <c r="G98" s="1"/>
      <c r="H98" s="1"/>
      <c r="I98" s="1"/>
      <c r="P98" s="24">
        <f t="shared" si="7"/>
        <v>5.1391488313674925E-2</v>
      </c>
      <c r="Q98" s="24">
        <f t="shared" si="8"/>
        <v>1.4012940832173731E-2</v>
      </c>
      <c r="R98" s="24">
        <v>6.4000003039836884E-2</v>
      </c>
      <c r="S98" s="24">
        <v>6.6487438976764679E-2</v>
      </c>
      <c r="T98" s="24">
        <v>3.8681946694850922E-2</v>
      </c>
      <c r="U98" s="24">
        <v>3.5999998450279236E-2</v>
      </c>
      <c r="V98" s="24">
        <v>5.1788054406642914E-2</v>
      </c>
    </row>
    <row r="99" spans="1:22" x14ac:dyDescent="0.35">
      <c r="A99" s="1">
        <v>1951</v>
      </c>
      <c r="B99" s="8">
        <v>19279</v>
      </c>
      <c r="C99" s="1"/>
      <c r="D99" s="1"/>
      <c r="E99" s="1"/>
      <c r="F99" s="1"/>
      <c r="G99" s="1"/>
      <c r="H99" s="1"/>
      <c r="I99" s="1"/>
      <c r="P99" s="24">
        <f t="shared" si="7"/>
        <v>5.4726238548755649E-2</v>
      </c>
      <c r="Q99" s="24">
        <f t="shared" si="8"/>
        <v>1.3217177086329831E-2</v>
      </c>
      <c r="R99" s="24">
        <v>5.299999937415123E-2</v>
      </c>
      <c r="S99" s="24">
        <v>7.237408310174942E-2</v>
      </c>
      <c r="T99" s="24">
        <v>4.9776166677474976E-2</v>
      </c>
      <c r="U99" s="24">
        <v>3.7000000476837158E-2</v>
      </c>
      <c r="V99" s="24">
        <v>6.1480943113565445E-2</v>
      </c>
    </row>
    <row r="100" spans="1:22" x14ac:dyDescent="0.35">
      <c r="A100" s="1">
        <v>1952</v>
      </c>
      <c r="B100" s="8">
        <v>20092</v>
      </c>
      <c r="C100" s="1"/>
      <c r="D100" s="1"/>
      <c r="E100" s="1"/>
      <c r="F100" s="1"/>
      <c r="G100" s="1"/>
      <c r="H100" s="1"/>
      <c r="I100" s="1"/>
      <c r="P100" s="24">
        <f t="shared" si="7"/>
        <v>5.1243089511990546E-2</v>
      </c>
      <c r="Q100" s="24">
        <f t="shared" si="8"/>
        <v>1.2422462755724737E-2</v>
      </c>
      <c r="R100" s="24">
        <v>5.7999998331069946E-2</v>
      </c>
      <c r="S100" s="24">
        <v>5.3616810590028763E-2</v>
      </c>
      <c r="T100" s="24">
        <v>5.27520552277565E-2</v>
      </c>
      <c r="U100" s="24">
        <v>2.9999999329447746E-2</v>
      </c>
      <c r="V100" s="24">
        <v>6.184658408164978E-2</v>
      </c>
    </row>
    <row r="101" spans="1:22" x14ac:dyDescent="0.35">
      <c r="A101" s="1">
        <v>1953</v>
      </c>
      <c r="B101" s="8">
        <v>21599</v>
      </c>
      <c r="C101" s="1"/>
      <c r="D101" s="1"/>
      <c r="E101" s="1"/>
      <c r="F101" s="1"/>
      <c r="G101" s="1"/>
      <c r="H101" s="1"/>
      <c r="I101" s="1"/>
      <c r="P101" s="24">
        <f t="shared" si="7"/>
        <v>5.2452413737773894E-2</v>
      </c>
      <c r="Q101" s="24">
        <f t="shared" si="8"/>
        <v>1.2545975662222753E-2</v>
      </c>
      <c r="R101" s="24">
        <v>6.8999998271465302E-2</v>
      </c>
      <c r="S101" s="24">
        <v>4.7887824475765228E-2</v>
      </c>
      <c r="T101" s="24">
        <v>5.2411876618862152E-2</v>
      </c>
      <c r="U101" s="24">
        <v>3.5000000149011612E-2</v>
      </c>
      <c r="V101" s="24">
        <v>5.7962369173765182E-2</v>
      </c>
    </row>
    <row r="102" spans="1:22" x14ac:dyDescent="0.35">
      <c r="A102" s="1">
        <v>1954</v>
      </c>
      <c r="B102" s="8">
        <v>24280</v>
      </c>
      <c r="C102" s="1"/>
      <c r="D102" s="1"/>
      <c r="E102" s="1"/>
      <c r="F102" s="1"/>
      <c r="G102" s="1"/>
      <c r="H102" s="1"/>
      <c r="I102" s="1"/>
      <c r="P102" s="24">
        <f t="shared" si="7"/>
        <v>5.4635301232337952E-2</v>
      </c>
      <c r="Q102" s="24">
        <f t="shared" si="8"/>
        <v>1.3033625503252166E-2</v>
      </c>
      <c r="R102" s="24">
        <v>6.1000000685453415E-2</v>
      </c>
      <c r="S102" s="24">
        <v>5.4444428533315659E-2</v>
      </c>
      <c r="T102" s="24">
        <v>4.6142321079969406E-2</v>
      </c>
      <c r="U102" s="24">
        <v>3.9000000804662704E-2</v>
      </c>
      <c r="V102" s="24">
        <v>7.2589755058288574E-2</v>
      </c>
    </row>
    <row r="103" spans="1:22" x14ac:dyDescent="0.35">
      <c r="A103" s="1">
        <v>1955</v>
      </c>
      <c r="B103" s="8">
        <v>27275</v>
      </c>
      <c r="C103" s="1"/>
      <c r="D103" s="1"/>
      <c r="E103" s="1"/>
      <c r="F103" s="1"/>
      <c r="G103" s="1"/>
      <c r="H103" s="1"/>
      <c r="I103" s="1"/>
      <c r="P103" s="24">
        <f t="shared" si="7"/>
        <v>6.2249016016721725E-2</v>
      </c>
      <c r="Q103" s="24">
        <f t="shared" si="8"/>
        <v>1.9338739179855281E-2</v>
      </c>
      <c r="R103" s="24">
        <v>5.9000000357627869E-2</v>
      </c>
      <c r="S103" s="24">
        <v>7.4496448040008545E-2</v>
      </c>
      <c r="T103" s="24">
        <v>5.3554121404886246E-2</v>
      </c>
      <c r="U103" s="24">
        <v>3.7000000476837158E-2</v>
      </c>
      <c r="V103" s="24">
        <v>8.719450980424881E-2</v>
      </c>
    </row>
    <row r="104" spans="1:22" x14ac:dyDescent="0.35">
      <c r="A104" s="1">
        <v>1956</v>
      </c>
      <c r="B104" s="8">
        <v>29302</v>
      </c>
      <c r="C104" s="1"/>
      <c r="D104" s="1"/>
      <c r="E104" s="1"/>
      <c r="F104" s="1"/>
      <c r="G104" s="1"/>
      <c r="H104" s="1"/>
      <c r="I104" s="1"/>
      <c r="P104" s="24">
        <f t="shared" si="7"/>
        <v>5.6721709668636322E-2</v>
      </c>
      <c r="Q104" s="24">
        <f t="shared" si="8"/>
        <v>1.8816560810462547E-2</v>
      </c>
      <c r="R104" s="24">
        <v>5.299999937415123E-2</v>
      </c>
      <c r="S104" s="24">
        <v>7.6790153980255127E-2</v>
      </c>
      <c r="T104" s="24">
        <v>4.9282640218734741E-2</v>
      </c>
      <c r="U104" s="24">
        <v>3.0999999493360519E-2</v>
      </c>
      <c r="V104" s="24">
        <v>7.3535755276679993E-2</v>
      </c>
    </row>
    <row r="105" spans="1:22" x14ac:dyDescent="0.35">
      <c r="A105" s="1">
        <v>1957</v>
      </c>
      <c r="B105" s="8">
        <v>31698</v>
      </c>
      <c r="C105" s="1"/>
      <c r="D105" s="1"/>
      <c r="E105" s="1"/>
      <c r="F105" s="1"/>
      <c r="G105" s="1"/>
      <c r="H105" s="1"/>
      <c r="I105" s="1"/>
      <c r="P105" s="24">
        <f t="shared" si="7"/>
        <v>4.3674755468964578E-2</v>
      </c>
      <c r="Q105" s="24">
        <f t="shared" si="8"/>
        <v>1.5202973675075311E-2</v>
      </c>
      <c r="R105" s="24">
        <v>4.6000000089406967E-2</v>
      </c>
      <c r="S105" s="24">
        <v>4.4471897184848785E-2</v>
      </c>
      <c r="T105" s="24">
        <v>4.3126519769430161E-2</v>
      </c>
      <c r="U105" s="24">
        <v>2.0999999716877937E-2</v>
      </c>
      <c r="V105" s="24">
        <v>6.3775360584259033E-2</v>
      </c>
    </row>
    <row r="106" spans="1:22" x14ac:dyDescent="0.35">
      <c r="A106" s="1">
        <v>1958</v>
      </c>
      <c r="B106" s="8">
        <v>32070</v>
      </c>
      <c r="C106" s="1"/>
      <c r="D106" s="1"/>
      <c r="E106" s="1"/>
      <c r="F106" s="1"/>
      <c r="G106" s="1"/>
      <c r="H106" s="1"/>
      <c r="I106" s="1"/>
      <c r="P106" s="24">
        <f t="shared" si="7"/>
        <v>4.0964676812291143E-2</v>
      </c>
      <c r="Q106" s="24">
        <f t="shared" si="8"/>
        <v>1.1610569470355171E-2</v>
      </c>
      <c r="R106" s="24">
        <v>4.3999999761581421E-2</v>
      </c>
      <c r="S106" s="24">
        <v>3.7871181964874268E-2</v>
      </c>
      <c r="T106" s="24">
        <v>4.5775074511766434E-2</v>
      </c>
      <c r="U106" s="24">
        <v>2.3000000044703484E-2</v>
      </c>
      <c r="V106" s="24">
        <v>5.4177127778530121E-2</v>
      </c>
    </row>
    <row r="107" spans="1:22" x14ac:dyDescent="0.35">
      <c r="A107" s="1">
        <v>1959</v>
      </c>
      <c r="B107" s="8">
        <v>34360</v>
      </c>
      <c r="C107" s="1"/>
      <c r="D107" s="1"/>
      <c r="E107" s="1"/>
      <c r="F107" s="1"/>
      <c r="G107" s="1"/>
      <c r="H107" s="1"/>
      <c r="I107" s="1"/>
      <c r="P107" s="24">
        <f t="shared" si="7"/>
        <v>3.6171725764870641E-2</v>
      </c>
      <c r="Q107" s="24">
        <f t="shared" si="8"/>
        <v>1.3466724961242384E-2</v>
      </c>
      <c r="R107" s="24">
        <v>4.3000001460313797E-2</v>
      </c>
      <c r="S107" s="24">
        <v>3.179800882935524E-2</v>
      </c>
      <c r="T107" s="24">
        <v>3.810901939868927E-2</v>
      </c>
      <c r="U107" s="24">
        <v>1.6000000759959221E-2</v>
      </c>
      <c r="V107" s="24">
        <v>5.195159837603569E-2</v>
      </c>
    </row>
    <row r="108" spans="1:22" x14ac:dyDescent="0.35">
      <c r="A108" s="1">
        <v>1960</v>
      </c>
      <c r="B108" s="8">
        <v>38396</v>
      </c>
      <c r="C108" s="1"/>
      <c r="D108" s="1"/>
      <c r="E108" s="1"/>
      <c r="F108" s="1"/>
      <c r="G108" s="1"/>
      <c r="H108" s="1"/>
      <c r="I108" s="1"/>
      <c r="P108" s="24">
        <f t="shared" si="7"/>
        <v>2.9970926046371461E-2</v>
      </c>
      <c r="Q108" s="24">
        <f t="shared" si="8"/>
        <v>9.0664500230790545E-3</v>
      </c>
      <c r="R108" s="24">
        <v>3.9999999105930328E-2</v>
      </c>
      <c r="S108" s="24">
        <v>2.3240018635988235E-2</v>
      </c>
      <c r="T108" s="24">
        <v>3.3306516706943512E-2</v>
      </c>
      <c r="U108" s="24">
        <v>1.7999999225139618E-2</v>
      </c>
      <c r="V108" s="24">
        <v>3.5308096557855606E-2</v>
      </c>
    </row>
    <row r="109" spans="1:22" x14ac:dyDescent="0.35">
      <c r="A109" s="1">
        <v>1961</v>
      </c>
      <c r="B109" s="8">
        <v>40616</v>
      </c>
      <c r="C109" s="1"/>
      <c r="D109" s="1"/>
      <c r="E109" s="1"/>
      <c r="F109" s="1"/>
      <c r="G109" s="1"/>
      <c r="H109" s="1"/>
      <c r="I109" s="1"/>
      <c r="P109" s="24">
        <f t="shared" si="7"/>
        <v>3.5793028026819232E-2</v>
      </c>
      <c r="Q109" s="24">
        <f t="shared" si="8"/>
        <v>6.3758677585623808E-3</v>
      </c>
      <c r="R109" s="24">
        <v>4.3000001460313797E-2</v>
      </c>
      <c r="S109" s="24">
        <v>4.0671311318874359E-2</v>
      </c>
      <c r="T109" s="24">
        <v>3.6556016653776169E-2</v>
      </c>
      <c r="U109" s="24">
        <v>2.8000002726912498E-2</v>
      </c>
      <c r="V109" s="24">
        <v>3.0737807974219322E-2</v>
      </c>
    </row>
    <row r="110" spans="1:22" x14ac:dyDescent="0.35">
      <c r="A110" s="1">
        <v>1962</v>
      </c>
      <c r="B110" s="8">
        <v>43458</v>
      </c>
      <c r="C110" s="1"/>
      <c r="D110" s="1"/>
      <c r="E110" s="1"/>
      <c r="F110" s="1"/>
      <c r="G110" s="1"/>
      <c r="H110" s="1"/>
      <c r="I110" s="1"/>
      <c r="P110" s="24">
        <f t="shared" si="7"/>
        <v>3.3526204526424408E-2</v>
      </c>
      <c r="Q110" s="24">
        <f t="shared" si="8"/>
        <v>9.0037756686741389E-3</v>
      </c>
      <c r="R110" s="24">
        <v>4.6999998390674591E-2</v>
      </c>
      <c r="S110" s="24">
        <v>3.1487841159105301E-2</v>
      </c>
      <c r="T110" s="24">
        <v>3.5262204706668854E-2</v>
      </c>
      <c r="U110" s="24">
        <v>2.199999988079071E-2</v>
      </c>
      <c r="V110" s="24">
        <v>3.1880978494882584E-2</v>
      </c>
    </row>
    <row r="111" spans="1:22" x14ac:dyDescent="0.35">
      <c r="A111" s="1">
        <v>1963</v>
      </c>
      <c r="B111" s="8">
        <v>47317</v>
      </c>
      <c r="C111" s="1"/>
      <c r="D111" s="1"/>
      <c r="E111" s="1"/>
      <c r="F111" s="1"/>
      <c r="G111" s="1"/>
      <c r="H111" s="1"/>
      <c r="I111" s="1"/>
      <c r="P111" s="24">
        <f t="shared" si="7"/>
        <v>2.9830943048000335E-2</v>
      </c>
      <c r="Q111" s="24">
        <f t="shared" si="8"/>
        <v>8.5847604718714415E-3</v>
      </c>
      <c r="R111" s="24">
        <v>4.1999999433755875E-2</v>
      </c>
      <c r="S111" s="24">
        <v>2.9281817376613617E-2</v>
      </c>
      <c r="T111" s="24">
        <v>3.1726907938718796E-2</v>
      </c>
      <c r="U111" s="24">
        <v>1.7999999225139618E-2</v>
      </c>
      <c r="V111" s="24">
        <v>2.8145991265773773E-2</v>
      </c>
    </row>
    <row r="112" spans="1:22" x14ac:dyDescent="0.35">
      <c r="A112" s="1">
        <v>1964</v>
      </c>
      <c r="B112" s="8">
        <v>56016</v>
      </c>
      <c r="C112" s="1"/>
      <c r="D112" s="1"/>
      <c r="E112" s="1"/>
      <c r="F112" s="1"/>
      <c r="G112" s="1"/>
      <c r="H112" s="1"/>
      <c r="I112" s="1"/>
      <c r="P112" s="24">
        <f t="shared" si="7"/>
        <v>3.5140864551067352E-2</v>
      </c>
      <c r="Q112" s="24">
        <f t="shared" si="8"/>
        <v>1.2017778590292882E-2</v>
      </c>
      <c r="R112" s="24">
        <v>5.4999999701976776E-2</v>
      </c>
      <c r="S112" s="24">
        <v>2.8752243146300316E-2</v>
      </c>
      <c r="T112" s="24">
        <v>3.6775663495063782E-2</v>
      </c>
      <c r="U112" s="24">
        <v>2.4000000208616257E-2</v>
      </c>
      <c r="V112" s="24">
        <v>3.1176416203379631E-2</v>
      </c>
    </row>
    <row r="113" spans="1:22" x14ac:dyDescent="0.35">
      <c r="A113" s="1">
        <v>1965</v>
      </c>
      <c r="B113" s="8">
        <v>62547</v>
      </c>
      <c r="C113" s="1"/>
      <c r="D113" s="1"/>
      <c r="E113" s="1"/>
      <c r="F113" s="1"/>
      <c r="G113" s="1"/>
      <c r="H113" s="1"/>
      <c r="I113" s="1"/>
      <c r="P113" s="24">
        <f t="shared" si="7"/>
        <v>3.4973838552832606E-2</v>
      </c>
      <c r="Q113" s="24">
        <f t="shared" si="8"/>
        <v>9.0018660917413913E-3</v>
      </c>
      <c r="R113" s="24">
        <v>5.000000074505806E-2</v>
      </c>
      <c r="S113" s="24">
        <v>3.5404514521360397E-2</v>
      </c>
      <c r="T113" s="24">
        <v>3.1402021646499634E-2</v>
      </c>
      <c r="U113" s="24">
        <v>2.6313001289963722E-2</v>
      </c>
      <c r="V113" s="24">
        <v>3.1749654561281204E-2</v>
      </c>
    </row>
    <row r="114" spans="1:22" x14ac:dyDescent="0.35">
      <c r="A114" s="1">
        <v>1966</v>
      </c>
      <c r="B114" s="8">
        <v>67835</v>
      </c>
      <c r="C114" s="1"/>
      <c r="D114" s="1"/>
      <c r="E114" s="1"/>
      <c r="F114" s="1"/>
      <c r="G114" s="1"/>
      <c r="H114" s="1"/>
      <c r="I114" s="1"/>
      <c r="P114" s="24">
        <f t="shared" si="7"/>
        <v>3.407581262290478E-2</v>
      </c>
      <c r="Q114" s="24">
        <f t="shared" si="8"/>
        <v>7.1068010323091001E-3</v>
      </c>
      <c r="R114" s="24">
        <v>4.3999999761581421E-2</v>
      </c>
      <c r="S114" s="24">
        <v>3.4988295286893845E-2</v>
      </c>
      <c r="T114" s="24">
        <v>2.8440915048122406E-2</v>
      </c>
      <c r="U114" s="24">
        <v>2.6116611436009407E-2</v>
      </c>
      <c r="V114" s="24">
        <v>3.6833241581916809E-2</v>
      </c>
    </row>
    <row r="115" spans="1:22" x14ac:dyDescent="0.35">
      <c r="A115" s="1">
        <v>1967</v>
      </c>
      <c r="B115" s="8">
        <v>74680</v>
      </c>
      <c r="C115" s="1"/>
      <c r="D115" s="1"/>
      <c r="E115" s="1"/>
      <c r="F115" s="1"/>
      <c r="G115" s="1"/>
      <c r="H115" s="1"/>
      <c r="I115" s="1"/>
      <c r="P115" s="24">
        <f t="shared" si="7"/>
        <v>3.0053405463695525E-2</v>
      </c>
      <c r="Q115" s="24">
        <f t="shared" si="8"/>
        <v>4.5565327829218336E-3</v>
      </c>
      <c r="R115" s="24">
        <v>3.4000001847743988E-2</v>
      </c>
      <c r="S115" s="24">
        <v>3.2885562628507614E-2</v>
      </c>
      <c r="T115" s="24">
        <v>2.6998605579137802E-2</v>
      </c>
      <c r="U115" s="24">
        <v>2.3544628173112869E-2</v>
      </c>
      <c r="V115" s="24">
        <v>3.2838229089975357E-2</v>
      </c>
    </row>
    <row r="116" spans="1:22" x14ac:dyDescent="0.35">
      <c r="A116" s="1">
        <v>1968</v>
      </c>
      <c r="B116" s="8">
        <v>82655</v>
      </c>
      <c r="C116" s="1"/>
      <c r="D116" s="1"/>
      <c r="E116" s="1"/>
      <c r="F116" s="1"/>
      <c r="G116" s="1"/>
      <c r="H116" s="1"/>
      <c r="I116" s="1"/>
      <c r="P116" s="24">
        <f t="shared" si="7"/>
        <v>2.987934835255146E-2</v>
      </c>
      <c r="Q116" s="24">
        <f t="shared" si="8"/>
        <v>7.0931272769159297E-3</v>
      </c>
      <c r="R116" s="24">
        <v>3.9999999105930328E-2</v>
      </c>
      <c r="S116" s="24">
        <v>3.1877364963293076E-2</v>
      </c>
      <c r="T116" s="24">
        <v>2.8932971879839897E-2</v>
      </c>
      <c r="U116" s="24">
        <v>2.0323032513260841E-2</v>
      </c>
      <c r="V116" s="24">
        <v>2.8263373300433159E-2</v>
      </c>
    </row>
    <row r="117" spans="1:22" x14ac:dyDescent="0.35">
      <c r="A117" s="1">
        <v>1969</v>
      </c>
      <c r="B117" s="8">
        <v>100670</v>
      </c>
      <c r="C117" s="1"/>
      <c r="D117" s="1"/>
      <c r="E117" s="1"/>
      <c r="F117" s="1"/>
      <c r="G117" s="1"/>
      <c r="H117" s="1"/>
      <c r="I117" s="1"/>
      <c r="P117" s="24">
        <f t="shared" si="7"/>
        <v>2.9411657899618148E-2</v>
      </c>
      <c r="Q117" s="24">
        <f t="shared" si="8"/>
        <v>6.8791434273317506E-3</v>
      </c>
      <c r="R117" s="24">
        <v>3.7999998778104782E-2</v>
      </c>
      <c r="S117" s="24">
        <v>3.3633783459663391E-2</v>
      </c>
      <c r="T117" s="24">
        <v>2.2438451647758484E-2</v>
      </c>
      <c r="U117" s="24">
        <v>2.2490397095680237E-2</v>
      </c>
      <c r="V117" s="24">
        <v>3.049565851688385E-2</v>
      </c>
    </row>
    <row r="118" spans="1:22" x14ac:dyDescent="0.35">
      <c r="A118" s="1">
        <v>1970</v>
      </c>
      <c r="B118" s="8">
        <v>112220</v>
      </c>
      <c r="C118" s="1"/>
      <c r="D118" s="1"/>
      <c r="E118" s="1"/>
      <c r="F118" s="1"/>
      <c r="G118" s="1"/>
      <c r="H118" s="1"/>
      <c r="I118" s="1"/>
      <c r="P118" s="24">
        <f t="shared" si="7"/>
        <v>2.5862885639071465E-2</v>
      </c>
      <c r="Q118" s="24">
        <f t="shared" si="8"/>
        <v>7.7903637981430072E-3</v>
      </c>
      <c r="R118" s="24">
        <v>3.7000000476837158E-2</v>
      </c>
      <c r="S118" s="24">
        <v>3.0991710722446442E-2</v>
      </c>
      <c r="T118" s="24">
        <v>2.0047090947628021E-2</v>
      </c>
      <c r="U118" s="24">
        <v>1.9224897027015686E-2</v>
      </c>
      <c r="V118" s="24">
        <v>2.2050729021430016E-2</v>
      </c>
    </row>
    <row r="119" spans="1:22" x14ac:dyDescent="0.35">
      <c r="A119" s="1">
        <v>1971</v>
      </c>
      <c r="B119" s="8">
        <v>125960</v>
      </c>
      <c r="C119" s="1"/>
      <c r="D119" s="1"/>
      <c r="E119" s="1"/>
      <c r="F119" s="1"/>
      <c r="G119" s="1"/>
      <c r="H119" s="1"/>
      <c r="I119" s="1"/>
      <c r="P119" s="24">
        <f t="shared" si="7"/>
        <v>2.2610667720437051E-2</v>
      </c>
      <c r="Q119" s="24">
        <f t="shared" si="8"/>
        <v>6.8393006883831521E-3</v>
      </c>
      <c r="R119" s="24">
        <v>3.2000001519918442E-2</v>
      </c>
      <c r="S119" s="24">
        <v>2.5908971205353737E-2</v>
      </c>
      <c r="T119" s="24">
        <v>1.6106070950627327E-2</v>
      </c>
      <c r="U119" s="24">
        <v>1.5869423747062683E-2</v>
      </c>
      <c r="V119" s="24">
        <v>2.3168871179223061E-2</v>
      </c>
    </row>
    <row r="120" spans="1:22" x14ac:dyDescent="0.35">
      <c r="A120" s="1">
        <v>1972</v>
      </c>
      <c r="B120" s="8">
        <v>142230</v>
      </c>
      <c r="C120" s="1"/>
      <c r="D120" s="1"/>
      <c r="E120" s="1"/>
      <c r="F120" s="1"/>
      <c r="G120" s="1"/>
      <c r="H120" s="1"/>
      <c r="I120" s="1"/>
      <c r="P120" s="24">
        <f t="shared" si="7"/>
        <v>1.7925440147519112E-2</v>
      </c>
      <c r="Q120" s="24">
        <f t="shared" si="8"/>
        <v>5.0890977602093468E-3</v>
      </c>
      <c r="R120" s="24">
        <v>2.500000037252903E-2</v>
      </c>
      <c r="S120" s="24">
        <v>2.1436436101794243E-2</v>
      </c>
      <c r="T120" s="24">
        <v>1.361287385225296E-2</v>
      </c>
      <c r="U120" s="24">
        <v>1.3575326651334763E-2</v>
      </c>
      <c r="V120" s="24">
        <v>1.6002563759684563E-2</v>
      </c>
    </row>
    <row r="121" spans="1:22" x14ac:dyDescent="0.35">
      <c r="A121" s="1">
        <v>1973</v>
      </c>
      <c r="B121" s="8">
        <v>164380</v>
      </c>
      <c r="C121" s="1"/>
      <c r="D121" s="1"/>
      <c r="E121" s="1"/>
      <c r="F121" s="1"/>
      <c r="G121" s="1"/>
      <c r="H121" s="1"/>
      <c r="I121" s="1"/>
    </row>
    <row r="122" spans="1:22" x14ac:dyDescent="0.35">
      <c r="A122" s="1">
        <v>1974</v>
      </c>
      <c r="B122" s="8">
        <v>185830</v>
      </c>
      <c r="C122" s="1"/>
      <c r="D122" s="1"/>
      <c r="E122" s="1"/>
      <c r="F122" s="1"/>
      <c r="G122" s="1"/>
      <c r="H122" s="1"/>
      <c r="I122" s="1"/>
    </row>
    <row r="123" spans="1:22" x14ac:dyDescent="0.35">
      <c r="A123" s="1">
        <v>1975</v>
      </c>
      <c r="B123" s="8">
        <v>202060</v>
      </c>
      <c r="C123" s="1"/>
      <c r="D123" s="1"/>
      <c r="E123" s="1"/>
      <c r="F123" s="1"/>
      <c r="G123" s="1"/>
      <c r="H123" s="1"/>
      <c r="I123" s="1"/>
    </row>
    <row r="124" spans="1:22" x14ac:dyDescent="0.35">
      <c r="A124" s="1">
        <v>1976</v>
      </c>
      <c r="B124" s="8">
        <v>230750</v>
      </c>
      <c r="C124" s="1"/>
      <c r="D124" s="1"/>
      <c r="E124" s="1"/>
      <c r="F124" s="1"/>
      <c r="G124" s="1"/>
      <c r="H124" s="1"/>
      <c r="I124" s="1"/>
    </row>
    <row r="125" spans="1:22" x14ac:dyDescent="0.35">
      <c r="A125" s="1">
        <v>1977</v>
      </c>
      <c r="B125" s="8">
        <v>251740</v>
      </c>
      <c r="C125" s="1"/>
      <c r="D125" s="1"/>
      <c r="E125" s="1"/>
      <c r="F125" s="1"/>
      <c r="G125" s="1"/>
      <c r="H125" s="1"/>
      <c r="I125" s="1"/>
    </row>
    <row r="126" spans="1:22" x14ac:dyDescent="0.35">
      <c r="A126" s="1">
        <v>1978</v>
      </c>
      <c r="B126" s="8">
        <v>269670</v>
      </c>
      <c r="C126" s="1"/>
      <c r="D126" s="1"/>
      <c r="E126" s="1"/>
      <c r="F126" s="1"/>
      <c r="G126" s="1"/>
      <c r="H126" s="1"/>
      <c r="I126" s="1"/>
    </row>
    <row r="127" spans="1:22" x14ac:dyDescent="0.35">
      <c r="A127" s="1">
        <v>1979</v>
      </c>
      <c r="B127" s="8">
        <v>285930</v>
      </c>
      <c r="C127" s="1"/>
      <c r="D127" s="1"/>
      <c r="E127" s="1"/>
      <c r="F127" s="1"/>
      <c r="G127" s="1"/>
      <c r="H127" s="1"/>
      <c r="I127" s="1"/>
    </row>
    <row r="128" spans="1:22" x14ac:dyDescent="0.35">
      <c r="A128" s="1">
        <v>1980</v>
      </c>
      <c r="B128" s="8">
        <v>304030</v>
      </c>
      <c r="C128" s="1"/>
      <c r="D128" s="1"/>
      <c r="E128" s="1"/>
      <c r="F128" s="1"/>
      <c r="G128" s="1"/>
      <c r="H128" s="1"/>
      <c r="I128" s="1"/>
    </row>
    <row r="129" spans="1:9" x14ac:dyDescent="0.35">
      <c r="A129" s="1">
        <v>1981</v>
      </c>
      <c r="B129" s="8">
        <v>316200</v>
      </c>
      <c r="C129" s="1"/>
      <c r="D129" s="1"/>
      <c r="E129" s="1"/>
      <c r="F129" s="1"/>
      <c r="G129" s="1"/>
      <c r="H129" s="1"/>
      <c r="I129" s="1"/>
    </row>
    <row r="130" spans="1:9" x14ac:dyDescent="0.35">
      <c r="A130" s="1">
        <v>1982</v>
      </c>
      <c r="B130" s="8">
        <v>328900</v>
      </c>
      <c r="C130" s="1"/>
      <c r="D130" s="1"/>
      <c r="E130" s="1"/>
      <c r="F130" s="1"/>
      <c r="G130" s="1"/>
      <c r="H130" s="1"/>
      <c r="I130" s="1"/>
    </row>
    <row r="131" spans="1:9" x14ac:dyDescent="0.35">
      <c r="A131" s="1">
        <v>1983</v>
      </c>
      <c r="B131" s="8">
        <v>342200</v>
      </c>
      <c r="C131" s="1"/>
      <c r="D131" s="1"/>
      <c r="E131" s="1"/>
      <c r="F131" s="1"/>
      <c r="G131" s="1"/>
      <c r="H131" s="1"/>
      <c r="I131" s="1"/>
    </row>
    <row r="132" spans="1:9" x14ac:dyDescent="0.35">
      <c r="A132" s="1">
        <v>1984</v>
      </c>
      <c r="B132" s="8">
        <v>357450</v>
      </c>
      <c r="C132" s="1"/>
      <c r="D132" s="1"/>
      <c r="E132" s="1"/>
      <c r="F132" s="1"/>
      <c r="G132" s="1"/>
      <c r="H132" s="1"/>
      <c r="I132" s="1"/>
    </row>
    <row r="133" spans="1:9" x14ac:dyDescent="0.35">
      <c r="A133" s="1">
        <v>1985</v>
      </c>
      <c r="B133" s="8">
        <v>377030</v>
      </c>
      <c r="C133" s="1"/>
      <c r="D133" s="1"/>
      <c r="E133" s="1"/>
      <c r="F133" s="1"/>
      <c r="G133" s="1"/>
      <c r="H133" s="1"/>
      <c r="I133" s="1"/>
    </row>
    <row r="134" spans="1:9" x14ac:dyDescent="0.35">
      <c r="A134" s="1">
        <v>1986</v>
      </c>
      <c r="B134" s="8">
        <v>387530</v>
      </c>
      <c r="C134" s="1"/>
      <c r="D134" s="1"/>
      <c r="E134" s="1"/>
      <c r="F134" s="1"/>
      <c r="G134" s="1"/>
      <c r="H134" s="1"/>
      <c r="I134" s="1"/>
    </row>
    <row r="135" spans="1:9" x14ac:dyDescent="0.35">
      <c r="A135" s="1">
        <v>1987</v>
      </c>
      <c r="B135" s="8">
        <v>388610</v>
      </c>
      <c r="C135" s="1"/>
      <c r="D135" s="1"/>
      <c r="E135" s="1"/>
      <c r="F135" s="1"/>
      <c r="G135" s="1"/>
      <c r="H135" s="1"/>
      <c r="I135" s="1"/>
    </row>
    <row r="136" spans="1:9" x14ac:dyDescent="0.35">
      <c r="A136" s="1">
        <v>1988</v>
      </c>
      <c r="B136" s="8">
        <v>400600</v>
      </c>
      <c r="C136" s="1"/>
      <c r="D136" s="1"/>
      <c r="E136" s="1"/>
      <c r="F136" s="1"/>
      <c r="G136" s="1"/>
      <c r="H136" s="1"/>
      <c r="I136" s="1"/>
    </row>
    <row r="137" spans="1:9" x14ac:dyDescent="0.35">
      <c r="A137" s="1">
        <v>1989</v>
      </c>
      <c r="B137" s="8">
        <v>427850</v>
      </c>
      <c r="C137" s="1"/>
      <c r="D137" s="1"/>
      <c r="E137" s="1"/>
      <c r="F137" s="1"/>
      <c r="G137" s="1"/>
      <c r="H137" s="1"/>
      <c r="I137" s="1"/>
    </row>
    <row r="138" spans="1:9" x14ac:dyDescent="0.35">
      <c r="A138" s="1">
        <v>1990</v>
      </c>
      <c r="B138" s="8">
        <v>455920</v>
      </c>
      <c r="C138" s="1"/>
      <c r="D138" s="1"/>
      <c r="E138" s="1"/>
      <c r="F138" s="1"/>
      <c r="G138" s="1"/>
      <c r="H138" s="1"/>
      <c r="I138" s="1"/>
    </row>
    <row r="139" spans="1:9" x14ac:dyDescent="0.35">
      <c r="A139" s="1">
        <v>1991</v>
      </c>
      <c r="B139" s="8">
        <v>478800</v>
      </c>
      <c r="C139" s="1"/>
      <c r="D139" s="1"/>
      <c r="E139" s="1"/>
      <c r="F139" s="1"/>
      <c r="G139" s="1"/>
      <c r="H139" s="1"/>
      <c r="I139" s="1"/>
    </row>
    <row r="140" spans="1:9" x14ac:dyDescent="0.35">
      <c r="A140" s="1">
        <v>1992</v>
      </c>
      <c r="B140" s="8">
        <v>497940</v>
      </c>
      <c r="C140" s="1"/>
      <c r="D140" s="1"/>
      <c r="E140" s="1"/>
      <c r="F140" s="1"/>
      <c r="G140" s="1"/>
      <c r="H140" s="1"/>
      <c r="I140" s="1"/>
    </row>
    <row r="141" spans="1:9" x14ac:dyDescent="0.35">
      <c r="A141" s="1">
        <v>1993</v>
      </c>
      <c r="B141" s="8">
        <v>512250</v>
      </c>
      <c r="C141" s="1"/>
      <c r="D141" s="1"/>
      <c r="E141" s="1"/>
      <c r="F141" s="1"/>
      <c r="G141" s="1"/>
      <c r="H141" s="1"/>
      <c r="I141" s="1"/>
    </row>
    <row r="142" spans="1:9" x14ac:dyDescent="0.35">
      <c r="A142" s="1">
        <v>1994</v>
      </c>
      <c r="B142" s="8">
        <v>545030</v>
      </c>
      <c r="C142" s="1"/>
      <c r="D142" s="1"/>
      <c r="E142" s="1"/>
      <c r="F142" s="1"/>
      <c r="G142" s="1"/>
      <c r="H142" s="1"/>
      <c r="I142" s="1"/>
    </row>
    <row r="143" spans="1:9" x14ac:dyDescent="0.35">
      <c r="A143" s="1">
        <v>1995</v>
      </c>
      <c r="B143" s="8">
        <v>607970.53335000004</v>
      </c>
      <c r="C143" s="1"/>
      <c r="D143" s="1"/>
      <c r="E143" s="1"/>
      <c r="F143" s="1"/>
      <c r="G143" s="1"/>
      <c r="H143" s="1"/>
      <c r="I143" s="1"/>
    </row>
    <row r="144" spans="1:9" x14ac:dyDescent="0.35">
      <c r="A144" s="1">
        <v>1996</v>
      </c>
      <c r="B144" s="8">
        <v>637597.21059000003</v>
      </c>
      <c r="C144" s="1"/>
      <c r="D144" s="1"/>
      <c r="E144" s="1"/>
      <c r="F144" s="1"/>
      <c r="G144" s="1"/>
      <c r="H144" s="1"/>
      <c r="I144" s="1"/>
    </row>
    <row r="145" spans="1:9" x14ac:dyDescent="0.35">
      <c r="A145" s="1">
        <v>1997</v>
      </c>
      <c r="B145" s="8">
        <v>680752.46351999999</v>
      </c>
      <c r="C145" s="1"/>
      <c r="D145" s="1"/>
      <c r="E145" s="1"/>
      <c r="F145" s="1"/>
      <c r="G145" s="1"/>
      <c r="H145" s="1"/>
      <c r="I145" s="1"/>
    </row>
    <row r="146" spans="1:9" x14ac:dyDescent="0.35">
      <c r="A146" s="1">
        <v>1998</v>
      </c>
      <c r="B146" s="8">
        <v>720392.799</v>
      </c>
      <c r="C146" s="1"/>
      <c r="D146" s="1"/>
      <c r="E146" s="1"/>
      <c r="F146" s="1"/>
      <c r="G146" s="1"/>
      <c r="H146" s="1"/>
      <c r="I146" s="1"/>
    </row>
    <row r="147" spans="1:9" x14ac:dyDescent="0.35">
      <c r="A147" s="1">
        <v>1999</v>
      </c>
      <c r="B147" s="8">
        <v>782057.01222000003</v>
      </c>
      <c r="C147" s="1"/>
      <c r="D147" s="1"/>
      <c r="E147" s="1"/>
      <c r="F147" s="1"/>
      <c r="G147" s="1"/>
      <c r="H147" s="1"/>
      <c r="I147" s="1"/>
    </row>
    <row r="148" spans="1:9" x14ac:dyDescent="0.35">
      <c r="A148" s="1">
        <v>2000</v>
      </c>
      <c r="B148" s="8">
        <v>841691.60852999997</v>
      </c>
      <c r="C148" s="1"/>
      <c r="D148" s="1"/>
      <c r="E148" s="1"/>
      <c r="F148" s="1"/>
      <c r="G148" s="1"/>
      <c r="H148" s="1"/>
      <c r="I148" s="1"/>
    </row>
    <row r="149" spans="1:9" x14ac:dyDescent="0.35">
      <c r="A149" s="1">
        <v>2001</v>
      </c>
      <c r="B149" s="8">
        <v>873577.08851999999</v>
      </c>
      <c r="C149" s="1"/>
      <c r="D149" s="1"/>
      <c r="E149" s="1"/>
      <c r="F149" s="1"/>
      <c r="G149" s="1"/>
      <c r="H149" s="1"/>
      <c r="I149" s="1"/>
    </row>
    <row r="150" spans="1:9" x14ac:dyDescent="0.35">
      <c r="A150" s="1">
        <v>2002</v>
      </c>
      <c r="B150" s="8">
        <v>411937</v>
      </c>
      <c r="C150" s="1"/>
      <c r="D150" s="1"/>
      <c r="E150" s="1"/>
      <c r="F150" s="1"/>
      <c r="G150" s="1"/>
      <c r="H150" s="1"/>
      <c r="I150" s="1"/>
    </row>
    <row r="151" spans="1:9" x14ac:dyDescent="0.35">
      <c r="A151" s="1">
        <v>2003</v>
      </c>
      <c r="B151" s="8">
        <v>427286</v>
      </c>
      <c r="C151" s="1"/>
      <c r="D151" s="1"/>
      <c r="E151" s="1"/>
      <c r="F151" s="1"/>
      <c r="G151" s="1"/>
      <c r="H151" s="1"/>
      <c r="I151" s="1"/>
    </row>
    <row r="152" spans="1:9" x14ac:dyDescent="0.35">
      <c r="A152" s="1">
        <v>2004</v>
      </c>
      <c r="B152" s="8">
        <v>437560</v>
      </c>
      <c r="C152" s="1"/>
      <c r="D152" s="1"/>
      <c r="E152" s="1"/>
      <c r="F152" s="1"/>
      <c r="G152" s="1"/>
      <c r="H152" s="1"/>
      <c r="I152" s="1"/>
    </row>
    <row r="153" spans="1:9" x14ac:dyDescent="0.35">
      <c r="A153" s="1">
        <v>2005</v>
      </c>
      <c r="B153" s="8">
        <v>444356</v>
      </c>
      <c r="C153" s="1"/>
      <c r="D153" s="1"/>
      <c r="E153" s="1"/>
      <c r="F153" s="1"/>
      <c r="G153" s="1"/>
      <c r="H153" s="1"/>
      <c r="I153" s="1"/>
    </row>
    <row r="154" spans="1:9" x14ac:dyDescent="0.35">
      <c r="A154" s="1">
        <v>2006</v>
      </c>
      <c r="B154" s="8">
        <v>485322</v>
      </c>
      <c r="C154" s="1"/>
      <c r="D154" s="1"/>
      <c r="E154" s="1"/>
      <c r="F154" s="1"/>
      <c r="G154" s="1"/>
      <c r="H154" s="1"/>
      <c r="I154" s="1"/>
    </row>
    <row r="155" spans="1:9" x14ac:dyDescent="0.35">
      <c r="A155" s="1">
        <v>2007</v>
      </c>
      <c r="B155" s="8">
        <v>511070</v>
      </c>
      <c r="C155" s="1"/>
      <c r="D155" s="1"/>
      <c r="E155" s="1"/>
      <c r="F155" s="1"/>
      <c r="G155" s="1"/>
      <c r="H155" s="1"/>
      <c r="I155" s="1"/>
    </row>
    <row r="156" spans="1:9" x14ac:dyDescent="0.35">
      <c r="A156" s="1">
        <v>2008</v>
      </c>
      <c r="B156" s="8">
        <v>516954</v>
      </c>
      <c r="C156" s="1"/>
      <c r="D156" s="1"/>
      <c r="E156" s="1"/>
      <c r="F156" s="1"/>
      <c r="G156" s="1"/>
      <c r="H156" s="1"/>
      <c r="I156" s="1"/>
    </row>
    <row r="157" spans="1:9" x14ac:dyDescent="0.35">
      <c r="A157" s="1">
        <v>2009</v>
      </c>
      <c r="B157" s="8">
        <v>505974</v>
      </c>
      <c r="C157" s="1"/>
      <c r="D157" s="1"/>
      <c r="E157" s="1"/>
      <c r="F157" s="1"/>
      <c r="G157" s="1"/>
      <c r="H157" s="1"/>
      <c r="I157" s="1"/>
    </row>
    <row r="158" spans="1:9" x14ac:dyDescent="0.35">
      <c r="A158" s="1">
        <v>2010</v>
      </c>
      <c r="B158" s="8">
        <v>522610</v>
      </c>
      <c r="C158" s="1"/>
      <c r="D158" s="1"/>
      <c r="E158" s="1"/>
      <c r="F158" s="1"/>
      <c r="G158" s="1"/>
      <c r="H158" s="1"/>
      <c r="I158" s="1"/>
    </row>
    <row r="159" spans="1:9" x14ac:dyDescent="0.35">
      <c r="A159" s="1">
        <v>2011</v>
      </c>
      <c r="B159" s="8">
        <v>540844</v>
      </c>
      <c r="C159" s="1"/>
      <c r="D159" s="1"/>
      <c r="E159" s="1"/>
      <c r="F159" s="1"/>
      <c r="G159" s="1"/>
      <c r="H159" s="1"/>
      <c r="I159" s="1"/>
    </row>
    <row r="160" spans="1:9" x14ac:dyDescent="0.35">
      <c r="A160" s="1">
        <v>2012</v>
      </c>
      <c r="B160" s="8">
        <v>544933</v>
      </c>
      <c r="C160" s="1"/>
      <c r="D160" s="1"/>
      <c r="E160" s="1"/>
      <c r="F160" s="1"/>
      <c r="G160" s="1"/>
      <c r="H160" s="1"/>
      <c r="I160" s="1"/>
    </row>
    <row r="161" spans="1:9" x14ac:dyDescent="0.35">
      <c r="A161" s="1">
        <v>2013</v>
      </c>
      <c r="B161" s="8">
        <v>546313</v>
      </c>
      <c r="C161" s="1"/>
      <c r="D161" s="1"/>
      <c r="E161" s="1"/>
      <c r="F161" s="1"/>
      <c r="G161" s="1"/>
      <c r="H161" s="1"/>
      <c r="I161" s="1"/>
    </row>
    <row r="162" spans="1:9" x14ac:dyDescent="0.35">
      <c r="A162" s="1">
        <v>2014</v>
      </c>
      <c r="B162" s="8">
        <v>546502</v>
      </c>
      <c r="C162" s="1"/>
      <c r="D162" s="1"/>
      <c r="E162" s="1"/>
      <c r="F162" s="1"/>
      <c r="G162" s="1"/>
      <c r="H162" s="1"/>
      <c r="I162" s="1"/>
    </row>
    <row r="163" spans="1:9" x14ac:dyDescent="0.35">
      <c r="A163" s="1">
        <v>2015</v>
      </c>
      <c r="B163" s="8">
        <v>565828</v>
      </c>
      <c r="C163" s="1"/>
      <c r="D163" s="1"/>
      <c r="E163" s="1"/>
      <c r="F163" s="1"/>
      <c r="G163" s="1"/>
      <c r="H163" s="1"/>
      <c r="I163" s="1"/>
    </row>
    <row r="164" spans="1:9" x14ac:dyDescent="0.35">
      <c r="A164" s="1">
        <v>2016</v>
      </c>
      <c r="B164" s="8">
        <v>575030</v>
      </c>
      <c r="C164" s="1"/>
      <c r="D164" s="1"/>
      <c r="E164" s="1"/>
      <c r="F164" s="1"/>
      <c r="G164" s="1"/>
      <c r="H164" s="1"/>
      <c r="I164" s="1"/>
    </row>
    <row r="165" spans="1:9" x14ac:dyDescent="0.35">
      <c r="A165" s="1">
        <v>2017</v>
      </c>
      <c r="B165" s="8">
        <v>616976</v>
      </c>
      <c r="C165" s="1"/>
      <c r="D165" s="1"/>
      <c r="E165" s="1"/>
      <c r="F165" s="1"/>
      <c r="G165" s="1"/>
      <c r="H165" s="1"/>
      <c r="I165" s="1"/>
    </row>
    <row r="166" spans="1:9" x14ac:dyDescent="0.35">
      <c r="A166" s="1">
        <v>2018</v>
      </c>
      <c r="B166" s="8">
        <v>648638</v>
      </c>
      <c r="C166" s="1"/>
      <c r="D166" s="1"/>
      <c r="E166" s="1"/>
      <c r="F166" s="1"/>
      <c r="G166" s="1"/>
      <c r="H166" s="1"/>
      <c r="I166" s="1"/>
    </row>
    <row r="167" spans="1:9" x14ac:dyDescent="0.35">
      <c r="A167" s="1">
        <v>2019</v>
      </c>
      <c r="B167" s="8">
        <v>676055</v>
      </c>
      <c r="C167" s="1"/>
      <c r="D167" s="1"/>
      <c r="E167" s="1"/>
      <c r="F167" s="1"/>
      <c r="G167" s="1"/>
      <c r="H167" s="1"/>
      <c r="I167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F251-C10A-41D8-A879-24A22BE4E750}">
  <dimension ref="A1:AO168"/>
  <sheetViews>
    <sheetView zoomScale="80" zoomScaleNormal="80" workbookViewId="0">
      <pane xSplit="1" ySplit="1" topLeftCell="T161" activePane="bottomRight" state="frozen"/>
      <selection pane="topRight" activeCell="B1" sqref="B1"/>
      <selection pane="bottomLeft" activeCell="A2" sqref="A2"/>
      <selection pane="bottomRight" activeCell="Q29" sqref="Q29"/>
    </sheetView>
  </sheetViews>
  <sheetFormatPr defaultRowHeight="14.5" x14ac:dyDescent="0.35"/>
  <cols>
    <col min="1" max="1" width="8.7265625" style="1"/>
    <col min="2" max="2" width="24.90625" style="1" customWidth="1"/>
    <col min="3" max="3" width="16.54296875" style="1" customWidth="1"/>
    <col min="4" max="4" width="18.26953125" style="1" customWidth="1"/>
    <col min="5" max="5" width="9.81640625" style="1" customWidth="1"/>
    <col min="6" max="6" width="9.54296875" style="1" customWidth="1"/>
    <col min="7" max="7" width="10.90625" style="1" customWidth="1"/>
    <col min="8" max="10" width="8.7265625" style="1"/>
    <col min="11" max="11" width="14.54296875" style="8" customWidth="1"/>
    <col min="12" max="12" width="15.453125" style="8" customWidth="1"/>
    <col min="13" max="13" width="14.7265625" style="8" customWidth="1"/>
    <col min="14" max="14" width="14" style="5" customWidth="1"/>
    <col min="15" max="16" width="8.7265625" style="1"/>
    <col min="17" max="17" width="12.26953125" style="1" bestFit="1" customWidth="1"/>
    <col min="18" max="20" width="8.7265625" style="1"/>
    <col min="21" max="21" width="13.90625" style="1" customWidth="1"/>
    <col min="22" max="28" width="8.7265625" style="1"/>
    <col min="29" max="29" width="12.08984375" style="1" customWidth="1"/>
    <col min="30" max="16384" width="8.7265625" style="1"/>
  </cols>
  <sheetData>
    <row r="1" spans="1:41" s="21" customFormat="1" ht="72.5" x14ac:dyDescent="0.35">
      <c r="A1" s="21" t="s">
        <v>35</v>
      </c>
      <c r="B1" s="21" t="s">
        <v>57</v>
      </c>
      <c r="C1" s="21" t="s">
        <v>65</v>
      </c>
      <c r="D1" s="21" t="s">
        <v>58</v>
      </c>
      <c r="E1" s="21" t="s">
        <v>59</v>
      </c>
      <c r="F1" s="21" t="s">
        <v>60</v>
      </c>
      <c r="G1" s="21" t="s">
        <v>61</v>
      </c>
      <c r="H1" s="21" t="s">
        <v>62</v>
      </c>
      <c r="I1" s="21" t="s">
        <v>63</v>
      </c>
      <c r="K1" s="22" t="s">
        <v>67</v>
      </c>
      <c r="L1" s="22" t="s">
        <v>68</v>
      </c>
      <c r="M1" s="22" t="s">
        <v>83</v>
      </c>
      <c r="N1" s="23" t="s">
        <v>84</v>
      </c>
      <c r="O1" s="21" t="s">
        <v>85</v>
      </c>
      <c r="P1" s="21" t="s">
        <v>86</v>
      </c>
      <c r="Q1" s="21" t="s">
        <v>66</v>
      </c>
      <c r="R1" s="21" t="s">
        <v>87</v>
      </c>
      <c r="S1" s="21" t="s">
        <v>88</v>
      </c>
      <c r="T1" s="21" t="s">
        <v>89</v>
      </c>
      <c r="U1" s="21" t="s">
        <v>76</v>
      </c>
      <c r="W1" s="21" t="s">
        <v>69</v>
      </c>
      <c r="X1" s="21" t="s">
        <v>70</v>
      </c>
      <c r="Y1" s="21" t="s">
        <v>71</v>
      </c>
      <c r="AA1" s="21" t="s">
        <v>72</v>
      </c>
      <c r="AB1" s="21" t="s">
        <v>73</v>
      </c>
      <c r="AC1" s="21" t="s">
        <v>74</v>
      </c>
      <c r="AD1" s="21" t="s">
        <v>75</v>
      </c>
      <c r="AE1" s="21" t="s">
        <v>76</v>
      </c>
      <c r="AG1" s="21" t="s">
        <v>77</v>
      </c>
      <c r="AH1" s="21" t="s">
        <v>78</v>
      </c>
      <c r="AI1" s="21" t="s">
        <v>79</v>
      </c>
      <c r="AJ1" s="21" t="s">
        <v>75</v>
      </c>
      <c r="AK1" s="21" t="s">
        <v>76</v>
      </c>
      <c r="AM1" s="21" t="s">
        <v>80</v>
      </c>
      <c r="AN1" s="21" t="s">
        <v>81</v>
      </c>
      <c r="AO1" s="21" t="s">
        <v>82</v>
      </c>
    </row>
    <row r="2" spans="1:41" x14ac:dyDescent="0.35">
      <c r="A2" s="1">
        <v>1854</v>
      </c>
      <c r="B2" s="8">
        <v>58.8</v>
      </c>
      <c r="C2" s="8">
        <v>10.600000000000001</v>
      </c>
      <c r="D2" s="8">
        <v>2.9</v>
      </c>
      <c r="E2" s="8"/>
      <c r="F2" s="8"/>
      <c r="G2" s="8"/>
      <c r="H2" s="8">
        <f>B2+C2-D2</f>
        <v>66.5</v>
      </c>
      <c r="I2" s="8">
        <f t="shared" ref="I2:I61" si="0">H2+D2</f>
        <v>69.400000000000006</v>
      </c>
      <c r="K2" s="8">
        <f>Overview!J2</f>
        <v>4974607.7230943022</v>
      </c>
      <c r="L2" s="8">
        <f>K2/Overview!D2*100/2.20371</f>
        <v>51263827.923951104</v>
      </c>
      <c r="M2" s="8">
        <f>(L2/K2)*Overview!C2</f>
        <v>7449556.4814451495</v>
      </c>
      <c r="N2" s="5">
        <f>L2/M2</f>
        <v>6.8814603999091188</v>
      </c>
      <c r="O2" s="8">
        <f>H2</f>
        <v>66.5</v>
      </c>
      <c r="P2" s="12">
        <f>O2*(L2/K2)</f>
        <v>685.28912161585617</v>
      </c>
      <c r="Q2" s="24">
        <f>P2*1000/M2</f>
        <v>9.1990593443076502E-2</v>
      </c>
      <c r="R2" s="15">
        <v>0</v>
      </c>
      <c r="S2" s="15">
        <v>0</v>
      </c>
      <c r="T2" s="24">
        <f>Q2/N2</f>
        <v>1.3367888223885063E-2</v>
      </c>
      <c r="U2" s="25">
        <f>(1+S2)/(1+T2)-1</f>
        <v>-1.3191545123177995E-2</v>
      </c>
      <c r="W2" s="5">
        <f>S2+1</f>
        <v>1</v>
      </c>
      <c r="X2" s="5">
        <f t="shared" ref="X2:Y2" si="1">T2+1</f>
        <v>1.013367888223885</v>
      </c>
      <c r="Y2" s="5">
        <f t="shared" si="1"/>
        <v>0.98680845487682201</v>
      </c>
    </row>
    <row r="3" spans="1:41" x14ac:dyDescent="0.35">
      <c r="A3" s="1">
        <v>1855</v>
      </c>
      <c r="B3" s="8">
        <v>57.3</v>
      </c>
      <c r="C3" s="8">
        <v>5.4000000000000021</v>
      </c>
      <c r="D3" s="8">
        <v>3.3</v>
      </c>
      <c r="E3" s="8"/>
      <c r="F3" s="8"/>
      <c r="G3" s="8"/>
      <c r="H3" s="8">
        <f t="shared" ref="H3:H61" si="2">B3+C3-D3</f>
        <v>59.400000000000006</v>
      </c>
      <c r="I3" s="8">
        <f t="shared" si="0"/>
        <v>62.7</v>
      </c>
      <c r="K3" s="8">
        <f>Overview!J3</f>
        <v>4894844.3096585404</v>
      </c>
      <c r="L3" s="8">
        <f>K3/Overview!D3*100/2.20371</f>
        <v>49000662.063165307</v>
      </c>
      <c r="M3" s="8">
        <f>(L3/K3)*Overview!C3</f>
        <v>7260737.6141230213</v>
      </c>
      <c r="N3" s="5">
        <f t="shared" ref="N3:N5" si="3">L3/M3</f>
        <v>6.7487168201551642</v>
      </c>
      <c r="O3" s="8">
        <f t="shared" ref="O3:O5" si="4">H3</f>
        <v>59.400000000000006</v>
      </c>
      <c r="P3" s="12">
        <f t="shared" ref="P3:P5" si="5">O3*(L3/K3)</f>
        <v>594.63368851359098</v>
      </c>
      <c r="Q3" s="24">
        <f t="shared" ref="Q3:Q5" si="6">P3*1000/M3</f>
        <v>8.1897146008548194E-2</v>
      </c>
      <c r="R3" s="15">
        <f>M3/M2-1</f>
        <v>-2.5346323340513677E-2</v>
      </c>
      <c r="S3" s="15">
        <f>L3/L2-1</f>
        <v>-4.4147422313900564E-2</v>
      </c>
      <c r="T3" s="24">
        <f t="shared" ref="T3:T5" si="7">Q3/N3</f>
        <v>1.2135217433329088E-2</v>
      </c>
      <c r="U3" s="25">
        <f t="shared" ref="U3:U5" si="8">(1+S3)/(1+T3)-1</f>
        <v>-5.5607826679479277E-2</v>
      </c>
      <c r="W3" s="5">
        <f t="shared" ref="W3:W5" si="9">S3+1</f>
        <v>0.95585257768609944</v>
      </c>
      <c r="X3" s="5">
        <f t="shared" ref="X3:X5" si="10">T3+1</f>
        <v>1.0121352174333291</v>
      </c>
      <c r="Y3" s="5">
        <f t="shared" ref="Y3:Y5" si="11">U3+1</f>
        <v>0.94439217332052072</v>
      </c>
    </row>
    <row r="4" spans="1:41" x14ac:dyDescent="0.35">
      <c r="A4" s="1">
        <v>1856</v>
      </c>
      <c r="B4" s="8">
        <v>60.7</v>
      </c>
      <c r="C4" s="8">
        <v>-10.599999999999996</v>
      </c>
      <c r="D4" s="8">
        <v>3.1</v>
      </c>
      <c r="E4" s="8"/>
      <c r="F4" s="8"/>
      <c r="G4" s="8"/>
      <c r="H4" s="8">
        <f t="shared" si="2"/>
        <v>47.000000000000007</v>
      </c>
      <c r="I4" s="8">
        <f t="shared" si="0"/>
        <v>50.100000000000009</v>
      </c>
      <c r="K4" s="8">
        <f>Overview!J4</f>
        <v>4478420.2959379749</v>
      </c>
      <c r="L4" s="8">
        <f>K4/Overview!D4*100/2.20371</f>
        <v>47073578.421752736</v>
      </c>
      <c r="M4" s="8">
        <f>(L4/K4)*Overview!C4</f>
        <v>8272315.6313671051</v>
      </c>
      <c r="N4" s="5">
        <f t="shared" si="3"/>
        <v>5.6904959287648982</v>
      </c>
      <c r="O4" s="8">
        <f t="shared" si="4"/>
        <v>47.000000000000007</v>
      </c>
      <c r="P4" s="12">
        <f t="shared" si="5"/>
        <v>494.02647353780685</v>
      </c>
      <c r="Q4" s="24">
        <f t="shared" si="6"/>
        <v>5.9720457433290984E-2</v>
      </c>
      <c r="R4" s="15">
        <f t="shared" ref="R4:R5" si="12">M4/M3-1</f>
        <v>0.13932166000275803</v>
      </c>
      <c r="S4" s="15">
        <f t="shared" ref="S4:S5" si="13">L4/L3-1</f>
        <v>-3.932770620381465E-2</v>
      </c>
      <c r="T4" s="24">
        <f t="shared" si="7"/>
        <v>1.0494772016514402E-2</v>
      </c>
      <c r="U4" s="25">
        <f t="shared" si="8"/>
        <v>-4.9305033138276277E-2</v>
      </c>
      <c r="W4" s="5">
        <f t="shared" si="9"/>
        <v>0.96067229379618535</v>
      </c>
      <c r="X4" s="5">
        <f t="shared" si="10"/>
        <v>1.0104947720165145</v>
      </c>
      <c r="Y4" s="5">
        <f t="shared" si="11"/>
        <v>0.95069496686172372</v>
      </c>
    </row>
    <row r="5" spans="1:41" x14ac:dyDescent="0.35">
      <c r="A5" s="1">
        <v>1857</v>
      </c>
      <c r="B5" s="8">
        <v>56.8</v>
      </c>
      <c r="C5" s="8">
        <v>-35.199999999999996</v>
      </c>
      <c r="D5" s="8">
        <v>5.3</v>
      </c>
      <c r="E5" s="8"/>
      <c r="F5" s="8"/>
      <c r="G5" s="8"/>
      <c r="H5" s="8">
        <f t="shared" si="2"/>
        <v>16.3</v>
      </c>
      <c r="I5" s="8">
        <f t="shared" si="0"/>
        <v>21.6</v>
      </c>
      <c r="K5" s="8">
        <f>Overview!J5</f>
        <v>5137727.9395260755</v>
      </c>
      <c r="L5" s="8">
        <f>K5/Overview!D5*100/2.20371</f>
        <v>58699667.344142668</v>
      </c>
      <c r="M5" s="8">
        <f>(L5/K5)*Overview!C5</f>
        <v>9065911.3494969849</v>
      </c>
      <c r="N5" s="5">
        <f t="shared" si="3"/>
        <v>6.4747674096106813</v>
      </c>
      <c r="O5" s="8">
        <f t="shared" si="4"/>
        <v>16.3</v>
      </c>
      <c r="P5" s="12">
        <f t="shared" si="5"/>
        <v>186.23107119949699</v>
      </c>
      <c r="Q5" s="24">
        <f t="shared" si="6"/>
        <v>2.0541902961562698E-2</v>
      </c>
      <c r="R5" s="15">
        <f t="shared" si="12"/>
        <v>9.5933926302414152E-2</v>
      </c>
      <c r="S5" s="15">
        <f t="shared" si="13"/>
        <v>0.24697695208608805</v>
      </c>
      <c r="T5" s="24">
        <f t="shared" si="7"/>
        <v>3.172608630090985E-3</v>
      </c>
      <c r="U5" s="25">
        <f t="shared" si="8"/>
        <v>0.2430332939302744</v>
      </c>
      <c r="W5" s="5">
        <f t="shared" si="9"/>
        <v>1.2469769520860881</v>
      </c>
      <c r="X5" s="5">
        <f t="shared" si="10"/>
        <v>1.0031726086300909</v>
      </c>
      <c r="Y5" s="5">
        <f t="shared" si="11"/>
        <v>1.2430332939302744</v>
      </c>
    </row>
    <row r="6" spans="1:41" x14ac:dyDescent="0.35">
      <c r="A6" s="1">
        <v>1858</v>
      </c>
      <c r="B6" s="8">
        <v>54.3</v>
      </c>
      <c r="C6" s="8">
        <v>40.700000000000003</v>
      </c>
      <c r="D6" s="8">
        <v>3.2</v>
      </c>
      <c r="E6" s="8"/>
      <c r="F6" s="8"/>
      <c r="G6" s="8"/>
      <c r="H6" s="8">
        <f t="shared" si="2"/>
        <v>91.8</v>
      </c>
      <c r="I6" s="8">
        <f t="shared" si="0"/>
        <v>95</v>
      </c>
    </row>
    <row r="7" spans="1:41" x14ac:dyDescent="0.35">
      <c r="A7" s="1">
        <v>1859</v>
      </c>
      <c r="B7" s="8">
        <v>53</v>
      </c>
      <c r="C7" s="8">
        <v>42.3</v>
      </c>
      <c r="D7" s="8">
        <v>3.7</v>
      </c>
      <c r="E7" s="8"/>
      <c r="F7" s="8"/>
      <c r="G7" s="8"/>
      <c r="H7" s="8">
        <f t="shared" si="2"/>
        <v>91.6</v>
      </c>
      <c r="I7" s="8">
        <f t="shared" si="0"/>
        <v>95.3</v>
      </c>
    </row>
    <row r="8" spans="1:41" x14ac:dyDescent="0.35">
      <c r="A8" s="1">
        <v>1860</v>
      </c>
      <c r="B8" s="8">
        <v>58.4</v>
      </c>
      <c r="C8" s="8">
        <v>12.400000000000002</v>
      </c>
      <c r="D8" s="8">
        <v>3.6</v>
      </c>
      <c r="E8" s="8"/>
      <c r="F8" s="8"/>
      <c r="G8" s="8"/>
      <c r="H8" s="8">
        <f t="shared" si="2"/>
        <v>67.2</v>
      </c>
      <c r="I8" s="8">
        <f t="shared" si="0"/>
        <v>70.8</v>
      </c>
    </row>
    <row r="9" spans="1:41" x14ac:dyDescent="0.35">
      <c r="A9" s="1">
        <v>1861</v>
      </c>
      <c r="B9" s="8">
        <v>59.9</v>
      </c>
      <c r="C9" s="8">
        <v>17.399999999999999</v>
      </c>
      <c r="D9" s="8">
        <v>4.0999999999999996</v>
      </c>
      <c r="E9" s="8"/>
      <c r="F9" s="8"/>
      <c r="G9" s="8"/>
      <c r="H9" s="8">
        <f t="shared" si="2"/>
        <v>73.2</v>
      </c>
      <c r="I9" s="8">
        <f t="shared" si="0"/>
        <v>77.3</v>
      </c>
    </row>
    <row r="10" spans="1:41" x14ac:dyDescent="0.35">
      <c r="A10" s="1">
        <v>1862</v>
      </c>
      <c r="B10" s="8">
        <v>64.3</v>
      </c>
      <c r="C10" s="8">
        <v>26</v>
      </c>
      <c r="D10" s="8">
        <v>3.7</v>
      </c>
      <c r="E10" s="8"/>
      <c r="F10" s="8"/>
      <c r="G10" s="8"/>
      <c r="H10" s="8">
        <f t="shared" si="2"/>
        <v>86.6</v>
      </c>
      <c r="I10" s="8">
        <f t="shared" si="0"/>
        <v>90.3</v>
      </c>
      <c r="K10" s="8">
        <f>Overview!J10</f>
        <v>5507529.2801038232</v>
      </c>
      <c r="L10" s="8">
        <f>K10/Overview!D10*100/2.20371</f>
        <v>59681185.965253502</v>
      </c>
      <c r="M10" s="8">
        <f>(L10/K10)*Overview!C10</f>
        <v>9032047.942394428</v>
      </c>
      <c r="N10" s="5">
        <f t="shared" ref="N10" si="14">L10/M10</f>
        <v>6.6077135934059053</v>
      </c>
      <c r="O10" s="8">
        <f t="shared" ref="O10" si="15">H10</f>
        <v>86.6</v>
      </c>
      <c r="P10" s="12">
        <f t="shared" ref="P10" si="16">O10*(L10/K10)</f>
        <v>938.42273762610364</v>
      </c>
      <c r="Q10" s="24">
        <f t="shared" ref="Q10" si="17">P10*1000/M10</f>
        <v>0.10389922015596881</v>
      </c>
      <c r="R10" s="15">
        <f>M10/M5-1</f>
        <v>-3.7352457791720584E-3</v>
      </c>
      <c r="S10" s="15">
        <f>L10/L5-1</f>
        <v>1.6721025271853929E-2</v>
      </c>
      <c r="T10" s="24">
        <f t="shared" ref="T10" si="18">Q10/N10</f>
        <v>1.5723929115156247E-2</v>
      </c>
      <c r="U10" s="25">
        <f t="shared" ref="U10" si="19">(1+S10)/(1+T10)-1</f>
        <v>9.816605950854207E-4</v>
      </c>
      <c r="W10" s="5">
        <f t="shared" ref="W10" si="20">S10+1</f>
        <v>1.0167210252718539</v>
      </c>
      <c r="X10" s="5">
        <f t="shared" ref="X10" si="21">T10+1</f>
        <v>1.0157239291151563</v>
      </c>
      <c r="Y10" s="5">
        <f t="shared" ref="Y10" si="22">U10+1</f>
        <v>1.0009816605950854</v>
      </c>
    </row>
    <row r="11" spans="1:41" x14ac:dyDescent="0.35">
      <c r="A11" s="1">
        <v>1863</v>
      </c>
      <c r="B11" s="8">
        <v>67.400000000000006</v>
      </c>
      <c r="C11" s="8">
        <v>-19.200000000000003</v>
      </c>
      <c r="D11" s="8">
        <v>3.5</v>
      </c>
      <c r="E11" s="8"/>
      <c r="F11" s="8"/>
      <c r="G11" s="8"/>
      <c r="H11" s="8">
        <f t="shared" si="2"/>
        <v>44.7</v>
      </c>
      <c r="I11" s="8">
        <f t="shared" si="0"/>
        <v>48.2</v>
      </c>
    </row>
    <row r="12" spans="1:41" x14ac:dyDescent="0.35">
      <c r="A12" s="1">
        <v>1864</v>
      </c>
      <c r="B12" s="8">
        <v>73.099999999999994</v>
      </c>
      <c r="C12" s="8">
        <v>-1.3000000000000007</v>
      </c>
      <c r="D12" s="8">
        <v>4.0999999999999996</v>
      </c>
      <c r="E12" s="8"/>
      <c r="F12" s="8"/>
      <c r="G12" s="8"/>
      <c r="H12" s="8">
        <f t="shared" si="2"/>
        <v>67.7</v>
      </c>
      <c r="I12" s="8">
        <f t="shared" si="0"/>
        <v>71.8</v>
      </c>
    </row>
    <row r="13" spans="1:41" x14ac:dyDescent="0.35">
      <c r="A13" s="1">
        <v>1865</v>
      </c>
      <c r="B13" s="8">
        <v>77.900000000000006</v>
      </c>
      <c r="C13" s="8">
        <v>54.8</v>
      </c>
      <c r="D13" s="8">
        <v>3.6</v>
      </c>
      <c r="E13" s="8"/>
      <c r="F13" s="8"/>
      <c r="G13" s="8"/>
      <c r="H13" s="8">
        <f t="shared" si="2"/>
        <v>129.1</v>
      </c>
      <c r="I13" s="8">
        <f t="shared" si="0"/>
        <v>132.69999999999999</v>
      </c>
    </row>
    <row r="14" spans="1:41" x14ac:dyDescent="0.35">
      <c r="A14" s="1">
        <v>1866</v>
      </c>
      <c r="B14" s="8">
        <v>82.2</v>
      </c>
      <c r="C14" s="8">
        <v>63.7</v>
      </c>
      <c r="D14" s="8">
        <v>5</v>
      </c>
      <c r="E14" s="8"/>
      <c r="F14" s="8"/>
      <c r="G14" s="8"/>
      <c r="H14" s="8">
        <f t="shared" si="2"/>
        <v>140.9</v>
      </c>
      <c r="I14" s="8">
        <f t="shared" si="0"/>
        <v>145.9</v>
      </c>
    </row>
    <row r="15" spans="1:41" x14ac:dyDescent="0.35">
      <c r="A15" s="1">
        <v>1867</v>
      </c>
      <c r="B15" s="8">
        <v>78.900000000000006</v>
      </c>
      <c r="C15" s="8">
        <v>71.300000000000011</v>
      </c>
      <c r="D15" s="8">
        <v>5.8</v>
      </c>
      <c r="E15" s="8"/>
      <c r="F15" s="8"/>
      <c r="G15" s="8"/>
      <c r="H15" s="8">
        <f t="shared" si="2"/>
        <v>144.4</v>
      </c>
      <c r="I15" s="8">
        <f t="shared" si="0"/>
        <v>150.20000000000002</v>
      </c>
      <c r="K15" s="8">
        <f>Overview!J15</f>
        <v>6138125.7765667634</v>
      </c>
      <c r="L15" s="8">
        <f>K15/Overview!D15*100/2.20371</f>
        <v>64519077.266569994</v>
      </c>
      <c r="M15" s="8">
        <f>(L15/K15)*Overview!C15</f>
        <v>9133183.039510645</v>
      </c>
      <c r="N15" s="5">
        <f t="shared" ref="N15" si="23">L15/M15</f>
        <v>7.0642487933787121</v>
      </c>
      <c r="O15" s="8">
        <f t="shared" ref="O15" si="24">H15</f>
        <v>144.4</v>
      </c>
      <c r="P15" s="12">
        <f t="shared" ref="P15" si="25">O15*(L15/K15)</f>
        <v>1517.8175059331766</v>
      </c>
      <c r="Q15" s="24">
        <f t="shared" ref="Q15" si="26">P15*1000/M15</f>
        <v>0.16618713315686498</v>
      </c>
      <c r="R15" s="15">
        <f>M15/M10-1</f>
        <v>1.1197360527894329E-2</v>
      </c>
      <c r="S15" s="15">
        <f>L15/L10-1</f>
        <v>8.1062251412582942E-2</v>
      </c>
      <c r="T15" s="24">
        <f t="shared" ref="T15" si="27">Q15/N15</f>
        <v>2.3525096300774602E-2</v>
      </c>
      <c r="U15" s="25">
        <f t="shared" ref="U15" si="28">(1+S15)/(1+T15)-1</f>
        <v>5.6214698906513538E-2</v>
      </c>
      <c r="W15" s="5">
        <f t="shared" ref="W15" si="29">S15+1</f>
        <v>1.0810622514125829</v>
      </c>
      <c r="X15" s="5">
        <f t="shared" ref="X15" si="30">T15+1</f>
        <v>1.0235250963007747</v>
      </c>
      <c r="Y15" s="5">
        <f t="shared" ref="Y15" si="31">U15+1</f>
        <v>1.0562146989065135</v>
      </c>
    </row>
    <row r="16" spans="1:41" x14ac:dyDescent="0.35">
      <c r="A16" s="1">
        <v>1868</v>
      </c>
      <c r="B16" s="8">
        <v>75.900000000000006</v>
      </c>
      <c r="C16" s="8">
        <v>72.899999999999991</v>
      </c>
      <c r="D16" s="8">
        <v>5.4</v>
      </c>
      <c r="E16" s="8"/>
      <c r="F16" s="8"/>
      <c r="G16" s="8"/>
      <c r="H16" s="8">
        <f t="shared" si="2"/>
        <v>143.4</v>
      </c>
      <c r="I16" s="8">
        <f t="shared" si="0"/>
        <v>148.80000000000001</v>
      </c>
    </row>
    <row r="17" spans="1:25" x14ac:dyDescent="0.35">
      <c r="A17" s="1">
        <v>1869</v>
      </c>
      <c r="B17" s="8">
        <v>81.2</v>
      </c>
      <c r="C17" s="8">
        <v>114.79999999999998</v>
      </c>
      <c r="D17" s="8">
        <v>5.0999999999999996</v>
      </c>
      <c r="E17" s="8"/>
      <c r="F17" s="8"/>
      <c r="G17" s="8"/>
      <c r="H17" s="8">
        <f t="shared" si="2"/>
        <v>190.9</v>
      </c>
      <c r="I17" s="8">
        <f t="shared" si="0"/>
        <v>196</v>
      </c>
    </row>
    <row r="18" spans="1:25" x14ac:dyDescent="0.35">
      <c r="A18" s="1">
        <v>1870</v>
      </c>
      <c r="B18" s="8">
        <v>87.7</v>
      </c>
      <c r="C18" s="8">
        <v>104</v>
      </c>
      <c r="D18" s="8">
        <v>4.8</v>
      </c>
      <c r="E18" s="8"/>
      <c r="F18" s="8"/>
      <c r="G18" s="8"/>
      <c r="H18" s="8">
        <f t="shared" si="2"/>
        <v>186.89999999999998</v>
      </c>
      <c r="I18" s="8">
        <f t="shared" si="0"/>
        <v>191.7</v>
      </c>
    </row>
    <row r="19" spans="1:25" x14ac:dyDescent="0.35">
      <c r="A19" s="1">
        <v>1871</v>
      </c>
      <c r="B19" s="8">
        <v>86.3</v>
      </c>
      <c r="C19" s="8">
        <v>84.6</v>
      </c>
      <c r="D19" s="8">
        <v>5.3</v>
      </c>
      <c r="E19" s="8"/>
      <c r="F19" s="8"/>
      <c r="G19" s="8"/>
      <c r="H19" s="8">
        <f t="shared" si="2"/>
        <v>165.59999999999997</v>
      </c>
      <c r="I19" s="8">
        <f t="shared" si="0"/>
        <v>170.89999999999998</v>
      </c>
    </row>
    <row r="20" spans="1:25" x14ac:dyDescent="0.35">
      <c r="A20" s="1">
        <v>1872</v>
      </c>
      <c r="B20" s="8">
        <v>105.8</v>
      </c>
      <c r="C20" s="8">
        <v>19.799999999999994</v>
      </c>
      <c r="D20" s="8">
        <v>7</v>
      </c>
      <c r="E20" s="8"/>
      <c r="F20" s="8"/>
      <c r="G20" s="8"/>
      <c r="H20" s="8">
        <f t="shared" si="2"/>
        <v>118.6</v>
      </c>
      <c r="I20" s="8">
        <f t="shared" si="0"/>
        <v>125.6</v>
      </c>
      <c r="K20" s="8">
        <f>Overview!J20</f>
        <v>7876612.8070267178</v>
      </c>
      <c r="L20" s="8">
        <f>K20/Overview!D20*100/2.20371</f>
        <v>80381228.020618334</v>
      </c>
      <c r="M20" s="8">
        <f>(L20/K20)*Overview!C20</f>
        <v>11440881.625350857</v>
      </c>
      <c r="N20" s="5">
        <f t="shared" ref="N20" si="32">L20/M20</f>
        <v>7.025789677126677</v>
      </c>
      <c r="O20" s="8">
        <f t="shared" ref="O20" si="33">H20</f>
        <v>118.6</v>
      </c>
      <c r="P20" s="12">
        <f t="shared" ref="P20" si="34">O20*(L20/K20)</f>
        <v>1210.3189374423439</v>
      </c>
      <c r="Q20" s="24">
        <f t="shared" ref="Q20" si="35">P20*1000/M20</f>
        <v>0.1057889572741058</v>
      </c>
      <c r="R20" s="15">
        <f>M20/M15-1</f>
        <v>0.25267188622597225</v>
      </c>
      <c r="S20" s="15">
        <f>L20/L15-1</f>
        <v>0.24585210182891415</v>
      </c>
      <c r="T20" s="24">
        <f t="shared" ref="T20" si="36">Q20/N20</f>
        <v>1.5057233725415203E-2</v>
      </c>
      <c r="U20" s="25">
        <f t="shared" ref="U20" si="37">(1+S20)/(1+T20)-1</f>
        <v>0.22737128551505092</v>
      </c>
      <c r="W20" s="5">
        <f t="shared" ref="W20" si="38">S20+1</f>
        <v>1.2458521018289141</v>
      </c>
      <c r="X20" s="5">
        <f t="shared" ref="X20" si="39">T20+1</f>
        <v>1.0150572337254151</v>
      </c>
      <c r="Y20" s="5">
        <f t="shared" ref="Y20" si="40">U20+1</f>
        <v>1.2273712855150509</v>
      </c>
    </row>
    <row r="21" spans="1:25" x14ac:dyDescent="0.35">
      <c r="A21" s="1">
        <v>1873</v>
      </c>
      <c r="B21" s="8">
        <v>105.4</v>
      </c>
      <c r="C21" s="8">
        <v>-42.1</v>
      </c>
      <c r="D21" s="8">
        <v>6.6</v>
      </c>
      <c r="E21" s="8"/>
      <c r="F21" s="8"/>
      <c r="G21" s="8"/>
      <c r="H21" s="8">
        <f t="shared" si="2"/>
        <v>56.7</v>
      </c>
      <c r="I21" s="8">
        <f t="shared" si="0"/>
        <v>63.300000000000004</v>
      </c>
    </row>
    <row r="22" spans="1:25" x14ac:dyDescent="0.35">
      <c r="A22" s="1">
        <v>1874</v>
      </c>
      <c r="B22" s="8">
        <v>99.6</v>
      </c>
      <c r="C22" s="8">
        <v>57</v>
      </c>
      <c r="D22" s="8">
        <v>6.2</v>
      </c>
      <c r="E22" s="8"/>
      <c r="F22" s="8"/>
      <c r="G22" s="8"/>
      <c r="H22" s="8">
        <f t="shared" si="2"/>
        <v>150.4</v>
      </c>
      <c r="I22" s="8">
        <f t="shared" si="0"/>
        <v>156.6</v>
      </c>
    </row>
    <row r="23" spans="1:25" x14ac:dyDescent="0.35">
      <c r="A23" s="1">
        <v>1875</v>
      </c>
      <c r="B23" s="8">
        <v>103.8</v>
      </c>
      <c r="C23" s="8">
        <v>35.9</v>
      </c>
      <c r="D23" s="8">
        <v>6.8</v>
      </c>
      <c r="E23" s="8"/>
      <c r="F23" s="8"/>
      <c r="G23" s="8"/>
      <c r="H23" s="8">
        <f t="shared" si="2"/>
        <v>132.89999999999998</v>
      </c>
      <c r="I23" s="8">
        <f t="shared" si="0"/>
        <v>139.69999999999999</v>
      </c>
      <c r="K23" s="8">
        <f>Overview!J23</f>
        <v>9846960.5115642659</v>
      </c>
      <c r="L23" s="8">
        <f>K23/Overview!D23*100/2.20371</f>
        <v>101473908.56475034</v>
      </c>
      <c r="M23" s="8">
        <f>(L23/K23)*Overview!C23</f>
        <v>11853956.039018337</v>
      </c>
      <c r="N23" s="5">
        <f t="shared" ref="N23" si="41">L23/M23</f>
        <v>8.5603412253883899</v>
      </c>
      <c r="O23" s="8">
        <f t="shared" ref="O23" si="42">H23</f>
        <v>132.89999999999998</v>
      </c>
      <c r="P23" s="12">
        <f t="shared" ref="P23" si="43">O23*(L23/K23)</f>
        <v>1369.5477332743951</v>
      </c>
      <c r="Q23" s="24">
        <f t="shared" ref="Q23" si="44">P23*1000/M23</f>
        <v>0.11553507780578978</v>
      </c>
      <c r="R23" s="15">
        <f>M23/M20-1</f>
        <v>3.6105120845947969E-2</v>
      </c>
      <c r="S23" s="15">
        <f>L23/L20-1</f>
        <v>0.26240804057785216</v>
      </c>
      <c r="T23" s="24">
        <f t="shared" ref="T23" si="45">Q23/N23</f>
        <v>1.3496550518702934E-2</v>
      </c>
      <c r="U23" s="25">
        <f t="shared" ref="U23" si="46">(1+S23)/(1+T23)-1</f>
        <v>0.24559678070118474</v>
      </c>
      <c r="W23" s="5">
        <f t="shared" ref="W23" si="47">S23+1</f>
        <v>1.2624080405778522</v>
      </c>
      <c r="X23" s="5">
        <f t="shared" ref="X23" si="48">T23+1</f>
        <v>1.013496550518703</v>
      </c>
      <c r="Y23" s="5">
        <f t="shared" ref="Y23" si="49">U23+1</f>
        <v>1.2455967807011847</v>
      </c>
    </row>
    <row r="24" spans="1:25" x14ac:dyDescent="0.35">
      <c r="A24" s="1">
        <v>1876</v>
      </c>
      <c r="B24" s="8">
        <v>115.6</v>
      </c>
      <c r="C24" s="8">
        <v>18.699999999999996</v>
      </c>
      <c r="D24" s="8">
        <v>7.9</v>
      </c>
      <c r="E24" s="8"/>
      <c r="F24" s="8"/>
      <c r="G24" s="8"/>
      <c r="H24" s="8">
        <f t="shared" si="2"/>
        <v>126.39999999999998</v>
      </c>
      <c r="I24" s="8">
        <f t="shared" si="0"/>
        <v>134.29999999999998</v>
      </c>
      <c r="K24" s="8">
        <f>Overview!J24</f>
        <v>10069050.810207978</v>
      </c>
      <c r="L24" s="8">
        <f>K24/Overview!D24*100/2.20371</f>
        <v>101767137.14484538</v>
      </c>
      <c r="M24" s="8">
        <f>(L24/K24)*Overview!C24</f>
        <v>11403643.00516995</v>
      </c>
      <c r="N24" s="5">
        <f t="shared" ref="N24:N61" si="50">L24/M24</f>
        <v>8.9240900560205443</v>
      </c>
      <c r="O24" s="8">
        <f t="shared" ref="O24:O61" si="51">H24</f>
        <v>126.39999999999998</v>
      </c>
      <c r="P24" s="12">
        <f t="shared" ref="P24:P61" si="52">O24*(L24/K24)</f>
        <v>1277.5152670863083</v>
      </c>
      <c r="Q24" s="24">
        <f t="shared" ref="Q24:Q61" si="53">P24*1000/M24</f>
        <v>0.11202694318886819</v>
      </c>
      <c r="R24" s="15">
        <f>M24/M23-1</f>
        <v>-3.7988417737179203E-2</v>
      </c>
      <c r="S24" s="15">
        <f>L24/L23-1</f>
        <v>2.88969434845332E-3</v>
      </c>
      <c r="T24" s="24">
        <f t="shared" ref="T24:T61" si="54">Q24/N24</f>
        <v>1.2553318319921075E-2</v>
      </c>
      <c r="U24" s="25">
        <f t="shared" ref="U24:U61" si="55">(1+S24)/(1+T24)-1</f>
        <v>-9.5438173937369974E-3</v>
      </c>
      <c r="W24" s="5">
        <f t="shared" ref="W24:W61" si="56">S24+1</f>
        <v>1.0028896943484533</v>
      </c>
      <c r="X24" s="5">
        <f t="shared" ref="X24:X61" si="57">T24+1</f>
        <v>1.0125533183199211</v>
      </c>
      <c r="Y24" s="5">
        <f t="shared" ref="Y24:Y61" si="58">U24+1</f>
        <v>0.990456182606263</v>
      </c>
    </row>
    <row r="25" spans="1:25" x14ac:dyDescent="0.35">
      <c r="A25" s="1">
        <v>1877</v>
      </c>
      <c r="B25" s="8">
        <v>134.5</v>
      </c>
      <c r="C25" s="8">
        <v>-22.200000000000003</v>
      </c>
      <c r="D25" s="8">
        <v>8.3000000000000007</v>
      </c>
      <c r="E25" s="8"/>
      <c r="F25" s="8"/>
      <c r="G25" s="8"/>
      <c r="H25" s="8">
        <f t="shared" si="2"/>
        <v>104</v>
      </c>
      <c r="I25" s="8">
        <f t="shared" si="0"/>
        <v>112.3</v>
      </c>
      <c r="K25" s="8">
        <f>Overview!J25</f>
        <v>8153359.0215615351</v>
      </c>
      <c r="L25" s="8">
        <f>K25/Overview!D25*100/2.20371</f>
        <v>79353333.430057272</v>
      </c>
      <c r="M25" s="8">
        <f>(L25/K25)*Overview!C25</f>
        <v>11172044.700040353</v>
      </c>
      <c r="N25" s="5">
        <f t="shared" si="50"/>
        <v>7.1028478278260598</v>
      </c>
      <c r="O25" s="8">
        <f t="shared" si="51"/>
        <v>104</v>
      </c>
      <c r="P25" s="12">
        <f t="shared" si="52"/>
        <v>1012.1897802981068</v>
      </c>
      <c r="Q25" s="24">
        <f t="shared" si="53"/>
        <v>9.0600226500566261E-2</v>
      </c>
      <c r="R25" s="15">
        <f t="shared" ref="R25:R61" si="59">M25/M24-1</f>
        <v>-2.0309150770907114E-2</v>
      </c>
      <c r="S25" s="15">
        <f t="shared" ref="S25:S61" si="60">L25/L24-1</f>
        <v>-0.2202459884754987</v>
      </c>
      <c r="T25" s="24">
        <f t="shared" si="54"/>
        <v>1.275547902710678E-2</v>
      </c>
      <c r="U25" s="25">
        <f t="shared" si="55"/>
        <v>-0.23006685456437714</v>
      </c>
      <c r="W25" s="5">
        <f t="shared" si="56"/>
        <v>0.7797540115245013</v>
      </c>
      <c r="X25" s="5">
        <f t="shared" si="57"/>
        <v>1.0127554790271067</v>
      </c>
      <c r="Y25" s="5">
        <f t="shared" si="58"/>
        <v>0.76993314543562286</v>
      </c>
    </row>
    <row r="26" spans="1:25" x14ac:dyDescent="0.35">
      <c r="A26" s="1">
        <v>1878</v>
      </c>
      <c r="B26" s="8">
        <v>112.1</v>
      </c>
      <c r="C26" s="8">
        <v>-28.799999999999994</v>
      </c>
      <c r="D26" s="8">
        <v>8.1</v>
      </c>
      <c r="E26" s="8"/>
      <c r="F26" s="8"/>
      <c r="G26" s="8"/>
      <c r="H26" s="8">
        <f t="shared" si="2"/>
        <v>75.2</v>
      </c>
      <c r="I26" s="8">
        <f t="shared" si="0"/>
        <v>83.3</v>
      </c>
      <c r="K26" s="8">
        <f>Overview!J26</f>
        <v>8526975.258439824</v>
      </c>
      <c r="L26" s="8">
        <f>K26/Overview!D26*100/2.20371</f>
        <v>82989588.590842292</v>
      </c>
      <c r="M26" s="8">
        <f>(L26/K26)*Overview!C26</f>
        <v>10511201.564634185</v>
      </c>
      <c r="N26" s="5">
        <f t="shared" si="50"/>
        <v>7.8953474615183561</v>
      </c>
      <c r="O26" s="8">
        <f t="shared" si="51"/>
        <v>75.2</v>
      </c>
      <c r="P26" s="12">
        <f t="shared" si="52"/>
        <v>731.89107190786183</v>
      </c>
      <c r="Q26" s="24">
        <f t="shared" si="53"/>
        <v>6.9629629629629639E-2</v>
      </c>
      <c r="R26" s="15">
        <f t="shared" si="59"/>
        <v>-5.9151494032581242E-2</v>
      </c>
      <c r="S26" s="15">
        <f t="shared" si="60"/>
        <v>4.5823596862380578E-2</v>
      </c>
      <c r="T26" s="24">
        <f t="shared" si="54"/>
        <v>8.8190709742670594E-3</v>
      </c>
      <c r="U26" s="25">
        <f t="shared" si="55"/>
        <v>3.6681033252450757E-2</v>
      </c>
      <c r="W26" s="5">
        <f t="shared" si="56"/>
        <v>1.0458235968623806</v>
      </c>
      <c r="X26" s="5">
        <f t="shared" si="57"/>
        <v>1.008819070974267</v>
      </c>
      <c r="Y26" s="5">
        <f t="shared" si="58"/>
        <v>1.0366810332524508</v>
      </c>
    </row>
    <row r="27" spans="1:25" x14ac:dyDescent="0.35">
      <c r="A27" s="1">
        <v>1879</v>
      </c>
      <c r="B27" s="8">
        <v>126.5</v>
      </c>
      <c r="C27" s="8">
        <v>7.4000000000000057</v>
      </c>
      <c r="D27" s="8">
        <v>8.5</v>
      </c>
      <c r="E27" s="8"/>
      <c r="F27" s="8"/>
      <c r="G27" s="8"/>
      <c r="H27" s="8">
        <f t="shared" si="2"/>
        <v>125.4</v>
      </c>
      <c r="I27" s="8">
        <f t="shared" si="0"/>
        <v>133.9</v>
      </c>
      <c r="K27" s="8">
        <f>Overview!J27</f>
        <v>9460359.9506607037</v>
      </c>
      <c r="L27" s="8">
        <f>K27/Overview!D27*100/2.20371</f>
        <v>95615144.53402631</v>
      </c>
      <c r="M27" s="8">
        <f>(L27/K27)*Overview!C27</f>
        <v>10604185.270782871</v>
      </c>
      <c r="N27" s="5">
        <f t="shared" si="50"/>
        <v>9.016736514163842</v>
      </c>
      <c r="O27" s="8">
        <f t="shared" si="51"/>
        <v>125.4</v>
      </c>
      <c r="P27" s="12">
        <f t="shared" si="52"/>
        <v>1267.4083425049296</v>
      </c>
      <c r="Q27" s="24">
        <f t="shared" si="53"/>
        <v>0.11951963400686237</v>
      </c>
      <c r="R27" s="15">
        <f t="shared" si="59"/>
        <v>8.8461538461537259E-3</v>
      </c>
      <c r="S27" s="15">
        <f t="shared" si="60"/>
        <v>0.15213421535839755</v>
      </c>
      <c r="T27" s="24">
        <f t="shared" si="54"/>
        <v>1.3255309592236199E-2</v>
      </c>
      <c r="U27" s="25">
        <f t="shared" si="55"/>
        <v>0.13706210512930861</v>
      </c>
      <c r="W27" s="5">
        <f t="shared" si="56"/>
        <v>1.1521342153583976</v>
      </c>
      <c r="X27" s="5">
        <f t="shared" si="57"/>
        <v>1.0132553095922363</v>
      </c>
      <c r="Y27" s="5">
        <f t="shared" si="58"/>
        <v>1.1370621051293086</v>
      </c>
    </row>
    <row r="28" spans="1:25" x14ac:dyDescent="0.35">
      <c r="A28" s="1">
        <v>1880</v>
      </c>
      <c r="B28" s="8">
        <v>124.5</v>
      </c>
      <c r="C28" s="8">
        <v>9.1000000000000014</v>
      </c>
      <c r="D28" s="8">
        <v>6.2</v>
      </c>
      <c r="E28" s="8"/>
      <c r="F28" s="8"/>
      <c r="G28" s="8"/>
      <c r="H28" s="8">
        <f t="shared" si="2"/>
        <v>127.39999999999999</v>
      </c>
      <c r="I28" s="8">
        <f t="shared" si="0"/>
        <v>133.6</v>
      </c>
      <c r="K28" s="8">
        <f>Overview!J28</f>
        <v>9113433.931306133</v>
      </c>
      <c r="L28" s="8">
        <f>K28/Overview!D28*100/2.20371</f>
        <v>91231562.855176464</v>
      </c>
      <c r="M28" s="8">
        <f>(L28/K28)*Overview!C28</f>
        <v>11335079.553938368</v>
      </c>
      <c r="N28" s="5">
        <f t="shared" si="50"/>
        <v>8.0486036662599432</v>
      </c>
      <c r="O28" s="8">
        <f t="shared" si="51"/>
        <v>127.39999999999999</v>
      </c>
      <c r="P28" s="12">
        <f t="shared" si="52"/>
        <v>1275.3591231756143</v>
      </c>
      <c r="Q28" s="24">
        <f t="shared" si="53"/>
        <v>0.11251435132032146</v>
      </c>
      <c r="R28" s="15">
        <f t="shared" si="59"/>
        <v>6.8925076702430976E-2</v>
      </c>
      <c r="S28" s="15">
        <f t="shared" si="60"/>
        <v>-4.5846102102474751E-2</v>
      </c>
      <c r="T28" s="24">
        <f t="shared" si="54"/>
        <v>1.3979362879052668E-2</v>
      </c>
      <c r="U28" s="25">
        <f t="shared" si="55"/>
        <v>-5.9000673161297312E-2</v>
      </c>
      <c r="W28" s="5">
        <f t="shared" si="56"/>
        <v>0.95415389789752525</v>
      </c>
      <c r="X28" s="5">
        <f t="shared" si="57"/>
        <v>1.0139793628790528</v>
      </c>
      <c r="Y28" s="5">
        <f t="shared" si="58"/>
        <v>0.94099932683870269</v>
      </c>
    </row>
    <row r="29" spans="1:25" x14ac:dyDescent="0.35">
      <c r="A29" s="1">
        <v>1881</v>
      </c>
      <c r="B29" s="8">
        <v>137.1</v>
      </c>
      <c r="C29" s="8">
        <v>52.5</v>
      </c>
      <c r="D29" s="8">
        <v>8.9</v>
      </c>
      <c r="E29" s="8"/>
      <c r="F29" s="8"/>
      <c r="G29" s="8"/>
      <c r="H29" s="8">
        <f t="shared" si="2"/>
        <v>180.7</v>
      </c>
      <c r="I29" s="8">
        <f t="shared" si="0"/>
        <v>189.6</v>
      </c>
      <c r="K29" s="8">
        <f>Overview!J29</f>
        <v>9673796.0234369095</v>
      </c>
      <c r="L29" s="8">
        <f>K29/Overview!D29*100/2.20371</f>
        <v>96841161.807144731</v>
      </c>
      <c r="M29" s="8">
        <f>(L29/K29)*Overview!C29</f>
        <v>11625388.930485405</v>
      </c>
      <c r="N29" s="5">
        <f t="shared" si="50"/>
        <v>8.3301438245388013</v>
      </c>
      <c r="O29" s="8">
        <f t="shared" si="51"/>
        <v>180.7</v>
      </c>
      <c r="P29" s="12">
        <f t="shared" si="52"/>
        <v>1808.9277359327587</v>
      </c>
      <c r="Q29" s="24">
        <f t="shared" si="53"/>
        <v>0.15560148109876862</v>
      </c>
      <c r="R29" s="15">
        <f t="shared" si="59"/>
        <v>2.5611587035237804E-2</v>
      </c>
      <c r="S29" s="15">
        <f t="shared" si="60"/>
        <v>6.1487480608801048E-2</v>
      </c>
      <c r="T29" s="24">
        <f t="shared" si="54"/>
        <v>1.8679327077210879E-2</v>
      </c>
      <c r="U29" s="25">
        <f t="shared" si="55"/>
        <v>4.2023188646043375E-2</v>
      </c>
      <c r="W29" s="5">
        <f t="shared" si="56"/>
        <v>1.061487480608801</v>
      </c>
      <c r="X29" s="5">
        <f t="shared" si="57"/>
        <v>1.018679327077211</v>
      </c>
      <c r="Y29" s="5">
        <f t="shared" si="58"/>
        <v>1.0420231886460434</v>
      </c>
    </row>
    <row r="30" spans="1:25" x14ac:dyDescent="0.35">
      <c r="A30" s="1">
        <v>1882</v>
      </c>
      <c r="B30" s="8">
        <v>134.80000000000001</v>
      </c>
      <c r="C30" s="8">
        <v>90</v>
      </c>
      <c r="D30" s="8">
        <v>9.6999999999999993</v>
      </c>
      <c r="E30" s="8"/>
      <c r="F30" s="8"/>
      <c r="G30" s="8"/>
      <c r="H30" s="8">
        <f t="shared" si="2"/>
        <v>215.10000000000002</v>
      </c>
      <c r="I30" s="8">
        <f t="shared" si="0"/>
        <v>224.8</v>
      </c>
      <c r="K30" s="8">
        <f>Overview!J30</f>
        <v>9018549.0324361995</v>
      </c>
      <c r="L30" s="8">
        <f>K30/Overview!D30*100/2.20371</f>
        <v>92937045.784777939</v>
      </c>
      <c r="M30" s="8">
        <f>(L30/K30)*Overview!C30</f>
        <v>12438255.184817119</v>
      </c>
      <c r="N30" s="5">
        <f t="shared" si="50"/>
        <v>7.4718716093091961</v>
      </c>
      <c r="O30" s="8">
        <f t="shared" si="51"/>
        <v>215.10000000000002</v>
      </c>
      <c r="P30" s="12">
        <f t="shared" si="52"/>
        <v>2216.6269181890329</v>
      </c>
      <c r="Q30" s="24">
        <f t="shared" si="53"/>
        <v>0.17821043910521958</v>
      </c>
      <c r="R30" s="15">
        <f t="shared" si="59"/>
        <v>6.9921639541892899E-2</v>
      </c>
      <c r="S30" s="15">
        <f t="shared" si="60"/>
        <v>-4.0314634288895479E-2</v>
      </c>
      <c r="T30" s="24">
        <f t="shared" si="54"/>
        <v>2.385084332594626E-2</v>
      </c>
      <c r="U30" s="25">
        <f t="shared" si="55"/>
        <v>-6.2670727902515933E-2</v>
      </c>
      <c r="W30" s="5">
        <f t="shared" si="56"/>
        <v>0.95968536571110452</v>
      </c>
      <c r="X30" s="5">
        <f t="shared" si="57"/>
        <v>1.0238508433259463</v>
      </c>
      <c r="Y30" s="5">
        <f t="shared" si="58"/>
        <v>0.93732927209748407</v>
      </c>
    </row>
    <row r="31" spans="1:25" x14ac:dyDescent="0.35">
      <c r="A31" s="1">
        <v>1883</v>
      </c>
      <c r="B31" s="8">
        <v>149.80000000000001</v>
      </c>
      <c r="C31" s="8">
        <v>-4.7000000000000028</v>
      </c>
      <c r="D31" s="8">
        <v>12.4</v>
      </c>
      <c r="E31" s="8"/>
      <c r="F31" s="8"/>
      <c r="G31" s="8"/>
      <c r="H31" s="8">
        <f t="shared" si="2"/>
        <v>132.70000000000002</v>
      </c>
      <c r="I31" s="8">
        <f t="shared" si="0"/>
        <v>145.10000000000002</v>
      </c>
      <c r="K31" s="8">
        <f>Overview!J31</f>
        <v>8618642.2568444721</v>
      </c>
      <c r="L31" s="8">
        <f>K31/Overview!D31*100/2.20371</f>
        <v>90592285.975165933</v>
      </c>
      <c r="M31" s="8">
        <f>(L31/K31)*Overview!C31</f>
        <v>12354866.319071023</v>
      </c>
      <c r="N31" s="5">
        <f t="shared" si="50"/>
        <v>7.3325185101620489</v>
      </c>
      <c r="O31" s="8">
        <f t="shared" si="51"/>
        <v>132.70000000000002</v>
      </c>
      <c r="P31" s="12">
        <f t="shared" si="52"/>
        <v>1394.8364476269567</v>
      </c>
      <c r="Q31" s="24">
        <f t="shared" si="53"/>
        <v>0.11289773694061597</v>
      </c>
      <c r="R31" s="15">
        <f t="shared" si="59"/>
        <v>-6.7042253521124584E-3</v>
      </c>
      <c r="S31" s="15">
        <f t="shared" si="60"/>
        <v>-2.5229549635588433E-2</v>
      </c>
      <c r="T31" s="24">
        <f t="shared" si="54"/>
        <v>1.5396856725851065E-2</v>
      </c>
      <c r="U31" s="25">
        <f t="shared" si="55"/>
        <v>-4.0010372390199667E-2</v>
      </c>
      <c r="W31" s="5">
        <f t="shared" si="56"/>
        <v>0.97477045036441157</v>
      </c>
      <c r="X31" s="5">
        <f t="shared" si="57"/>
        <v>1.0153968567258511</v>
      </c>
      <c r="Y31" s="5">
        <f t="shared" si="58"/>
        <v>0.95998962760980033</v>
      </c>
    </row>
    <row r="32" spans="1:25" x14ac:dyDescent="0.35">
      <c r="A32" s="1">
        <v>1884</v>
      </c>
      <c r="B32" s="8">
        <v>139.6</v>
      </c>
      <c r="C32" s="8">
        <v>48.8</v>
      </c>
      <c r="D32" s="8">
        <v>11.5</v>
      </c>
      <c r="E32" s="8"/>
      <c r="F32" s="8"/>
      <c r="G32" s="8"/>
      <c r="H32" s="8">
        <f t="shared" si="2"/>
        <v>176.89999999999998</v>
      </c>
      <c r="I32" s="8">
        <f t="shared" si="0"/>
        <v>188.39999999999998</v>
      </c>
      <c r="K32" s="8">
        <f>Overview!J32</f>
        <v>8633412.7716541979</v>
      </c>
      <c r="L32" s="8">
        <f>K32/Overview!D32*100/2.20371</f>
        <v>91664183.67024681</v>
      </c>
      <c r="M32" s="8">
        <f>(L32/K32)*Overview!C32</f>
        <v>12379859.620569147</v>
      </c>
      <c r="N32" s="5">
        <f t="shared" si="50"/>
        <v>7.4042991180567741</v>
      </c>
      <c r="O32" s="8">
        <f t="shared" si="51"/>
        <v>176.89999999999998</v>
      </c>
      <c r="P32" s="12">
        <f t="shared" si="52"/>
        <v>1878.2136937209966</v>
      </c>
      <c r="Q32" s="24">
        <f t="shared" si="53"/>
        <v>0.15171526586620926</v>
      </c>
      <c r="R32" s="15">
        <f t="shared" si="59"/>
        <v>2.0229519974284127E-3</v>
      </c>
      <c r="S32" s="15">
        <f t="shared" si="60"/>
        <v>1.1832107817377757E-2</v>
      </c>
      <c r="T32" s="24">
        <f t="shared" si="54"/>
        <v>2.0490158953225309E-2</v>
      </c>
      <c r="U32" s="25">
        <f t="shared" si="55"/>
        <v>-8.4842083579999006E-3</v>
      </c>
      <c r="W32" s="5">
        <f t="shared" si="56"/>
        <v>1.0118321078173778</v>
      </c>
      <c r="X32" s="5">
        <f t="shared" si="57"/>
        <v>1.0204901589532254</v>
      </c>
      <c r="Y32" s="5">
        <f t="shared" si="58"/>
        <v>0.9915157916420001</v>
      </c>
    </row>
    <row r="33" spans="1:25" x14ac:dyDescent="0.35">
      <c r="A33" s="1">
        <v>1885</v>
      </c>
      <c r="B33" s="8">
        <v>128.5</v>
      </c>
      <c r="C33" s="8">
        <v>111</v>
      </c>
      <c r="D33" s="8">
        <v>8.3000000000000007</v>
      </c>
      <c r="E33" s="8"/>
      <c r="F33" s="8"/>
      <c r="G33" s="8"/>
      <c r="H33" s="8">
        <f t="shared" si="2"/>
        <v>231.2</v>
      </c>
      <c r="I33" s="8">
        <f t="shared" si="0"/>
        <v>239.5</v>
      </c>
      <c r="K33" s="8">
        <f>Overview!J33</f>
        <v>9070176.6293972209</v>
      </c>
      <c r="L33" s="8">
        <f>K33/Overview!D33*100/2.20371</f>
        <v>104767532.72354779</v>
      </c>
      <c r="M33" s="8">
        <f>(L33/K33)*Overview!C33</f>
        <v>13089333.640707096</v>
      </c>
      <c r="N33" s="5">
        <f t="shared" si="50"/>
        <v>8.0040386775478485</v>
      </c>
      <c r="O33" s="8">
        <f t="shared" si="51"/>
        <v>231.2</v>
      </c>
      <c r="P33" s="12">
        <f t="shared" si="52"/>
        <v>2670.5382436740915</v>
      </c>
      <c r="Q33" s="24">
        <f t="shared" si="53"/>
        <v>0.20402400282386163</v>
      </c>
      <c r="R33" s="15">
        <f t="shared" si="59"/>
        <v>5.7308729006842363E-2</v>
      </c>
      <c r="S33" s="15">
        <f t="shared" si="60"/>
        <v>0.14294949814246993</v>
      </c>
      <c r="T33" s="24">
        <f t="shared" si="54"/>
        <v>2.5490132049982458E-2</v>
      </c>
      <c r="U33" s="25">
        <f t="shared" si="55"/>
        <v>0.11453973316903876</v>
      </c>
      <c r="W33" s="5">
        <f t="shared" si="56"/>
        <v>1.1429494981424699</v>
      </c>
      <c r="X33" s="5">
        <f t="shared" si="57"/>
        <v>1.0254901320499825</v>
      </c>
      <c r="Y33" s="5">
        <f t="shared" si="58"/>
        <v>1.1145397331690388</v>
      </c>
    </row>
    <row r="34" spans="1:25" x14ac:dyDescent="0.35">
      <c r="A34" s="1">
        <v>1886</v>
      </c>
      <c r="B34" s="8">
        <v>138.9</v>
      </c>
      <c r="C34" s="8">
        <v>191.7</v>
      </c>
      <c r="D34" s="8">
        <v>8.6</v>
      </c>
      <c r="E34" s="8"/>
      <c r="F34" s="8"/>
      <c r="G34" s="8"/>
      <c r="H34" s="8">
        <f t="shared" si="2"/>
        <v>322</v>
      </c>
      <c r="I34" s="8">
        <f t="shared" si="0"/>
        <v>330.6</v>
      </c>
      <c r="K34" s="8">
        <f>Overview!J34</f>
        <v>9113748.261404058</v>
      </c>
      <c r="L34" s="8">
        <f>K34/Overview!D34*100/2.20371</f>
        <v>111391215.09878188</v>
      </c>
      <c r="M34" s="8">
        <f>(L34/K34)*Overview!C34</f>
        <v>13671895.430464884</v>
      </c>
      <c r="N34" s="5">
        <f t="shared" si="50"/>
        <v>8.1474595578437849</v>
      </c>
      <c r="O34" s="8">
        <f t="shared" si="51"/>
        <v>322</v>
      </c>
      <c r="P34" s="12">
        <f t="shared" si="52"/>
        <v>3935.5894230374511</v>
      </c>
      <c r="Q34" s="24">
        <f t="shared" si="53"/>
        <v>0.28785982478097621</v>
      </c>
      <c r="R34" s="15">
        <f t="shared" si="59"/>
        <v>4.4506604060122079E-2</v>
      </c>
      <c r="S34" s="15">
        <f t="shared" si="60"/>
        <v>6.3222662623087178E-2</v>
      </c>
      <c r="T34" s="24">
        <f t="shared" si="54"/>
        <v>3.5331237023919389E-2</v>
      </c>
      <c r="U34" s="25">
        <f t="shared" si="55"/>
        <v>2.6939615653191584E-2</v>
      </c>
      <c r="W34" s="5">
        <f t="shared" si="56"/>
        <v>1.0632226626230872</v>
      </c>
      <c r="X34" s="5">
        <f t="shared" si="57"/>
        <v>1.0353312370239194</v>
      </c>
      <c r="Y34" s="5">
        <f t="shared" si="58"/>
        <v>1.0269396156531916</v>
      </c>
    </row>
    <row r="35" spans="1:25" x14ac:dyDescent="0.35">
      <c r="A35" s="1">
        <v>1887</v>
      </c>
      <c r="B35" s="8">
        <v>123.5</v>
      </c>
      <c r="C35" s="8">
        <v>181.8</v>
      </c>
      <c r="D35" s="8">
        <v>14.2</v>
      </c>
      <c r="E35" s="8"/>
      <c r="F35" s="8"/>
      <c r="G35" s="8"/>
      <c r="H35" s="8">
        <f t="shared" si="2"/>
        <v>291.10000000000002</v>
      </c>
      <c r="I35" s="8">
        <f t="shared" si="0"/>
        <v>305.3</v>
      </c>
      <c r="K35" s="8">
        <f>Overview!J35</f>
        <v>9319343.5711370967</v>
      </c>
      <c r="L35" s="8">
        <f>K35/Overview!D35*100/2.20371</f>
        <v>113904068.2863951</v>
      </c>
      <c r="M35" s="8">
        <f>(L35/K35)*Overview!C35</f>
        <v>14259789.378440354</v>
      </c>
      <c r="N35" s="5">
        <f t="shared" si="50"/>
        <v>7.9877805529588555</v>
      </c>
      <c r="O35" s="8">
        <f t="shared" si="51"/>
        <v>291.10000000000002</v>
      </c>
      <c r="P35" s="12">
        <f t="shared" si="52"/>
        <v>3557.9195063546649</v>
      </c>
      <c r="Q35" s="24">
        <f t="shared" si="53"/>
        <v>0.24950715693837322</v>
      </c>
      <c r="R35" s="15">
        <f t="shared" si="59"/>
        <v>4.3000178794922128E-2</v>
      </c>
      <c r="S35" s="15">
        <f t="shared" si="60"/>
        <v>2.2558809376348243E-2</v>
      </c>
      <c r="T35" s="24">
        <f t="shared" si="54"/>
        <v>3.1236105609580136E-2</v>
      </c>
      <c r="U35" s="25">
        <f t="shared" si="55"/>
        <v>-8.4144612334948743E-3</v>
      </c>
      <c r="W35" s="5">
        <f t="shared" si="56"/>
        <v>1.0225588093763482</v>
      </c>
      <c r="X35" s="5">
        <f t="shared" si="57"/>
        <v>1.0312361056095802</v>
      </c>
      <c r="Y35" s="5">
        <f t="shared" si="58"/>
        <v>0.99158553876650513</v>
      </c>
    </row>
    <row r="36" spans="1:25" x14ac:dyDescent="0.35">
      <c r="A36" s="1">
        <v>1888</v>
      </c>
      <c r="B36" s="8">
        <v>146.19999999999999</v>
      </c>
      <c r="C36" s="8">
        <v>166.39999999999998</v>
      </c>
      <c r="D36" s="8">
        <v>14</v>
      </c>
      <c r="E36" s="8"/>
      <c r="F36" s="8"/>
      <c r="G36" s="8"/>
      <c r="H36" s="8">
        <f t="shared" si="2"/>
        <v>298.59999999999997</v>
      </c>
      <c r="I36" s="8">
        <f t="shared" si="0"/>
        <v>312.59999999999997</v>
      </c>
      <c r="K36" s="8">
        <f>Overview!J36</f>
        <v>9375013.8913307693</v>
      </c>
      <c r="L36" s="8">
        <f>K36/Overview!D36*100/2.20371</f>
        <v>115932541.98002729</v>
      </c>
      <c r="M36" s="8">
        <f>(L36/K36)*Overview!C36</f>
        <v>14888807.863317126</v>
      </c>
      <c r="N36" s="5">
        <f t="shared" si="50"/>
        <v>7.7865563881484796</v>
      </c>
      <c r="O36" s="8">
        <f t="shared" si="51"/>
        <v>298.59999999999997</v>
      </c>
      <c r="P36" s="12">
        <f t="shared" si="52"/>
        <v>3692.5232790585496</v>
      </c>
      <c r="Q36" s="24">
        <f t="shared" si="53"/>
        <v>0.24800664451827242</v>
      </c>
      <c r="R36" s="15">
        <f t="shared" si="59"/>
        <v>4.4111344717881806E-2</v>
      </c>
      <c r="S36" s="15">
        <f t="shared" si="60"/>
        <v>1.7808614952469437E-2</v>
      </c>
      <c r="T36" s="24">
        <f t="shared" si="54"/>
        <v>3.1850619472267701E-2</v>
      </c>
      <c r="U36" s="25">
        <f t="shared" si="55"/>
        <v>-1.3608563347066505E-2</v>
      </c>
      <c r="W36" s="5">
        <f t="shared" si="56"/>
        <v>1.0178086149524694</v>
      </c>
      <c r="X36" s="5">
        <f t="shared" si="57"/>
        <v>1.0318506194722676</v>
      </c>
      <c r="Y36" s="5">
        <f t="shared" si="58"/>
        <v>0.9863914366529335</v>
      </c>
    </row>
    <row r="37" spans="1:25" x14ac:dyDescent="0.35">
      <c r="A37" s="1">
        <v>1889</v>
      </c>
      <c r="B37" s="8">
        <v>131.9</v>
      </c>
      <c r="C37" s="8">
        <v>154.80000000000001</v>
      </c>
      <c r="D37" s="8">
        <v>11.4</v>
      </c>
      <c r="E37" s="8"/>
      <c r="F37" s="8"/>
      <c r="G37" s="8"/>
      <c r="H37" s="8">
        <f t="shared" si="2"/>
        <v>275.30000000000007</v>
      </c>
      <c r="I37" s="8">
        <f t="shared" si="0"/>
        <v>286.70000000000005</v>
      </c>
      <c r="K37" s="8">
        <f>Overview!J37</f>
        <v>9226699.6664990112</v>
      </c>
      <c r="L37" s="8">
        <f>K37/Overview!D37*100/2.20371</f>
        <v>106575494.47353199</v>
      </c>
      <c r="M37" s="8">
        <f>(L37/K37)*Overview!C37</f>
        <v>14411896.914498981</v>
      </c>
      <c r="N37" s="5">
        <f t="shared" si="50"/>
        <v>7.3949664715067804</v>
      </c>
      <c r="O37" s="8">
        <f t="shared" si="51"/>
        <v>275.30000000000007</v>
      </c>
      <c r="P37" s="12">
        <f t="shared" si="52"/>
        <v>3179.9272425755953</v>
      </c>
      <c r="Q37" s="24">
        <f t="shared" si="53"/>
        <v>0.2206459886190591</v>
      </c>
      <c r="R37" s="15">
        <f t="shared" si="59"/>
        <v>-3.2031506699280676E-2</v>
      </c>
      <c r="S37" s="15">
        <f t="shared" si="60"/>
        <v>-8.0711138966549356E-2</v>
      </c>
      <c r="T37" s="24">
        <f t="shared" si="54"/>
        <v>2.9837321030354962E-2</v>
      </c>
      <c r="U37" s="25">
        <f t="shared" si="55"/>
        <v>-0.10734555617609609</v>
      </c>
      <c r="W37" s="5">
        <f t="shared" si="56"/>
        <v>0.91928886103345064</v>
      </c>
      <c r="X37" s="5">
        <f t="shared" si="57"/>
        <v>1.0298373210303549</v>
      </c>
      <c r="Y37" s="5">
        <f t="shared" si="58"/>
        <v>0.89265444382390391</v>
      </c>
    </row>
    <row r="38" spans="1:25" x14ac:dyDescent="0.35">
      <c r="A38" s="1">
        <v>1890</v>
      </c>
      <c r="B38" s="8">
        <v>152.4</v>
      </c>
      <c r="C38" s="8">
        <v>176.8</v>
      </c>
      <c r="D38" s="8">
        <v>13.8</v>
      </c>
      <c r="E38" s="8"/>
      <c r="F38" s="8"/>
      <c r="G38" s="8"/>
      <c r="H38" s="8">
        <f t="shared" si="2"/>
        <v>315.40000000000003</v>
      </c>
      <c r="I38" s="8">
        <f t="shared" si="0"/>
        <v>329.20000000000005</v>
      </c>
      <c r="K38" s="8">
        <f>Overview!J38</f>
        <v>9243804.99450095</v>
      </c>
      <c r="L38" s="8">
        <f>K38/Overview!D38*100/2.20371</f>
        <v>106773074.19930953</v>
      </c>
      <c r="M38" s="8">
        <f>(L38/K38)*Overview!C38</f>
        <v>14497372.619530072</v>
      </c>
      <c r="N38" s="5">
        <f t="shared" si="50"/>
        <v>7.3649948167484256</v>
      </c>
      <c r="O38" s="8">
        <f t="shared" si="51"/>
        <v>315.40000000000003</v>
      </c>
      <c r="P38" s="12">
        <f t="shared" si="52"/>
        <v>3643.1131576765079</v>
      </c>
      <c r="Q38" s="24">
        <f t="shared" si="53"/>
        <v>0.25129471755238625</v>
      </c>
      <c r="R38" s="15">
        <f t="shared" si="59"/>
        <v>5.9309128796987132E-3</v>
      </c>
      <c r="S38" s="15">
        <f t="shared" si="60"/>
        <v>1.8538945256934003E-3</v>
      </c>
      <c r="T38" s="24">
        <f t="shared" si="54"/>
        <v>3.4120148595478642E-2</v>
      </c>
      <c r="U38" s="25">
        <f t="shared" si="55"/>
        <v>-3.1201649163889456E-2</v>
      </c>
      <c r="W38" s="5">
        <f t="shared" si="56"/>
        <v>1.0018538945256934</v>
      </c>
      <c r="X38" s="5">
        <f t="shared" si="57"/>
        <v>1.0341201485954787</v>
      </c>
      <c r="Y38" s="5">
        <f t="shared" si="58"/>
        <v>0.96879835083611054</v>
      </c>
    </row>
    <row r="39" spans="1:25" x14ac:dyDescent="0.35">
      <c r="A39" s="1">
        <v>1891</v>
      </c>
      <c r="B39" s="8">
        <v>157</v>
      </c>
      <c r="C39" s="8">
        <v>132.60000000000002</v>
      </c>
      <c r="D39" s="8">
        <v>11.5</v>
      </c>
      <c r="E39" s="8"/>
      <c r="F39" s="8"/>
      <c r="G39" s="8"/>
      <c r="H39" s="8">
        <f t="shared" si="2"/>
        <v>278.10000000000002</v>
      </c>
      <c r="I39" s="8">
        <f t="shared" si="0"/>
        <v>289.60000000000002</v>
      </c>
      <c r="K39" s="8">
        <f>Overview!J39</f>
        <v>9327087.4924993645</v>
      </c>
      <c r="L39" s="8">
        <f>K39/Overview!D39*100/2.20371</f>
        <v>104296698.55812687</v>
      </c>
      <c r="M39" s="8">
        <f>(L39/K39)*Overview!C39</f>
        <v>14232614.203687649</v>
      </c>
      <c r="N39" s="5">
        <f t="shared" si="50"/>
        <v>7.3280071436984322</v>
      </c>
      <c r="O39" s="8">
        <f t="shared" si="51"/>
        <v>278.10000000000002</v>
      </c>
      <c r="P39" s="12">
        <f t="shared" si="52"/>
        <v>3109.750165026348</v>
      </c>
      <c r="Q39" s="24">
        <f t="shared" si="53"/>
        <v>0.21849465744814586</v>
      </c>
      <c r="R39" s="15">
        <f t="shared" si="59"/>
        <v>-1.8262510234837714E-2</v>
      </c>
      <c r="S39" s="15">
        <f t="shared" si="60"/>
        <v>-2.3192885095357441E-2</v>
      </c>
      <c r="T39" s="24">
        <f t="shared" si="54"/>
        <v>2.9816381611477524E-2</v>
      </c>
      <c r="U39" s="25">
        <f t="shared" si="55"/>
        <v>-5.1474483853019559E-2</v>
      </c>
      <c r="W39" s="5">
        <f t="shared" si="56"/>
        <v>0.97680711490464256</v>
      </c>
      <c r="X39" s="5">
        <f t="shared" si="57"/>
        <v>1.0298163816114776</v>
      </c>
      <c r="Y39" s="5">
        <f t="shared" si="58"/>
        <v>0.94852551614698044</v>
      </c>
    </row>
    <row r="40" spans="1:25" x14ac:dyDescent="0.35">
      <c r="A40" s="1">
        <v>1892</v>
      </c>
      <c r="B40" s="8">
        <v>147.9</v>
      </c>
      <c r="C40" s="8">
        <v>167.1</v>
      </c>
      <c r="D40" s="8">
        <v>10</v>
      </c>
      <c r="E40" s="8"/>
      <c r="F40" s="8"/>
      <c r="G40" s="8"/>
      <c r="H40" s="8">
        <f t="shared" si="2"/>
        <v>305</v>
      </c>
      <c r="I40" s="8">
        <f t="shared" si="0"/>
        <v>315</v>
      </c>
      <c r="K40" s="8">
        <f>Overview!J40</f>
        <v>9900538.0146055408</v>
      </c>
      <c r="L40" s="8">
        <f>K40/Overview!D40*100/2.20371</f>
        <v>106190357.82636937</v>
      </c>
      <c r="M40" s="8">
        <f>(L40/K40)*Overview!C40</f>
        <v>13209791.680615779</v>
      </c>
      <c r="N40" s="5">
        <f t="shared" si="50"/>
        <v>8.0387609732100849</v>
      </c>
      <c r="O40" s="8">
        <f t="shared" si="51"/>
        <v>305</v>
      </c>
      <c r="P40" s="12">
        <f t="shared" si="52"/>
        <v>3271.3433440953331</v>
      </c>
      <c r="Q40" s="24">
        <f t="shared" si="53"/>
        <v>0.24764533939590774</v>
      </c>
      <c r="R40" s="15">
        <f t="shared" si="59"/>
        <v>-7.1864698110545189E-2</v>
      </c>
      <c r="S40" s="15">
        <f t="shared" si="60"/>
        <v>1.8156464149122975E-2</v>
      </c>
      <c r="T40" s="24">
        <f t="shared" si="54"/>
        <v>3.0806406636695476E-2</v>
      </c>
      <c r="U40" s="25">
        <f t="shared" si="55"/>
        <v>-1.2271889664371316E-2</v>
      </c>
      <c r="W40" s="5">
        <f t="shared" si="56"/>
        <v>1.018156464149123</v>
      </c>
      <c r="X40" s="5">
        <f t="shared" si="57"/>
        <v>1.0308064066366955</v>
      </c>
      <c r="Y40" s="5">
        <f t="shared" si="58"/>
        <v>0.98772811033562868</v>
      </c>
    </row>
    <row r="41" spans="1:25" x14ac:dyDescent="0.35">
      <c r="A41" s="1">
        <v>1893</v>
      </c>
      <c r="B41" s="8">
        <v>134.30000000000001</v>
      </c>
      <c r="C41" s="8">
        <v>178.2</v>
      </c>
      <c r="D41" s="8">
        <v>9.1999999999999993</v>
      </c>
      <c r="E41" s="8"/>
      <c r="F41" s="8"/>
      <c r="G41" s="8"/>
      <c r="H41" s="8">
        <f t="shared" si="2"/>
        <v>303.3</v>
      </c>
      <c r="I41" s="8">
        <f t="shared" si="0"/>
        <v>312.5</v>
      </c>
      <c r="K41" s="8">
        <f>Overview!J41</f>
        <v>9488025.5479255971</v>
      </c>
      <c r="L41" s="8">
        <f>K41/Overview!D41*100/2.20371</f>
        <v>113330169.30073257</v>
      </c>
      <c r="M41" s="8">
        <f>(L41/K41)*Overview!C41</f>
        <v>14371679.230190741</v>
      </c>
      <c r="N41" s="5">
        <f t="shared" si="50"/>
        <v>7.8856595311881623</v>
      </c>
      <c r="O41" s="8">
        <f t="shared" si="51"/>
        <v>303.3</v>
      </c>
      <c r="P41" s="12">
        <f t="shared" si="52"/>
        <v>3622.7811756290325</v>
      </c>
      <c r="Q41" s="24">
        <f t="shared" si="53"/>
        <v>0.25207779255319146</v>
      </c>
      <c r="R41" s="15">
        <f t="shared" si="59"/>
        <v>8.7956538427470532E-2</v>
      </c>
      <c r="S41" s="15">
        <f t="shared" si="60"/>
        <v>6.723596775177465E-2</v>
      </c>
      <c r="T41" s="24">
        <f t="shared" si="54"/>
        <v>3.1966608697244873E-2</v>
      </c>
      <c r="U41" s="25">
        <f t="shared" si="55"/>
        <v>3.4176841340878283E-2</v>
      </c>
      <c r="W41" s="5">
        <f t="shared" si="56"/>
        <v>1.0672359677517747</v>
      </c>
      <c r="X41" s="5">
        <f t="shared" si="57"/>
        <v>1.0319666086972448</v>
      </c>
      <c r="Y41" s="5">
        <f t="shared" si="58"/>
        <v>1.0341768413408783</v>
      </c>
    </row>
    <row r="42" spans="1:25" x14ac:dyDescent="0.35">
      <c r="A42" s="1">
        <v>1894</v>
      </c>
      <c r="B42" s="8">
        <v>138.5</v>
      </c>
      <c r="C42" s="8">
        <v>69</v>
      </c>
      <c r="D42" s="8">
        <v>9</v>
      </c>
      <c r="E42" s="8"/>
      <c r="F42" s="8"/>
      <c r="G42" s="8"/>
      <c r="H42" s="8">
        <f t="shared" si="2"/>
        <v>198.5</v>
      </c>
      <c r="I42" s="8">
        <f t="shared" si="0"/>
        <v>207.5</v>
      </c>
      <c r="K42" s="8">
        <f>Overview!J42</f>
        <v>9394785.8006198499</v>
      </c>
      <c r="L42" s="8">
        <f>K42/Overview!D42*100/2.20371</f>
        <v>114826147.9149749</v>
      </c>
      <c r="M42" s="8">
        <f>(L42/K42)*Overview!C42</f>
        <v>15177686.166235738</v>
      </c>
      <c r="N42" s="5">
        <f t="shared" si="50"/>
        <v>7.5654580452728695</v>
      </c>
      <c r="O42" s="8">
        <f t="shared" si="51"/>
        <v>198.5</v>
      </c>
      <c r="P42" s="12">
        <f t="shared" si="52"/>
        <v>2426.1319890463792</v>
      </c>
      <c r="Q42" s="24">
        <f t="shared" si="53"/>
        <v>0.15984860686100819</v>
      </c>
      <c r="R42" s="15">
        <f t="shared" si="59"/>
        <v>5.6083003463632153E-2</v>
      </c>
      <c r="S42" s="15">
        <f t="shared" si="60"/>
        <v>1.3200179823896763E-2</v>
      </c>
      <c r="T42" s="24">
        <f t="shared" si="54"/>
        <v>2.1128741433030153E-2</v>
      </c>
      <c r="U42" s="25">
        <f t="shared" si="55"/>
        <v>-7.7645073411669596E-3</v>
      </c>
      <c r="W42" s="5">
        <f t="shared" si="56"/>
        <v>1.0132001798238968</v>
      </c>
      <c r="X42" s="5">
        <f t="shared" si="57"/>
        <v>1.0211287414330301</v>
      </c>
      <c r="Y42" s="5">
        <f t="shared" si="58"/>
        <v>0.99223549265883304</v>
      </c>
    </row>
    <row r="43" spans="1:25" x14ac:dyDescent="0.35">
      <c r="A43" s="1">
        <v>1895</v>
      </c>
      <c r="B43" s="8">
        <v>142</v>
      </c>
      <c r="C43" s="8">
        <v>61.500000000000007</v>
      </c>
      <c r="D43" s="8">
        <v>7.6</v>
      </c>
      <c r="E43" s="8"/>
      <c r="F43" s="8"/>
      <c r="G43" s="8"/>
      <c r="H43" s="8">
        <f t="shared" si="2"/>
        <v>195.9</v>
      </c>
      <c r="I43" s="8">
        <f t="shared" si="0"/>
        <v>203.5</v>
      </c>
      <c r="K43" s="8">
        <f>Overview!J43</f>
        <v>9497561.2793077268</v>
      </c>
      <c r="L43" s="8">
        <f>K43/Overview!D43*100/2.20371</f>
        <v>120278049.37261257</v>
      </c>
      <c r="M43" s="8">
        <f>(L43/K43)*Overview!C43</f>
        <v>15470462.447418217</v>
      </c>
      <c r="N43" s="5">
        <f t="shared" si="50"/>
        <v>7.7746899797869409</v>
      </c>
      <c r="O43" s="8">
        <f t="shared" si="51"/>
        <v>195.9</v>
      </c>
      <c r="P43" s="12">
        <f t="shared" si="52"/>
        <v>2480.8968512190804</v>
      </c>
      <c r="Q43" s="24">
        <f t="shared" si="53"/>
        <v>0.16036345776031433</v>
      </c>
      <c r="R43" s="15">
        <f t="shared" si="59"/>
        <v>1.9289915338596808E-2</v>
      </c>
      <c r="S43" s="15">
        <f t="shared" si="60"/>
        <v>4.7479616416938653E-2</v>
      </c>
      <c r="T43" s="24">
        <f t="shared" si="54"/>
        <v>2.0626347568486449E-2</v>
      </c>
      <c r="U43" s="25">
        <f t="shared" si="55"/>
        <v>2.6310577727516771E-2</v>
      </c>
      <c r="W43" s="5">
        <f t="shared" si="56"/>
        <v>1.0474796164169387</v>
      </c>
      <c r="X43" s="5">
        <f t="shared" si="57"/>
        <v>1.0206263475684865</v>
      </c>
      <c r="Y43" s="5">
        <f t="shared" si="58"/>
        <v>1.0263105777275168</v>
      </c>
    </row>
    <row r="44" spans="1:25" x14ac:dyDescent="0.35">
      <c r="A44" s="1">
        <v>1896</v>
      </c>
      <c r="B44" s="8">
        <v>155.5</v>
      </c>
      <c r="C44" s="8">
        <v>-7.4999999999999929</v>
      </c>
      <c r="D44" s="8">
        <v>8.6999999999999993</v>
      </c>
      <c r="E44" s="8"/>
      <c r="F44" s="8"/>
      <c r="G44" s="8"/>
      <c r="H44" s="8">
        <f t="shared" si="2"/>
        <v>139.30000000000001</v>
      </c>
      <c r="I44" s="8">
        <f t="shared" si="0"/>
        <v>148</v>
      </c>
      <c r="K44" s="8">
        <f>Overview!J44</f>
        <v>9471363.8478637263</v>
      </c>
      <c r="L44" s="8">
        <f>K44/Overview!D44*100/2.20371</f>
        <v>124444268.1211061</v>
      </c>
      <c r="M44" s="8">
        <f>(L44/K44)*Overview!C44</f>
        <v>16754855.294026894</v>
      </c>
      <c r="N44" s="5">
        <f t="shared" si="50"/>
        <v>7.427355589604554</v>
      </c>
      <c r="O44" s="8">
        <f t="shared" si="51"/>
        <v>139.30000000000001</v>
      </c>
      <c r="P44" s="12">
        <f t="shared" si="52"/>
        <v>1830.262972441928</v>
      </c>
      <c r="Q44" s="24">
        <f t="shared" si="53"/>
        <v>0.10923776662484316</v>
      </c>
      <c r="R44" s="15">
        <f t="shared" si="59"/>
        <v>8.3022265880812407E-2</v>
      </c>
      <c r="S44" s="15">
        <f t="shared" si="60"/>
        <v>3.4638230086247113E-2</v>
      </c>
      <c r="T44" s="24">
        <f t="shared" si="54"/>
        <v>1.4707491153073928E-2</v>
      </c>
      <c r="U44" s="25">
        <f t="shared" si="55"/>
        <v>1.9641856502433663E-2</v>
      </c>
      <c r="W44" s="5">
        <f t="shared" si="56"/>
        <v>1.0346382300862471</v>
      </c>
      <c r="X44" s="5">
        <f t="shared" si="57"/>
        <v>1.014707491153074</v>
      </c>
      <c r="Y44" s="5">
        <f t="shared" si="58"/>
        <v>1.0196418565024337</v>
      </c>
    </row>
    <row r="45" spans="1:25" x14ac:dyDescent="0.35">
      <c r="A45" s="1">
        <v>1897</v>
      </c>
      <c r="B45" s="8">
        <v>164.1</v>
      </c>
      <c r="C45" s="8">
        <v>30.700000000000003</v>
      </c>
      <c r="D45" s="8">
        <v>10</v>
      </c>
      <c r="E45" s="8"/>
      <c r="F45" s="8"/>
      <c r="G45" s="8"/>
      <c r="H45" s="8">
        <f t="shared" si="2"/>
        <v>184.8</v>
      </c>
      <c r="I45" s="8">
        <f t="shared" si="0"/>
        <v>194.8</v>
      </c>
      <c r="K45" s="8">
        <f>Overview!J45</f>
        <v>9421189.8705679215</v>
      </c>
      <c r="L45" s="8">
        <f>K45/Overview!D45*100/2.20371</f>
        <v>122256821.86201145</v>
      </c>
      <c r="M45" s="8">
        <f>(L45/K45)*Overview!C45</f>
        <v>16589530.963244867</v>
      </c>
      <c r="N45" s="5">
        <f t="shared" si="50"/>
        <v>7.369516481983668</v>
      </c>
      <c r="O45" s="8">
        <f t="shared" si="51"/>
        <v>184.8</v>
      </c>
      <c r="P45" s="12">
        <f t="shared" si="52"/>
        <v>2398.1111717832068</v>
      </c>
      <c r="Q45" s="24">
        <f t="shared" si="53"/>
        <v>0.14455569461827286</v>
      </c>
      <c r="R45" s="15">
        <f t="shared" si="59"/>
        <v>-9.867249097696873E-3</v>
      </c>
      <c r="S45" s="15">
        <f t="shared" si="60"/>
        <v>-1.7577718059026082E-2</v>
      </c>
      <c r="T45" s="24">
        <f t="shared" si="54"/>
        <v>1.9615356715962252E-2</v>
      </c>
      <c r="U45" s="25">
        <f t="shared" si="55"/>
        <v>-3.6477554530741862E-2</v>
      </c>
      <c r="W45" s="5">
        <f t="shared" si="56"/>
        <v>0.98242228194097392</v>
      </c>
      <c r="X45" s="5">
        <f t="shared" si="57"/>
        <v>1.0196153567159623</v>
      </c>
      <c r="Y45" s="5">
        <f t="shared" si="58"/>
        <v>0.96352244546925814</v>
      </c>
    </row>
    <row r="46" spans="1:25" x14ac:dyDescent="0.35">
      <c r="A46" s="1">
        <v>1898</v>
      </c>
      <c r="B46" s="8">
        <v>164.5</v>
      </c>
      <c r="C46" s="8">
        <v>-4.9000000000000057</v>
      </c>
      <c r="D46" s="8">
        <v>12.1</v>
      </c>
      <c r="E46" s="8"/>
      <c r="F46" s="8"/>
      <c r="G46" s="8"/>
      <c r="H46" s="8">
        <f t="shared" si="2"/>
        <v>147.5</v>
      </c>
      <c r="I46" s="8">
        <f t="shared" si="0"/>
        <v>159.6</v>
      </c>
      <c r="K46" s="8">
        <f>Overview!J46</f>
        <v>9198875.8208170459</v>
      </c>
      <c r="L46" s="8">
        <f>K46/Overview!D46*100/2.20371</f>
        <v>119371898.6674663</v>
      </c>
      <c r="M46" s="8">
        <f>(L46/K46)*Overview!C46</f>
        <v>17465464.426964384</v>
      </c>
      <c r="N46" s="5">
        <f t="shared" si="50"/>
        <v>6.8347394463311124</v>
      </c>
      <c r="O46" s="8">
        <f t="shared" si="51"/>
        <v>147.5</v>
      </c>
      <c r="P46" s="12">
        <f t="shared" si="52"/>
        <v>1914.0768281278299</v>
      </c>
      <c r="Q46" s="24">
        <f t="shared" si="53"/>
        <v>0.1095920945092503</v>
      </c>
      <c r="R46" s="15">
        <f t="shared" si="59"/>
        <v>5.2800375469336691E-2</v>
      </c>
      <c r="S46" s="15">
        <f t="shared" si="60"/>
        <v>-2.3597236952562883E-2</v>
      </c>
      <c r="T46" s="24">
        <f t="shared" si="54"/>
        <v>1.6034568013866178E-2</v>
      </c>
      <c r="U46" s="25">
        <f t="shared" si="55"/>
        <v>-3.9006354915562591E-2</v>
      </c>
      <c r="W46" s="5">
        <f t="shared" si="56"/>
        <v>0.97640276304743712</v>
      </c>
      <c r="X46" s="5">
        <f t="shared" si="57"/>
        <v>1.0160345680138663</v>
      </c>
      <c r="Y46" s="5">
        <f t="shared" si="58"/>
        <v>0.96099364508443741</v>
      </c>
    </row>
    <row r="47" spans="1:25" x14ac:dyDescent="0.35">
      <c r="A47" s="1">
        <v>1899</v>
      </c>
      <c r="B47" s="8">
        <v>204.3</v>
      </c>
      <c r="C47" s="8">
        <v>29.000000000000004</v>
      </c>
      <c r="D47" s="8">
        <v>12.8</v>
      </c>
      <c r="E47" s="8"/>
      <c r="F47" s="8"/>
      <c r="G47" s="8"/>
      <c r="H47" s="8">
        <f t="shared" si="2"/>
        <v>220.5</v>
      </c>
      <c r="I47" s="8">
        <f t="shared" si="0"/>
        <v>233.3</v>
      </c>
      <c r="K47" s="8">
        <f>Overview!J47</f>
        <v>9966155.3621434625</v>
      </c>
      <c r="L47" s="8">
        <f>K47/Overview!D47*100/2.20371</f>
        <v>129328725.72339474</v>
      </c>
      <c r="M47" s="8">
        <f>(L47/K47)*Overview!C47</f>
        <v>17945605.733003229</v>
      </c>
      <c r="N47" s="5">
        <f t="shared" si="50"/>
        <v>7.2067071821125621</v>
      </c>
      <c r="O47" s="8">
        <f t="shared" si="51"/>
        <v>220.5</v>
      </c>
      <c r="P47" s="12">
        <f t="shared" si="52"/>
        <v>2861.382648150417</v>
      </c>
      <c r="Q47" s="24">
        <f t="shared" si="53"/>
        <v>0.15944753778291995</v>
      </c>
      <c r="R47" s="15">
        <f t="shared" si="59"/>
        <v>2.7490898283676346E-2</v>
      </c>
      <c r="S47" s="15">
        <f t="shared" si="60"/>
        <v>8.341014231217958E-2</v>
      </c>
      <c r="T47" s="24">
        <f t="shared" si="54"/>
        <v>2.2124880858025893E-2</v>
      </c>
      <c r="U47" s="25">
        <f t="shared" si="55"/>
        <v>5.9958682742081049E-2</v>
      </c>
      <c r="W47" s="5">
        <f t="shared" si="56"/>
        <v>1.0834101423121796</v>
      </c>
      <c r="X47" s="5">
        <f t="shared" si="57"/>
        <v>1.0221248808580259</v>
      </c>
      <c r="Y47" s="5">
        <f t="shared" si="58"/>
        <v>1.059958682742081</v>
      </c>
    </row>
    <row r="48" spans="1:25" x14ac:dyDescent="0.35">
      <c r="A48" s="1">
        <v>1900</v>
      </c>
      <c r="B48" s="8">
        <v>217.2</v>
      </c>
      <c r="C48" s="8">
        <v>48.400000000000006</v>
      </c>
      <c r="D48" s="8">
        <v>16.3</v>
      </c>
      <c r="E48" s="8"/>
      <c r="F48" s="8"/>
      <c r="G48" s="8"/>
      <c r="H48" s="8">
        <f t="shared" si="2"/>
        <v>249.3</v>
      </c>
      <c r="I48" s="8">
        <f t="shared" si="0"/>
        <v>265.60000000000002</v>
      </c>
      <c r="K48" s="8">
        <f>Overview!J48</f>
        <v>10431156.489982734</v>
      </c>
      <c r="L48" s="8">
        <f>K48/Overview!D48*100/2.20371</f>
        <v>132101190.86560309</v>
      </c>
      <c r="M48" s="8">
        <f>(L48/K48)*Overview!C48</f>
        <v>18599761.130094253</v>
      </c>
      <c r="N48" s="5">
        <f t="shared" si="50"/>
        <v>7.1023057738018212</v>
      </c>
      <c r="O48" s="8">
        <f t="shared" si="51"/>
        <v>249.3</v>
      </c>
      <c r="P48" s="12">
        <f t="shared" si="52"/>
        <v>3157.1596988714496</v>
      </c>
      <c r="Q48" s="24">
        <f t="shared" si="53"/>
        <v>0.16974194866208214</v>
      </c>
      <c r="R48" s="15">
        <f t="shared" si="59"/>
        <v>3.6452121306108198E-2</v>
      </c>
      <c r="S48" s="15">
        <f t="shared" si="60"/>
        <v>2.1437349874907419E-2</v>
      </c>
      <c r="T48" s="24">
        <f t="shared" si="54"/>
        <v>2.3899555168154962E-2</v>
      </c>
      <c r="U48" s="25">
        <f t="shared" si="55"/>
        <v>-2.4047332385480624E-3</v>
      </c>
      <c r="W48" s="5">
        <f t="shared" si="56"/>
        <v>1.0214373498749074</v>
      </c>
      <c r="X48" s="5">
        <f t="shared" si="57"/>
        <v>1.0238995551681549</v>
      </c>
      <c r="Y48" s="5">
        <f t="shared" si="58"/>
        <v>0.99759526676145194</v>
      </c>
    </row>
    <row r="49" spans="1:25" x14ac:dyDescent="0.35">
      <c r="A49" s="1">
        <v>1901</v>
      </c>
      <c r="B49" s="8">
        <v>221.7</v>
      </c>
      <c r="C49" s="8">
        <v>5.2000000000000028</v>
      </c>
      <c r="D49" s="8">
        <v>13.9</v>
      </c>
      <c r="E49" s="8"/>
      <c r="F49" s="8"/>
      <c r="G49" s="8"/>
      <c r="H49" s="8">
        <f t="shared" si="2"/>
        <v>212.99999999999997</v>
      </c>
      <c r="I49" s="8">
        <f t="shared" si="0"/>
        <v>226.89999999999998</v>
      </c>
      <c r="K49" s="8">
        <f>Overview!J49</f>
        <v>9578530.7673640791</v>
      </c>
      <c r="L49" s="8">
        <f>K49/Overview!D49*100/2.20371</f>
        <v>114329363.73824878</v>
      </c>
      <c r="M49" s="8">
        <f>(L49/K49)*Overview!C49</f>
        <v>17567407.949795712</v>
      </c>
      <c r="N49" s="5">
        <f t="shared" si="50"/>
        <v>6.5080382982498168</v>
      </c>
      <c r="O49" s="8">
        <f t="shared" si="51"/>
        <v>212.99999999999997</v>
      </c>
      <c r="P49" s="12">
        <f t="shared" si="52"/>
        <v>2542.3684558407977</v>
      </c>
      <c r="Q49" s="24">
        <f t="shared" si="53"/>
        <v>0.14472075010191598</v>
      </c>
      <c r="R49" s="15">
        <f t="shared" si="59"/>
        <v>-5.5503571958685161E-2</v>
      </c>
      <c r="S49" s="15">
        <f t="shared" si="60"/>
        <v>-0.13453192216438825</v>
      </c>
      <c r="T49" s="24">
        <f t="shared" si="54"/>
        <v>2.223723086276785E-2</v>
      </c>
      <c r="U49" s="25">
        <f t="shared" si="55"/>
        <v>-0.15335887629023548</v>
      </c>
      <c r="W49" s="5">
        <f t="shared" si="56"/>
        <v>0.86546807783561175</v>
      </c>
      <c r="X49" s="5">
        <f t="shared" si="57"/>
        <v>1.0222372308627679</v>
      </c>
      <c r="Y49" s="5">
        <f t="shared" si="58"/>
        <v>0.84664112370976452</v>
      </c>
    </row>
    <row r="50" spans="1:25" x14ac:dyDescent="0.35">
      <c r="A50" s="1">
        <v>1902</v>
      </c>
      <c r="B50" s="8">
        <v>214.4</v>
      </c>
      <c r="C50" s="8">
        <v>6.2999999999999972</v>
      </c>
      <c r="D50" s="8">
        <v>21.6</v>
      </c>
      <c r="E50" s="8"/>
      <c r="F50" s="8"/>
      <c r="G50" s="8"/>
      <c r="H50" s="8">
        <f t="shared" si="2"/>
        <v>199.1</v>
      </c>
      <c r="I50" s="8">
        <f t="shared" si="0"/>
        <v>220.7</v>
      </c>
      <c r="K50" s="8">
        <f>Overview!J50</f>
        <v>10392059.170059634</v>
      </c>
      <c r="L50" s="8">
        <f>K50/Overview!D50*100/2.20371</f>
        <v>127772872.39221181</v>
      </c>
      <c r="M50" s="8">
        <f>(L50/K50)*Overview!C50</f>
        <v>18785898.784190636</v>
      </c>
      <c r="N50" s="5">
        <f t="shared" si="50"/>
        <v>6.8015309706522897</v>
      </c>
      <c r="O50" s="8">
        <f t="shared" si="51"/>
        <v>199.1</v>
      </c>
      <c r="P50" s="12">
        <f t="shared" si="52"/>
        <v>2447.9824909564472</v>
      </c>
      <c r="Q50" s="24">
        <f t="shared" si="53"/>
        <v>0.13030957523398129</v>
      </c>
      <c r="R50" s="15">
        <f t="shared" si="59"/>
        <v>6.9360877704732316E-2</v>
      </c>
      <c r="S50" s="15">
        <f t="shared" si="60"/>
        <v>0.11758579086245291</v>
      </c>
      <c r="T50" s="24">
        <f t="shared" si="54"/>
        <v>1.9158859350380076E-2</v>
      </c>
      <c r="U50" s="25">
        <f t="shared" si="55"/>
        <v>9.6576633376675991E-2</v>
      </c>
      <c r="W50" s="5">
        <f t="shared" si="56"/>
        <v>1.1175857908624529</v>
      </c>
      <c r="X50" s="5">
        <f t="shared" si="57"/>
        <v>1.01915885935038</v>
      </c>
      <c r="Y50" s="5">
        <f t="shared" si="58"/>
        <v>1.096576633376676</v>
      </c>
    </row>
    <row r="51" spans="1:25" x14ac:dyDescent="0.35">
      <c r="A51" s="1">
        <v>1903</v>
      </c>
      <c r="B51" s="8">
        <v>231.9</v>
      </c>
      <c r="C51" s="8">
        <v>9.2999999999999972</v>
      </c>
      <c r="D51" s="8">
        <v>10.7</v>
      </c>
      <c r="E51" s="8"/>
      <c r="F51" s="8"/>
      <c r="G51" s="8"/>
      <c r="H51" s="8">
        <f t="shared" si="2"/>
        <v>230.5</v>
      </c>
      <c r="I51" s="8">
        <f t="shared" si="0"/>
        <v>241.2</v>
      </c>
      <c r="K51" s="8">
        <f>Overview!J51</f>
        <v>11027467.680527268</v>
      </c>
      <c r="L51" s="8">
        <f>K51/Overview!D51*100/2.20371</f>
        <v>135585373.18693548</v>
      </c>
      <c r="M51" s="8">
        <f>(L51/K51)*Overview!C51</f>
        <v>19255576.991898</v>
      </c>
      <c r="N51" s="5">
        <f t="shared" si="50"/>
        <v>7.0413560312414711</v>
      </c>
      <c r="O51" s="8">
        <f t="shared" si="51"/>
        <v>230.5</v>
      </c>
      <c r="P51" s="12">
        <f t="shared" si="52"/>
        <v>2834.0530595954851</v>
      </c>
      <c r="Q51" s="24">
        <f t="shared" si="53"/>
        <v>0.14718089521741909</v>
      </c>
      <c r="R51" s="15">
        <f t="shared" si="59"/>
        <v>2.5001636232737656E-2</v>
      </c>
      <c r="S51" s="15">
        <f t="shared" si="60"/>
        <v>6.1143657870838197E-2</v>
      </c>
      <c r="T51" s="24">
        <f t="shared" si="54"/>
        <v>2.0902350990973741E-2</v>
      </c>
      <c r="U51" s="25">
        <f t="shared" si="55"/>
        <v>3.9417390743397451E-2</v>
      </c>
      <c r="W51" s="5">
        <f t="shared" si="56"/>
        <v>1.0611436578708382</v>
      </c>
      <c r="X51" s="5">
        <f t="shared" si="57"/>
        <v>1.0209023509909738</v>
      </c>
      <c r="Y51" s="5">
        <f t="shared" si="58"/>
        <v>1.0394173907433975</v>
      </c>
    </row>
    <row r="52" spans="1:25" x14ac:dyDescent="0.35">
      <c r="A52" s="1">
        <v>1904</v>
      </c>
      <c r="B52" s="8">
        <v>230.8</v>
      </c>
      <c r="C52" s="8">
        <v>103</v>
      </c>
      <c r="D52" s="8">
        <v>14.5</v>
      </c>
      <c r="E52" s="8"/>
      <c r="F52" s="8"/>
      <c r="G52" s="8"/>
      <c r="H52" s="8">
        <f t="shared" si="2"/>
        <v>319.3</v>
      </c>
      <c r="I52" s="8">
        <f t="shared" si="0"/>
        <v>333.8</v>
      </c>
      <c r="K52" s="8">
        <f>Overview!J52</f>
        <v>11158842.074477319</v>
      </c>
      <c r="L52" s="8">
        <f>K52/Overview!D52*100/2.20371</f>
        <v>133191962.88197289</v>
      </c>
      <c r="M52" s="8">
        <f>(L52/K52)*Overview!C52</f>
        <v>19465232.290071234</v>
      </c>
      <c r="N52" s="5">
        <f t="shared" si="50"/>
        <v>6.8425570728950937</v>
      </c>
      <c r="O52" s="8">
        <f t="shared" si="51"/>
        <v>319.3</v>
      </c>
      <c r="P52" s="12">
        <f t="shared" si="52"/>
        <v>3811.1654833331772</v>
      </c>
      <c r="Q52" s="24">
        <f t="shared" si="53"/>
        <v>0.19579347559480012</v>
      </c>
      <c r="R52" s="15">
        <f t="shared" si="59"/>
        <v>1.0888029907462515E-2</v>
      </c>
      <c r="S52" s="15">
        <f t="shared" si="60"/>
        <v>-1.7652422593274375E-2</v>
      </c>
      <c r="T52" s="24">
        <f t="shared" si="54"/>
        <v>2.86140800155518E-2</v>
      </c>
      <c r="U52" s="25">
        <f t="shared" si="55"/>
        <v>-4.4979456831979903E-2</v>
      </c>
      <c r="W52" s="5">
        <f t="shared" si="56"/>
        <v>0.98234757740672562</v>
      </c>
      <c r="X52" s="5">
        <f t="shared" si="57"/>
        <v>1.0286140800155519</v>
      </c>
      <c r="Y52" s="5">
        <f t="shared" si="58"/>
        <v>0.9550205431680201</v>
      </c>
    </row>
    <row r="53" spans="1:25" x14ac:dyDescent="0.35">
      <c r="A53" s="1">
        <v>1905</v>
      </c>
      <c r="B53" s="8">
        <v>235.8</v>
      </c>
      <c r="C53" s="8">
        <v>4.0000000000000071</v>
      </c>
      <c r="D53" s="8">
        <v>14</v>
      </c>
      <c r="E53" s="8"/>
      <c r="F53" s="8"/>
      <c r="G53" s="8"/>
      <c r="H53" s="8">
        <f t="shared" si="2"/>
        <v>225.8</v>
      </c>
      <c r="I53" s="8">
        <f t="shared" si="0"/>
        <v>239.8</v>
      </c>
      <c r="K53" s="8">
        <f>Overview!J53</f>
        <v>11686508.431253251</v>
      </c>
      <c r="L53" s="8">
        <f>K53/Overview!D53*100/2.20371</f>
        <v>139490189.64570794</v>
      </c>
      <c r="M53" s="8">
        <f>(L53/K53)*Overview!C53</f>
        <v>20415338.060423005</v>
      </c>
      <c r="N53" s="5">
        <f t="shared" si="50"/>
        <v>6.8326171838477849</v>
      </c>
      <c r="O53" s="8">
        <f t="shared" si="51"/>
        <v>225.8</v>
      </c>
      <c r="P53" s="12">
        <f t="shared" si="52"/>
        <v>2695.1492832340477</v>
      </c>
      <c r="Q53" s="24">
        <f t="shared" si="53"/>
        <v>0.13201590271281574</v>
      </c>
      <c r="R53" s="15">
        <f t="shared" si="59"/>
        <v>4.8810399803777216E-2</v>
      </c>
      <c r="S53" s="15">
        <f t="shared" si="60"/>
        <v>4.72868379401854E-2</v>
      </c>
      <c r="T53" s="24">
        <f t="shared" si="54"/>
        <v>1.9321425328042607E-2</v>
      </c>
      <c r="U53" s="25">
        <f t="shared" si="55"/>
        <v>2.7435323066169026E-2</v>
      </c>
      <c r="W53" s="5">
        <f t="shared" si="56"/>
        <v>1.0472868379401854</v>
      </c>
      <c r="X53" s="5">
        <f t="shared" si="57"/>
        <v>1.0193214253280427</v>
      </c>
      <c r="Y53" s="5">
        <f t="shared" si="58"/>
        <v>1.027435323066169</v>
      </c>
    </row>
    <row r="54" spans="1:25" x14ac:dyDescent="0.35">
      <c r="A54" s="1">
        <v>1906</v>
      </c>
      <c r="B54" s="8">
        <v>270.8</v>
      </c>
      <c r="C54" s="8">
        <v>-56.499999999999993</v>
      </c>
      <c r="D54" s="8">
        <v>12.4</v>
      </c>
      <c r="E54" s="8"/>
      <c r="F54" s="8"/>
      <c r="G54" s="8"/>
      <c r="H54" s="8">
        <f t="shared" si="2"/>
        <v>201.9</v>
      </c>
      <c r="I54" s="8">
        <f t="shared" si="0"/>
        <v>214.3</v>
      </c>
      <c r="K54" s="8">
        <f>Overview!J54</f>
        <v>11383291.790896328</v>
      </c>
      <c r="L54" s="8">
        <f>K54/Overview!D54*100/2.20371</f>
        <v>135870995.1774945</v>
      </c>
      <c r="M54" s="8">
        <f>(L54/K54)*Overview!C54</f>
        <v>21599389.472720694</v>
      </c>
      <c r="N54" s="5">
        <f t="shared" si="50"/>
        <v>6.2905016527941688</v>
      </c>
      <c r="O54" s="8">
        <f t="shared" si="51"/>
        <v>201.9</v>
      </c>
      <c r="P54" s="12">
        <f t="shared" si="52"/>
        <v>2409.8788320857138</v>
      </c>
      <c r="Q54" s="24">
        <f t="shared" si="53"/>
        <v>0.11157161803713526</v>
      </c>
      <c r="R54" s="15">
        <f t="shared" si="59"/>
        <v>5.7998129092609929E-2</v>
      </c>
      <c r="S54" s="15">
        <f t="shared" si="60"/>
        <v>-2.5945871013623667E-2</v>
      </c>
      <c r="T54" s="24">
        <f t="shared" si="54"/>
        <v>1.7736521536017152E-2</v>
      </c>
      <c r="U54" s="25">
        <f t="shared" si="55"/>
        <v>-4.292112115983937E-2</v>
      </c>
      <c r="W54" s="5">
        <f t="shared" si="56"/>
        <v>0.97405412898637633</v>
      </c>
      <c r="X54" s="5">
        <f t="shared" si="57"/>
        <v>1.0177365215360172</v>
      </c>
      <c r="Y54" s="5">
        <f t="shared" si="58"/>
        <v>0.95707887884016063</v>
      </c>
    </row>
    <row r="55" spans="1:25" x14ac:dyDescent="0.35">
      <c r="A55" s="1">
        <v>1907</v>
      </c>
      <c r="B55" s="8">
        <v>261.2</v>
      </c>
      <c r="C55" s="8">
        <v>-83.999999999999986</v>
      </c>
      <c r="D55" s="8">
        <v>12.7</v>
      </c>
      <c r="E55" s="8"/>
      <c r="F55" s="8"/>
      <c r="G55" s="8"/>
      <c r="H55" s="8">
        <f t="shared" si="2"/>
        <v>164.5</v>
      </c>
      <c r="I55" s="8">
        <f t="shared" si="0"/>
        <v>177.2</v>
      </c>
      <c r="K55" s="8">
        <f>Overview!J55</f>
        <v>11032464.512861146</v>
      </c>
      <c r="L55" s="8">
        <f>K55/Overview!D55*100/2.20371</f>
        <v>129847783.23258522</v>
      </c>
      <c r="M55" s="8">
        <f>(L55/K55)*Overview!C55</f>
        <v>21187648.426405765</v>
      </c>
      <c r="N55" s="5">
        <f t="shared" si="50"/>
        <v>6.1284660109216453</v>
      </c>
      <c r="O55" s="8">
        <f t="shared" si="51"/>
        <v>164.5</v>
      </c>
      <c r="P55" s="12">
        <f t="shared" si="52"/>
        <v>1936.1005255770183</v>
      </c>
      <c r="Q55" s="24">
        <f t="shared" si="53"/>
        <v>9.1378735696033775E-2</v>
      </c>
      <c r="R55" s="15">
        <f t="shared" si="59"/>
        <v>-1.9062624285512531E-2</v>
      </c>
      <c r="S55" s="15">
        <f t="shared" si="60"/>
        <v>-4.4330373359235953E-2</v>
      </c>
      <c r="T55" s="24">
        <f t="shared" si="54"/>
        <v>1.4910539690223646E-2</v>
      </c>
      <c r="U55" s="25">
        <f t="shared" si="55"/>
        <v>-5.8370576255461271E-2</v>
      </c>
      <c r="W55" s="5">
        <f t="shared" si="56"/>
        <v>0.95566962664076405</v>
      </c>
      <c r="X55" s="5">
        <f t="shared" si="57"/>
        <v>1.0149105396902236</v>
      </c>
      <c r="Y55" s="5">
        <f t="shared" si="58"/>
        <v>0.94162942374453873</v>
      </c>
    </row>
    <row r="56" spans="1:25" x14ac:dyDescent="0.35">
      <c r="A56" s="1">
        <v>1908</v>
      </c>
      <c r="B56" s="8">
        <v>256.89999999999998</v>
      </c>
      <c r="C56" s="8">
        <v>-32.100000000000009</v>
      </c>
      <c r="D56" s="8">
        <v>16</v>
      </c>
      <c r="E56" s="8"/>
      <c r="F56" s="8"/>
      <c r="G56" s="8"/>
      <c r="H56" s="8">
        <f t="shared" si="2"/>
        <v>208.79999999999995</v>
      </c>
      <c r="I56" s="8">
        <f t="shared" si="0"/>
        <v>224.79999999999995</v>
      </c>
      <c r="K56" s="8">
        <f>Overview!J56</f>
        <v>12464018.357767211</v>
      </c>
      <c r="L56" s="8">
        <f>K56/Overview!D56*100/2.20371</f>
        <v>142717498.48993653</v>
      </c>
      <c r="M56" s="8">
        <f>(L56/K56)*Overview!C56</f>
        <v>20230496.224749647</v>
      </c>
      <c r="N56" s="5">
        <f t="shared" si="50"/>
        <v>7.0545723102599114</v>
      </c>
      <c r="O56" s="8">
        <f t="shared" si="51"/>
        <v>208.79999999999995</v>
      </c>
      <c r="P56" s="12">
        <f t="shared" si="52"/>
        <v>2390.8351888882303</v>
      </c>
      <c r="Q56" s="24">
        <f t="shared" si="53"/>
        <v>0.11817976001811181</v>
      </c>
      <c r="R56" s="15">
        <f t="shared" si="59"/>
        <v>-4.5175008683985829E-2</v>
      </c>
      <c r="S56" s="15">
        <f t="shared" si="60"/>
        <v>9.9113861915523627E-2</v>
      </c>
      <c r="T56" s="24">
        <f t="shared" si="54"/>
        <v>1.6752221796101727E-2</v>
      </c>
      <c r="U56" s="25">
        <f t="shared" si="55"/>
        <v>8.1004632548458355E-2</v>
      </c>
      <c r="W56" s="5">
        <f t="shared" si="56"/>
        <v>1.0991138619155236</v>
      </c>
      <c r="X56" s="5">
        <f t="shared" si="57"/>
        <v>1.0167522217961018</v>
      </c>
      <c r="Y56" s="5">
        <f t="shared" si="58"/>
        <v>1.0810046325484584</v>
      </c>
    </row>
    <row r="57" spans="1:25" x14ac:dyDescent="0.35">
      <c r="A57" s="1">
        <v>1909</v>
      </c>
      <c r="B57" s="8">
        <v>257.3</v>
      </c>
      <c r="C57" s="8">
        <v>-23.000000000000014</v>
      </c>
      <c r="D57" s="8">
        <v>14</v>
      </c>
      <c r="E57" s="8"/>
      <c r="F57" s="8"/>
      <c r="G57" s="8"/>
      <c r="H57" s="8">
        <f t="shared" si="2"/>
        <v>220.3</v>
      </c>
      <c r="I57" s="8">
        <f t="shared" si="0"/>
        <v>234.3</v>
      </c>
      <c r="K57" s="8">
        <f>Overview!J57</f>
        <v>12995422.881124279</v>
      </c>
      <c r="L57" s="8">
        <f>K57/Overview!D57*100/2.20371</f>
        <v>150848132.38783523</v>
      </c>
      <c r="M57" s="8">
        <f>(L57/K57)*Overview!C57</f>
        <v>21701923.122635446</v>
      </c>
      <c r="N57" s="5">
        <f t="shared" si="50"/>
        <v>6.9509108264464485</v>
      </c>
      <c r="O57" s="8">
        <f t="shared" si="51"/>
        <v>220.3</v>
      </c>
      <c r="P57" s="12">
        <f t="shared" si="52"/>
        <v>2557.1960119365581</v>
      </c>
      <c r="Q57" s="24">
        <f t="shared" si="53"/>
        <v>0.11783269148480958</v>
      </c>
      <c r="R57" s="15">
        <f t="shared" si="59"/>
        <v>7.2733109536170515E-2</v>
      </c>
      <c r="S57" s="15">
        <f t="shared" si="60"/>
        <v>5.6970126185837078E-2</v>
      </c>
      <c r="T57" s="24">
        <f t="shared" si="54"/>
        <v>1.6952122452281528E-2</v>
      </c>
      <c r="U57" s="25">
        <f t="shared" si="55"/>
        <v>3.9350922083781104E-2</v>
      </c>
      <c r="W57" s="5">
        <f t="shared" si="56"/>
        <v>1.0569701261858371</v>
      </c>
      <c r="X57" s="5">
        <f t="shared" si="57"/>
        <v>1.0169521224522815</v>
      </c>
      <c r="Y57" s="5">
        <f t="shared" si="58"/>
        <v>1.0393509220837811</v>
      </c>
    </row>
    <row r="58" spans="1:25" x14ac:dyDescent="0.35">
      <c r="A58" s="1">
        <v>1910</v>
      </c>
      <c r="B58" s="8">
        <v>275.3</v>
      </c>
      <c r="C58" s="8">
        <v>-41.499999999999993</v>
      </c>
      <c r="D58" s="8">
        <v>15.1</v>
      </c>
      <c r="E58" s="8"/>
      <c r="F58" s="8"/>
      <c r="G58" s="8"/>
      <c r="H58" s="8">
        <f t="shared" si="2"/>
        <v>218.70000000000002</v>
      </c>
      <c r="I58" s="8">
        <f t="shared" si="0"/>
        <v>233.8</v>
      </c>
      <c r="K58" s="8">
        <f>Overview!J58</f>
        <v>12711381.30493436</v>
      </c>
      <c r="L58" s="8">
        <f>K58/Overview!D58*100/2.20371</f>
        <v>143602303.30179361</v>
      </c>
      <c r="M58" s="8">
        <f>(L58/K58)*Overview!C58</f>
        <v>22736631.739069857</v>
      </c>
      <c r="N58" s="5">
        <f t="shared" si="50"/>
        <v>6.3159004794466664</v>
      </c>
      <c r="O58" s="8">
        <f t="shared" si="51"/>
        <v>218.70000000000002</v>
      </c>
      <c r="P58" s="12">
        <f t="shared" si="52"/>
        <v>2470.6853628811377</v>
      </c>
      <c r="Q58" s="24">
        <f t="shared" si="53"/>
        <v>0.10866540793004073</v>
      </c>
      <c r="R58" s="15">
        <f t="shared" si="59"/>
        <v>4.7678199327652715E-2</v>
      </c>
      <c r="S58" s="15">
        <f t="shared" si="60"/>
        <v>-4.8033933011595864E-2</v>
      </c>
      <c r="T58" s="24">
        <f t="shared" si="54"/>
        <v>1.7205053861070473E-2</v>
      </c>
      <c r="U58" s="25">
        <f t="shared" si="55"/>
        <v>-6.4135531597129258E-2</v>
      </c>
      <c r="W58" s="5">
        <f t="shared" si="56"/>
        <v>0.95196606698840414</v>
      </c>
      <c r="X58" s="5">
        <f t="shared" si="57"/>
        <v>1.0172050538610704</v>
      </c>
      <c r="Y58" s="5">
        <f t="shared" si="58"/>
        <v>0.93586446840287074</v>
      </c>
    </row>
    <row r="59" spans="1:25" x14ac:dyDescent="0.35">
      <c r="A59" s="1">
        <v>1911</v>
      </c>
      <c r="B59" s="8">
        <v>291.39999999999998</v>
      </c>
      <c r="C59" s="8">
        <v>-159.90000000000003</v>
      </c>
      <c r="D59" s="8">
        <v>14.4</v>
      </c>
      <c r="E59" s="8"/>
      <c r="F59" s="8"/>
      <c r="G59" s="8"/>
      <c r="H59" s="8">
        <f t="shared" si="2"/>
        <v>117.09999999999994</v>
      </c>
      <c r="I59" s="8">
        <f t="shared" si="0"/>
        <v>131.49999999999994</v>
      </c>
      <c r="K59" s="8">
        <f>Overview!J59</f>
        <v>14050822.119031396</v>
      </c>
      <c r="L59" s="8">
        <f>K59/Overview!D59*100/2.20371</f>
        <v>156638197.27002317</v>
      </c>
      <c r="M59" s="8">
        <f>(L59/K59)*Overview!C59</f>
        <v>24712828.385882683</v>
      </c>
      <c r="N59" s="5">
        <f t="shared" si="50"/>
        <v>6.3383354921650108</v>
      </c>
      <c r="O59" s="8">
        <f t="shared" si="51"/>
        <v>117.09999999999994</v>
      </c>
      <c r="P59" s="12">
        <f t="shared" si="52"/>
        <v>1305.4277354686308</v>
      </c>
      <c r="Q59" s="24">
        <f t="shared" si="53"/>
        <v>5.2823890292313214E-2</v>
      </c>
      <c r="R59" s="15">
        <f t="shared" si="59"/>
        <v>8.6916860399203211E-2</v>
      </c>
      <c r="S59" s="15">
        <f t="shared" si="60"/>
        <v>9.077774985846454E-2</v>
      </c>
      <c r="T59" s="24">
        <f t="shared" si="54"/>
        <v>8.3340319169930756E-3</v>
      </c>
      <c r="U59" s="25">
        <f t="shared" si="55"/>
        <v>8.176230825486841E-2</v>
      </c>
      <c r="W59" s="5">
        <f t="shared" si="56"/>
        <v>1.0907777498584645</v>
      </c>
      <c r="X59" s="5">
        <f t="shared" si="57"/>
        <v>1.0083340319169931</v>
      </c>
      <c r="Y59" s="5">
        <f t="shared" si="58"/>
        <v>1.0817623082548684</v>
      </c>
    </row>
    <row r="60" spans="1:25" x14ac:dyDescent="0.35">
      <c r="A60" s="1">
        <v>1912</v>
      </c>
      <c r="B60" s="8">
        <v>343.8</v>
      </c>
      <c r="C60" s="8">
        <v>-164.29999999999995</v>
      </c>
      <c r="D60" s="8">
        <v>24.4</v>
      </c>
      <c r="E60" s="8"/>
      <c r="F60" s="8"/>
      <c r="G60" s="8"/>
      <c r="H60" s="8">
        <f t="shared" si="2"/>
        <v>155.10000000000005</v>
      </c>
      <c r="I60" s="8">
        <f t="shared" si="0"/>
        <v>179.50000000000006</v>
      </c>
      <c r="K60" s="8">
        <f>Overview!J60</f>
        <v>15141021.45853244</v>
      </c>
      <c r="L60" s="8">
        <f>K60/Overview!D60*100/2.20371</f>
        <v>166447381.65692556</v>
      </c>
      <c r="M60" s="8">
        <f>(L60/K60)*Overview!C60</f>
        <v>25928422.032239571</v>
      </c>
      <c r="N60" s="5">
        <f t="shared" si="50"/>
        <v>6.4194952338389042</v>
      </c>
      <c r="O60" s="8">
        <f t="shared" si="51"/>
        <v>155.10000000000005</v>
      </c>
      <c r="P60" s="12">
        <f t="shared" si="52"/>
        <v>1705.0361473757139</v>
      </c>
      <c r="Q60" s="24">
        <f t="shared" si="53"/>
        <v>6.5759348766217265E-2</v>
      </c>
      <c r="R60" s="15">
        <f t="shared" si="59"/>
        <v>4.9188770600264498E-2</v>
      </c>
      <c r="S60" s="15">
        <f t="shared" si="60"/>
        <v>6.2623195094569928E-2</v>
      </c>
      <c r="T60" s="24">
        <f t="shared" si="54"/>
        <v>1.02436946162966E-2</v>
      </c>
      <c r="U60" s="25">
        <f t="shared" si="55"/>
        <v>5.1848381491920836E-2</v>
      </c>
      <c r="W60" s="5">
        <f t="shared" si="56"/>
        <v>1.0626231950945699</v>
      </c>
      <c r="X60" s="5">
        <f t="shared" si="57"/>
        <v>1.0102436946162967</v>
      </c>
      <c r="Y60" s="5">
        <f t="shared" si="58"/>
        <v>1.0518483814919208</v>
      </c>
    </row>
    <row r="61" spans="1:25" x14ac:dyDescent="0.35">
      <c r="A61" s="1">
        <v>1913</v>
      </c>
      <c r="B61" s="8">
        <v>419.8</v>
      </c>
      <c r="C61" s="8">
        <v>-279.5</v>
      </c>
      <c r="D61" s="8">
        <v>22.9</v>
      </c>
      <c r="E61" s="8"/>
      <c r="F61" s="8"/>
      <c r="G61" s="8"/>
      <c r="H61" s="8">
        <f t="shared" si="2"/>
        <v>117.4</v>
      </c>
      <c r="I61" s="8">
        <f t="shared" si="0"/>
        <v>140.30000000000001</v>
      </c>
      <c r="K61" s="8">
        <f>Overview!J61</f>
        <v>17279105.370590437</v>
      </c>
      <c r="L61" s="8">
        <f>K61/Overview!D61*100/2.20371</f>
        <v>187510101.49268451</v>
      </c>
      <c r="M61" s="8">
        <f>(L61/K61)*Overview!C61</f>
        <v>27057979.972598754</v>
      </c>
      <c r="N61" s="5">
        <f t="shared" si="50"/>
        <v>6.9299371823977038</v>
      </c>
      <c r="O61" s="8">
        <f t="shared" si="51"/>
        <v>117.4</v>
      </c>
      <c r="P61" s="12">
        <f t="shared" si="52"/>
        <v>1274.0061156585762</v>
      </c>
      <c r="Q61" s="24">
        <f t="shared" si="53"/>
        <v>4.7084302558755113E-2</v>
      </c>
      <c r="R61" s="15">
        <f t="shared" si="59"/>
        <v>4.3564469097065794E-2</v>
      </c>
      <c r="S61" s="15">
        <f t="shared" si="60"/>
        <v>0.12654281266600242</v>
      </c>
      <c r="T61" s="24">
        <f t="shared" si="54"/>
        <v>6.7943332413388938E-3</v>
      </c>
      <c r="U61" s="25">
        <f t="shared" si="55"/>
        <v>0.11894035898984212</v>
      </c>
      <c r="W61" s="5">
        <f t="shared" si="56"/>
        <v>1.1265428126660024</v>
      </c>
      <c r="X61" s="5">
        <f t="shared" si="57"/>
        <v>1.0067943332413389</v>
      </c>
      <c r="Y61" s="5">
        <f t="shared" si="58"/>
        <v>1.1189403589898421</v>
      </c>
    </row>
    <row r="62" spans="1:25" x14ac:dyDescent="0.35">
      <c r="A62" s="1">
        <v>1914</v>
      </c>
      <c r="B62" s="8"/>
      <c r="C62" s="8"/>
      <c r="D62" s="8"/>
      <c r="E62" s="8"/>
      <c r="F62" s="8"/>
      <c r="G62" s="8"/>
      <c r="H62" s="8"/>
      <c r="I62" s="8"/>
      <c r="K62" s="8">
        <f>Overview!J62</f>
        <v>16601265.91728767</v>
      </c>
      <c r="L62" s="8">
        <f>K62/Overview!D62*100/2.20371</f>
        <v>180154295.6243507</v>
      </c>
      <c r="M62" s="8">
        <f>(L62/K62)*Overview!C62</f>
        <v>29625525.517443888</v>
      </c>
      <c r="N62" s="5">
        <v>6.899683531885648</v>
      </c>
      <c r="R62" s="15">
        <f t="shared" ref="R62:R69" si="61">M62/M61-1</f>
        <v>9.4890510948904883E-2</v>
      </c>
      <c r="S62" s="15">
        <f t="shared" ref="S62:S69" si="62">L62/L61-1</f>
        <v>-3.9228851191362546E-2</v>
      </c>
    </row>
    <row r="63" spans="1:25" x14ac:dyDescent="0.35">
      <c r="A63" s="1">
        <v>1915</v>
      </c>
      <c r="B63" s="8"/>
      <c r="C63" s="8"/>
      <c r="D63" s="8"/>
      <c r="E63" s="8"/>
      <c r="F63" s="8"/>
      <c r="G63" s="8"/>
      <c r="H63" s="8"/>
      <c r="I63" s="8"/>
      <c r="K63" s="8">
        <f>Overview!J63</f>
        <v>19987121.73630888</v>
      </c>
      <c r="L63" s="8">
        <f>K63/Overview!D63*100/2.20371</f>
        <v>189886627.01870394</v>
      </c>
      <c r="M63" s="8">
        <f>(L63/K63)*Overview!C63</f>
        <v>30657948.326606818</v>
      </c>
      <c r="N63" s="5">
        <v>7.0749973654923854</v>
      </c>
      <c r="R63" s="15">
        <f t="shared" si="61"/>
        <v>3.4849096889607134E-2</v>
      </c>
      <c r="S63" s="15">
        <f t="shared" si="62"/>
        <v>5.402220002928293E-2</v>
      </c>
    </row>
    <row r="64" spans="1:25" x14ac:dyDescent="0.35">
      <c r="A64" s="1">
        <v>1916</v>
      </c>
      <c r="B64" s="8"/>
      <c r="C64" s="8"/>
      <c r="D64" s="8"/>
      <c r="E64" s="8"/>
      <c r="F64" s="8"/>
      <c r="G64" s="8"/>
      <c r="H64" s="8"/>
      <c r="I64" s="8"/>
      <c r="K64" s="8">
        <f>Overview!J64</f>
        <v>21634895.539834842</v>
      </c>
      <c r="L64" s="8">
        <f>K64/Overview!D64*100/2.20371</f>
        <v>184502655.3478635</v>
      </c>
      <c r="M64" s="8">
        <f>(L64/K64)*Overview!C64</f>
        <v>31485421.424387984</v>
      </c>
      <c r="N64" s="5">
        <v>6.7226419254112431</v>
      </c>
      <c r="R64" s="15">
        <f t="shared" si="61"/>
        <v>2.6990491632574054E-2</v>
      </c>
      <c r="S64" s="15">
        <f t="shared" si="62"/>
        <v>-2.8353611601674933E-2</v>
      </c>
    </row>
    <row r="65" spans="1:25" x14ac:dyDescent="0.35">
      <c r="A65" s="1">
        <v>1917</v>
      </c>
      <c r="B65" s="8"/>
      <c r="C65" s="8"/>
      <c r="D65" s="8"/>
      <c r="E65" s="8"/>
      <c r="F65" s="8"/>
      <c r="G65" s="8"/>
      <c r="H65" s="8"/>
      <c r="I65" s="8"/>
      <c r="K65" s="8">
        <f>Overview!J65</f>
        <v>21712571.301535163</v>
      </c>
      <c r="L65" s="8">
        <f>K65/Overview!D65*100/2.20371</f>
        <v>174473436.97398305</v>
      </c>
      <c r="M65" s="8">
        <f>(L65/K65)*Overview!C65</f>
        <v>29458492.550875273</v>
      </c>
      <c r="N65" s="5">
        <v>6.8324970693241012</v>
      </c>
      <c r="R65" s="15">
        <f t="shared" si="61"/>
        <v>-6.4376742689640221E-2</v>
      </c>
      <c r="S65" s="15">
        <f t="shared" si="62"/>
        <v>-5.4358124846340172E-2</v>
      </c>
    </row>
    <row r="66" spans="1:25" x14ac:dyDescent="0.35">
      <c r="A66" s="1">
        <v>1918</v>
      </c>
      <c r="B66" s="8"/>
      <c r="C66" s="8"/>
      <c r="D66" s="8"/>
      <c r="E66" s="8"/>
      <c r="F66" s="8"/>
      <c r="G66" s="8"/>
      <c r="H66" s="8"/>
      <c r="I66" s="8"/>
      <c r="K66" s="8">
        <f>Overview!J66</f>
        <v>25669835.040669285</v>
      </c>
      <c r="L66" s="8">
        <f>K66/Overview!D66*100/2.20371</f>
        <v>173009746.43227583</v>
      </c>
      <c r="M66" s="8">
        <f>(L66/K66)*Overview!C66</f>
        <v>27633210.702309072</v>
      </c>
      <c r="N66" s="5">
        <v>7.2531919011204904</v>
      </c>
      <c r="R66" s="15">
        <f t="shared" si="61"/>
        <v>-6.1961142289066906E-2</v>
      </c>
      <c r="S66" s="15">
        <f t="shared" si="62"/>
        <v>-8.3891884466371636E-3</v>
      </c>
    </row>
    <row r="67" spans="1:25" x14ac:dyDescent="0.35">
      <c r="A67" s="1">
        <v>1919</v>
      </c>
      <c r="B67" s="8"/>
      <c r="C67" s="8"/>
      <c r="D67" s="8"/>
      <c r="E67" s="8"/>
      <c r="F67" s="8"/>
      <c r="G67" s="8"/>
      <c r="H67" s="8"/>
      <c r="I67" s="8"/>
      <c r="K67" s="8">
        <f>Overview!J67</f>
        <v>33035877.858044039</v>
      </c>
      <c r="L67" s="8">
        <f>K67/Overview!D67*100/2.20371</f>
        <v>204581713.27689418</v>
      </c>
      <c r="M67" s="8">
        <f>(L67/K67)*Overview!C67</f>
        <v>34245703.392009333</v>
      </c>
      <c r="N67" s="5">
        <v>6.9215879837793013</v>
      </c>
      <c r="R67" s="15">
        <f t="shared" si="61"/>
        <v>0.23929512791460428</v>
      </c>
      <c r="S67" s="15">
        <f t="shared" si="62"/>
        <v>0.18248663728882519</v>
      </c>
    </row>
    <row r="68" spans="1:25" x14ac:dyDescent="0.35">
      <c r="A68" s="1">
        <v>1920</v>
      </c>
      <c r="B68" s="8"/>
      <c r="C68" s="8"/>
      <c r="D68" s="8"/>
      <c r="E68" s="8"/>
      <c r="F68" s="8"/>
      <c r="G68" s="8"/>
      <c r="H68" s="8"/>
      <c r="I68" s="8"/>
      <c r="K68" s="8">
        <f>Overview!J68</f>
        <v>30830643.061181899</v>
      </c>
      <c r="L68" s="8">
        <f>K68/Overview!D68*100/2.20371</f>
        <v>172915098.9698599</v>
      </c>
      <c r="M68" s="8">
        <f>(L68/K68)*Overview!C68</f>
        <v>35249715.514169618</v>
      </c>
      <c r="N68" s="5">
        <v>5.693340854073087</v>
      </c>
      <c r="R68" s="15">
        <f t="shared" si="61"/>
        <v>2.9317900428774912E-2</v>
      </c>
      <c r="S68" s="15">
        <f t="shared" si="62"/>
        <v>-0.15478712050951804</v>
      </c>
    </row>
    <row r="69" spans="1:25" x14ac:dyDescent="0.35">
      <c r="A69" s="1">
        <v>1921</v>
      </c>
      <c r="B69" s="8"/>
      <c r="C69" s="8"/>
      <c r="D69" s="1">
        <v>213</v>
      </c>
      <c r="E69" s="1">
        <v>175</v>
      </c>
      <c r="G69" s="1">
        <v>215</v>
      </c>
      <c r="H69" s="8">
        <f>E69+G69</f>
        <v>390</v>
      </c>
      <c r="I69" s="8">
        <f>H69+D69</f>
        <v>603</v>
      </c>
      <c r="K69" s="8">
        <f>Overview!J69</f>
        <v>29866617.767918538</v>
      </c>
      <c r="L69" s="8">
        <f>K69/Overview!D69*100/2.20371</f>
        <v>193469965.43461406</v>
      </c>
      <c r="M69" s="8">
        <f>(L69/K69)*Overview!C69</f>
        <v>38154239.802603982</v>
      </c>
      <c r="N69" s="5">
        <f t="shared" ref="N69" si="63">L69/M69</f>
        <v>5.0707330675583258</v>
      </c>
      <c r="O69" s="8">
        <f t="shared" ref="O69" si="64">H69</f>
        <v>390</v>
      </c>
      <c r="P69" s="12">
        <f t="shared" ref="P69" si="65">O69*(L69/K69)</f>
        <v>2526.3418545017917</v>
      </c>
      <c r="Q69" s="24">
        <f t="shared" ref="Q69" si="66">P69*1000/M69</f>
        <v>6.6213921901528014E-2</v>
      </c>
      <c r="R69" s="15">
        <f t="shared" si="61"/>
        <v>8.2398517153047912E-2</v>
      </c>
      <c r="S69" s="15">
        <f t="shared" si="62"/>
        <v>0.11887259462712962</v>
      </c>
      <c r="T69" s="24">
        <f t="shared" ref="T69" si="67">Q69/N69</f>
        <v>1.3058057093392127E-2</v>
      </c>
      <c r="U69" s="25">
        <f t="shared" ref="U69" si="68">(1+S69)/(1+T69)-1</f>
        <v>0.10445061543396106</v>
      </c>
      <c r="W69" s="5">
        <f t="shared" ref="W69" si="69">S69+1</f>
        <v>1.1188725946271296</v>
      </c>
      <c r="X69" s="5">
        <f t="shared" ref="X69" si="70">T69+1</f>
        <v>1.013058057093392</v>
      </c>
      <c r="Y69" s="5">
        <f t="shared" ref="Y69" si="71">U69+1</f>
        <v>1.1044506154339611</v>
      </c>
    </row>
    <row r="70" spans="1:25" x14ac:dyDescent="0.35">
      <c r="A70" s="1">
        <v>1922</v>
      </c>
      <c r="B70" s="8"/>
      <c r="C70" s="8"/>
      <c r="D70" s="1">
        <v>109</v>
      </c>
      <c r="E70" s="1">
        <v>119</v>
      </c>
      <c r="G70" s="1">
        <v>105</v>
      </c>
      <c r="H70" s="8">
        <f t="shared" ref="H70:H87" si="72">E70+G70</f>
        <v>224</v>
      </c>
      <c r="I70" s="8">
        <f t="shared" ref="I70:I87" si="73">H70+D70</f>
        <v>333</v>
      </c>
      <c r="K70" s="8">
        <f>Overview!J70</f>
        <v>28396224.670603473</v>
      </c>
      <c r="L70" s="8">
        <f>K70/Overview!D70*100/2.20371</f>
        <v>206436612.94132978</v>
      </c>
      <c r="M70" s="8">
        <f>(L70/K70)*Overview!C70</f>
        <v>40369539.435639434</v>
      </c>
      <c r="N70" s="5">
        <f t="shared" ref="N70:N86" si="74">L70/M70</f>
        <v>5.1136727301645006</v>
      </c>
      <c r="O70" s="8">
        <f t="shared" ref="O70:O86" si="75">H70</f>
        <v>224</v>
      </c>
      <c r="P70" s="12">
        <f t="shared" ref="P70:P86" si="76">O70*(L70/K70)</f>
        <v>1628.4489165465934</v>
      </c>
      <c r="Q70" s="24">
        <f t="shared" ref="Q70:Q86" si="77">P70*1000/M70</f>
        <v>4.0338555735638396E-2</v>
      </c>
      <c r="R70" s="15">
        <f t="shared" ref="R70:R86" si="78">M70/M69-1</f>
        <v>5.8061689722992638E-2</v>
      </c>
      <c r="S70" s="15">
        <f t="shared" ref="S70:S86" si="79">L70/L69-1</f>
        <v>6.7021501128545768E-2</v>
      </c>
      <c r="T70" s="24">
        <f t="shared" ref="T70:T86" si="80">Q70/N70</f>
        <v>7.8883725776367295E-3</v>
      </c>
      <c r="U70" s="25">
        <f t="shared" ref="U70:U86" si="81">(1+S70)/(1+T70)-1</f>
        <v>5.8670315245009208E-2</v>
      </c>
      <c r="W70" s="5">
        <f t="shared" ref="W70:W86" si="82">S70+1</f>
        <v>1.0670215011285458</v>
      </c>
      <c r="X70" s="5">
        <f t="shared" ref="X70:X86" si="83">T70+1</f>
        <v>1.0078883725776366</v>
      </c>
      <c r="Y70" s="5">
        <f t="shared" ref="Y70:Y86" si="84">U70+1</f>
        <v>1.0586703152450092</v>
      </c>
    </row>
    <row r="71" spans="1:25" x14ac:dyDescent="0.35">
      <c r="A71" s="1">
        <v>1923</v>
      </c>
      <c r="B71" s="8"/>
      <c r="C71" s="8"/>
      <c r="D71" s="1">
        <v>51</v>
      </c>
      <c r="E71" s="1">
        <v>196</v>
      </c>
      <c r="G71" s="1">
        <v>130</v>
      </c>
      <c r="H71" s="8">
        <f t="shared" si="72"/>
        <v>326</v>
      </c>
      <c r="I71" s="8">
        <f t="shared" si="73"/>
        <v>377</v>
      </c>
      <c r="K71" s="8">
        <f>Overview!J71</f>
        <v>30223298.914031405</v>
      </c>
      <c r="L71" s="8">
        <f>K71/Overview!D71*100/2.20371</f>
        <v>229604575.59107959</v>
      </c>
      <c r="M71" s="8">
        <f>(L71/K71)*Overview!C71</f>
        <v>40879131.850229874</v>
      </c>
      <c r="N71" s="5">
        <f t="shared" si="74"/>
        <v>5.6166695621690037</v>
      </c>
      <c r="O71" s="8">
        <f t="shared" si="75"/>
        <v>326</v>
      </c>
      <c r="P71" s="12">
        <f t="shared" si="76"/>
        <v>2476.6023012776323</v>
      </c>
      <c r="Q71" s="24">
        <f t="shared" si="77"/>
        <v>6.0583534658985319E-2</v>
      </c>
      <c r="R71" s="15">
        <f t="shared" si="78"/>
        <v>1.262319119104327E-2</v>
      </c>
      <c r="S71" s="15">
        <f t="shared" si="79"/>
        <v>0.11222797312768473</v>
      </c>
      <c r="T71" s="24">
        <f t="shared" si="80"/>
        <v>1.0786380432106037E-2</v>
      </c>
      <c r="U71" s="25">
        <f t="shared" si="81"/>
        <v>0.10035908146310102</v>
      </c>
      <c r="W71" s="5">
        <f t="shared" si="82"/>
        <v>1.1122279731276847</v>
      </c>
      <c r="X71" s="5">
        <f t="shared" si="83"/>
        <v>1.010786380432106</v>
      </c>
      <c r="Y71" s="5">
        <f t="shared" si="84"/>
        <v>1.100359081463101</v>
      </c>
    </row>
    <row r="72" spans="1:25" x14ac:dyDescent="0.35">
      <c r="A72" s="1">
        <v>1924</v>
      </c>
      <c r="B72" s="8"/>
      <c r="C72" s="8"/>
      <c r="D72" s="1">
        <v>77</v>
      </c>
      <c r="E72" s="1">
        <v>353</v>
      </c>
      <c r="G72" s="1">
        <v>200</v>
      </c>
      <c r="H72" s="8">
        <f t="shared" si="72"/>
        <v>553</v>
      </c>
      <c r="I72" s="8">
        <f t="shared" si="73"/>
        <v>630</v>
      </c>
      <c r="K72" s="8">
        <f>Overview!J72</f>
        <v>32142871.62859942</v>
      </c>
      <c r="L72" s="8">
        <f>K72/Overview!D72*100/2.20371</f>
        <v>242009800.8354727</v>
      </c>
      <c r="M72" s="8">
        <f>(L72/K72)*Overview!C72</f>
        <v>42961560.482932448</v>
      </c>
      <c r="N72" s="5">
        <f t="shared" si="74"/>
        <v>5.6331706324219093</v>
      </c>
      <c r="O72" s="8">
        <f t="shared" si="75"/>
        <v>553</v>
      </c>
      <c r="P72" s="12">
        <f t="shared" si="76"/>
        <v>4163.6422970665335</v>
      </c>
      <c r="Q72" s="24">
        <f t="shared" si="77"/>
        <v>9.6915527514896585E-2</v>
      </c>
      <c r="R72" s="15">
        <f t="shared" si="78"/>
        <v>5.0941116859624991E-2</v>
      </c>
      <c r="S72" s="15">
        <f t="shared" si="79"/>
        <v>5.4028649962475139E-2</v>
      </c>
      <c r="T72" s="24">
        <f t="shared" si="80"/>
        <v>1.7204436690963328E-2</v>
      </c>
      <c r="U72" s="25">
        <f t="shared" si="81"/>
        <v>3.6201388770288334E-2</v>
      </c>
      <c r="W72" s="5">
        <f t="shared" si="82"/>
        <v>1.0540286499624751</v>
      </c>
      <c r="X72" s="5">
        <f t="shared" si="83"/>
        <v>1.0172044366909634</v>
      </c>
      <c r="Y72" s="5">
        <f t="shared" si="84"/>
        <v>1.0362013887702883</v>
      </c>
    </row>
    <row r="73" spans="1:25" x14ac:dyDescent="0.35">
      <c r="A73" s="1">
        <v>1925</v>
      </c>
      <c r="B73" s="8"/>
      <c r="C73" s="8"/>
      <c r="D73" s="1">
        <v>79</v>
      </c>
      <c r="E73" s="1">
        <v>516</v>
      </c>
      <c r="G73" s="1">
        <v>240</v>
      </c>
      <c r="H73" s="8">
        <f t="shared" si="72"/>
        <v>756</v>
      </c>
      <c r="I73" s="8">
        <f t="shared" si="73"/>
        <v>835</v>
      </c>
      <c r="K73" s="8">
        <f>Overview!J73</f>
        <v>31916961.377270211</v>
      </c>
      <c r="L73" s="8">
        <f>K73/Overview!D73*100/2.20371</f>
        <v>242471226.98385495</v>
      </c>
      <c r="M73" s="8">
        <f>(L73/K73)*Overview!C73</f>
        <v>44783958.791508108</v>
      </c>
      <c r="N73" s="5">
        <f t="shared" si="74"/>
        <v>5.4142428120899426</v>
      </c>
      <c r="O73" s="8">
        <f t="shared" si="75"/>
        <v>756</v>
      </c>
      <c r="P73" s="12">
        <f t="shared" si="76"/>
        <v>5743.2863183002764</v>
      </c>
      <c r="Q73" s="24">
        <f t="shared" si="77"/>
        <v>0.12824427480916029</v>
      </c>
      <c r="R73" s="15">
        <f t="shared" si="78"/>
        <v>4.2419276397086536E-2</v>
      </c>
      <c r="S73" s="15">
        <f t="shared" si="79"/>
        <v>1.9066424036930929E-3</v>
      </c>
      <c r="T73" s="24">
        <f t="shared" si="80"/>
        <v>2.3686465358146162E-2</v>
      </c>
      <c r="U73" s="25">
        <f t="shared" si="81"/>
        <v>-2.1275872732021694E-2</v>
      </c>
      <c r="W73" s="5">
        <f t="shared" si="82"/>
        <v>1.0019066424036931</v>
      </c>
      <c r="X73" s="5">
        <f t="shared" si="83"/>
        <v>1.0236864653581461</v>
      </c>
      <c r="Y73" s="5">
        <f t="shared" si="84"/>
        <v>0.97872412726797831</v>
      </c>
    </row>
    <row r="74" spans="1:25" x14ac:dyDescent="0.35">
      <c r="A74" s="1">
        <v>1926</v>
      </c>
      <c r="B74" s="8"/>
      <c r="C74" s="8"/>
      <c r="D74" s="1">
        <v>106</v>
      </c>
      <c r="E74" s="1">
        <v>656</v>
      </c>
      <c r="G74" s="1">
        <v>240</v>
      </c>
      <c r="H74" s="8">
        <f t="shared" si="72"/>
        <v>896</v>
      </c>
      <c r="I74" s="8">
        <f t="shared" si="73"/>
        <v>1002</v>
      </c>
      <c r="K74" s="8">
        <f>Overview!J74</f>
        <v>34653616.529080696</v>
      </c>
      <c r="L74" s="8">
        <f>K74/Overview!D74*100/2.20371</f>
        <v>273260775.3159883</v>
      </c>
      <c r="M74" s="8">
        <f>(L74/K74)*Overview!C74</f>
        <v>47959555.219211929</v>
      </c>
      <c r="N74" s="5">
        <f t="shared" si="74"/>
        <v>5.6977337272411539</v>
      </c>
      <c r="O74" s="8">
        <f t="shared" si="75"/>
        <v>896</v>
      </c>
      <c r="P74" s="12">
        <f t="shared" si="76"/>
        <v>7065.399782376503</v>
      </c>
      <c r="Q74" s="24">
        <f t="shared" si="77"/>
        <v>0.14731996053929627</v>
      </c>
      <c r="R74" s="15">
        <f t="shared" si="78"/>
        <v>7.0909238785427986E-2</v>
      </c>
      <c r="S74" s="15">
        <f t="shared" si="79"/>
        <v>0.12698227626894254</v>
      </c>
      <c r="T74" s="24">
        <f t="shared" si="80"/>
        <v>2.585588719861584E-2</v>
      </c>
      <c r="U74" s="25">
        <f t="shared" si="81"/>
        <v>9.8577578324846815E-2</v>
      </c>
      <c r="W74" s="5">
        <f t="shared" si="82"/>
        <v>1.1269822762689425</v>
      </c>
      <c r="X74" s="5">
        <f t="shared" si="83"/>
        <v>1.0258558871986159</v>
      </c>
      <c r="Y74" s="5">
        <f t="shared" si="84"/>
        <v>1.0985775783248468</v>
      </c>
    </row>
    <row r="75" spans="1:25" x14ac:dyDescent="0.35">
      <c r="A75" s="1">
        <v>1927</v>
      </c>
      <c r="B75" s="8"/>
      <c r="C75" s="8"/>
      <c r="D75" s="1">
        <v>103</v>
      </c>
      <c r="E75" s="1">
        <v>672</v>
      </c>
      <c r="G75" s="1">
        <v>250</v>
      </c>
      <c r="H75" s="8">
        <f t="shared" si="72"/>
        <v>922</v>
      </c>
      <c r="I75" s="8">
        <f t="shared" si="73"/>
        <v>1025</v>
      </c>
      <c r="K75" s="8">
        <f>Overview!J75</f>
        <v>36824963.92596063</v>
      </c>
      <c r="L75" s="8">
        <f>K75/Overview!D75*100/2.20371</f>
        <v>290382915.29967058</v>
      </c>
      <c r="M75" s="8">
        <f>(L75/K75)*Overview!C75</f>
        <v>49268546.69675044</v>
      </c>
      <c r="N75" s="5">
        <f t="shared" si="74"/>
        <v>5.8938802698400501</v>
      </c>
      <c r="O75" s="8">
        <f t="shared" si="75"/>
        <v>922</v>
      </c>
      <c r="P75" s="12">
        <f t="shared" si="76"/>
        <v>7270.4225439186785</v>
      </c>
      <c r="Q75" s="24">
        <f t="shared" si="77"/>
        <v>0.14756722151088347</v>
      </c>
      <c r="R75" s="15">
        <f t="shared" si="78"/>
        <v>2.7293653403485774E-2</v>
      </c>
      <c r="S75" s="15">
        <f t="shared" si="79"/>
        <v>6.2658608663767712E-2</v>
      </c>
      <c r="T75" s="24">
        <f t="shared" si="80"/>
        <v>2.5037363291210563E-2</v>
      </c>
      <c r="U75" s="25">
        <f t="shared" si="81"/>
        <v>3.6702316149493264E-2</v>
      </c>
      <c r="W75" s="5">
        <f t="shared" si="82"/>
        <v>1.0626586086637677</v>
      </c>
      <c r="X75" s="5">
        <f t="shared" si="83"/>
        <v>1.0250373632912106</v>
      </c>
      <c r="Y75" s="5">
        <f t="shared" si="84"/>
        <v>1.0367023161494933</v>
      </c>
    </row>
    <row r="76" spans="1:25" x14ac:dyDescent="0.35">
      <c r="A76" s="1">
        <v>1928</v>
      </c>
      <c r="B76" s="8"/>
      <c r="C76" s="8"/>
      <c r="D76" s="1">
        <v>135</v>
      </c>
      <c r="E76" s="1">
        <v>738</v>
      </c>
      <c r="G76" s="1">
        <v>260</v>
      </c>
      <c r="H76" s="8">
        <f t="shared" si="72"/>
        <v>998</v>
      </c>
      <c r="I76" s="8">
        <f t="shared" si="73"/>
        <v>1133</v>
      </c>
      <c r="K76" s="8">
        <f>Overview!J76</f>
        <v>42665530.952591546</v>
      </c>
      <c r="L76" s="8">
        <f>K76/Overview!D76*100/2.20371</f>
        <v>333325402.06835628</v>
      </c>
      <c r="M76" s="8">
        <f>(L76/K76)*Overview!C76</f>
        <v>51242332.237601086</v>
      </c>
      <c r="N76" s="5">
        <f t="shared" si="74"/>
        <v>6.5048835116010899</v>
      </c>
      <c r="O76" s="8">
        <f t="shared" si="75"/>
        <v>998</v>
      </c>
      <c r="P76" s="12">
        <f t="shared" si="76"/>
        <v>7796.8970228885328</v>
      </c>
      <c r="Q76" s="24">
        <f t="shared" si="77"/>
        <v>0.15215734105808812</v>
      </c>
      <c r="R76" s="15">
        <f t="shared" si="78"/>
        <v>4.0061777202387683E-2</v>
      </c>
      <c r="S76" s="15">
        <f t="shared" si="79"/>
        <v>0.14788227718001146</v>
      </c>
      <c r="T76" s="24">
        <f t="shared" si="80"/>
        <v>2.3391247635215013E-2</v>
      </c>
      <c r="U76" s="25">
        <f t="shared" si="81"/>
        <v>0.12164558748422194</v>
      </c>
      <c r="W76" s="5">
        <f t="shared" si="82"/>
        <v>1.1478822771800115</v>
      </c>
      <c r="X76" s="5">
        <f t="shared" si="83"/>
        <v>1.0233912476352149</v>
      </c>
      <c r="Y76" s="5">
        <f t="shared" si="84"/>
        <v>1.1216455874842219</v>
      </c>
    </row>
    <row r="77" spans="1:25" x14ac:dyDescent="0.35">
      <c r="A77" s="1">
        <v>1929</v>
      </c>
      <c r="B77" s="8"/>
      <c r="C77" s="8"/>
      <c r="D77" s="1">
        <v>116</v>
      </c>
      <c r="E77" s="1">
        <v>604</v>
      </c>
      <c r="G77" s="1">
        <v>330</v>
      </c>
      <c r="H77" s="8">
        <f t="shared" si="72"/>
        <v>934</v>
      </c>
      <c r="I77" s="8">
        <f t="shared" si="73"/>
        <v>1050</v>
      </c>
      <c r="K77" s="8">
        <f>Overview!J77</f>
        <v>34561930.741035387</v>
      </c>
      <c r="L77" s="8">
        <f>K77/Overview!D77*100/2.20371</f>
        <v>272537787.87524909</v>
      </c>
      <c r="M77" s="8">
        <f>(L77/K77)*Overview!C77</f>
        <v>52217720.266626343</v>
      </c>
      <c r="N77" s="5">
        <f t="shared" si="74"/>
        <v>5.2192586440705808</v>
      </c>
      <c r="O77" s="8">
        <f t="shared" si="75"/>
        <v>934</v>
      </c>
      <c r="P77" s="12">
        <f t="shared" si="76"/>
        <v>7365.0484338612205</v>
      </c>
      <c r="Q77" s="24">
        <f t="shared" si="77"/>
        <v>0.14104500151011778</v>
      </c>
      <c r="R77" s="15">
        <f t="shared" si="78"/>
        <v>1.9034809432610711E-2</v>
      </c>
      <c r="S77" s="15">
        <f t="shared" si="79"/>
        <v>-0.18236718178664713</v>
      </c>
      <c r="T77" s="24">
        <f t="shared" si="80"/>
        <v>2.7023953233349364E-2</v>
      </c>
      <c r="U77" s="25">
        <f t="shared" si="81"/>
        <v>-0.20388145219084375</v>
      </c>
      <c r="W77" s="5">
        <f t="shared" si="82"/>
        <v>0.81763281821335287</v>
      </c>
      <c r="X77" s="5">
        <f t="shared" si="83"/>
        <v>1.0270239532333494</v>
      </c>
      <c r="Y77" s="5">
        <f t="shared" si="84"/>
        <v>0.79611854780915625</v>
      </c>
    </row>
    <row r="78" spans="1:25" x14ac:dyDescent="0.35">
      <c r="A78" s="1">
        <v>1930</v>
      </c>
      <c r="B78" s="8"/>
      <c r="C78" s="8"/>
      <c r="D78" s="1">
        <v>81</v>
      </c>
      <c r="E78" s="1">
        <v>585</v>
      </c>
      <c r="G78" s="1">
        <v>95</v>
      </c>
      <c r="H78" s="8">
        <f t="shared" si="72"/>
        <v>680</v>
      </c>
      <c r="I78" s="8">
        <f t="shared" si="73"/>
        <v>761</v>
      </c>
      <c r="K78" s="8">
        <f>Overview!J78</f>
        <v>30461713.986616846</v>
      </c>
      <c r="L78" s="8">
        <f>K78/Overview!D78*100/2.20371</f>
        <v>249689410.62702546</v>
      </c>
      <c r="M78" s="8">
        <f>(L78/K78)*Overview!C78</f>
        <v>52148215.662028857</v>
      </c>
      <c r="N78" s="5">
        <f t="shared" si="74"/>
        <v>4.7880719878366618</v>
      </c>
      <c r="O78" s="8">
        <f t="shared" si="75"/>
        <v>680</v>
      </c>
      <c r="P78" s="12">
        <f t="shared" si="76"/>
        <v>5573.8426045551123</v>
      </c>
      <c r="Q78" s="24">
        <f t="shared" si="77"/>
        <v>0.1068846274756366</v>
      </c>
      <c r="R78" s="15">
        <f t="shared" si="78"/>
        <v>-1.3310539840228897E-3</v>
      </c>
      <c r="S78" s="15">
        <f t="shared" si="79"/>
        <v>-8.3835630377546821E-2</v>
      </c>
      <c r="T78" s="24">
        <f t="shared" si="80"/>
        <v>2.2323103693336285E-2</v>
      </c>
      <c r="U78" s="25">
        <f t="shared" si="81"/>
        <v>-0.10384068763325849</v>
      </c>
      <c r="W78" s="5">
        <f t="shared" si="82"/>
        <v>0.91616436962245318</v>
      </c>
      <c r="X78" s="5">
        <f t="shared" si="83"/>
        <v>1.0223231036933362</v>
      </c>
      <c r="Y78" s="5">
        <f t="shared" si="84"/>
        <v>0.89615931236674151</v>
      </c>
    </row>
    <row r="79" spans="1:25" x14ac:dyDescent="0.35">
      <c r="A79" s="1">
        <v>1931</v>
      </c>
      <c r="B79" s="8"/>
      <c r="C79" s="8"/>
      <c r="D79" s="1">
        <v>-49</v>
      </c>
      <c r="E79" s="1">
        <v>423</v>
      </c>
      <c r="G79" s="1">
        <v>-40</v>
      </c>
      <c r="H79" s="8">
        <f t="shared" si="72"/>
        <v>383</v>
      </c>
      <c r="I79" s="8">
        <f t="shared" si="73"/>
        <v>334</v>
      </c>
      <c r="K79" s="8">
        <f>Overview!J79</f>
        <v>22214716.104017958</v>
      </c>
      <c r="L79" s="8">
        <f>K79/Overview!D79*100/2.20371</f>
        <v>193353503.63967854</v>
      </c>
      <c r="M79" s="8">
        <f>(L79/K79)*Overview!C79</f>
        <v>49559708.283879481</v>
      </c>
      <c r="N79" s="5">
        <f t="shared" si="74"/>
        <v>3.9014253782960933</v>
      </c>
      <c r="O79" s="8">
        <f t="shared" si="75"/>
        <v>383</v>
      </c>
      <c r="P79" s="12">
        <f t="shared" si="76"/>
        <v>3333.5736341281772</v>
      </c>
      <c r="Q79" s="24">
        <f t="shared" si="77"/>
        <v>6.7263786441868631E-2</v>
      </c>
      <c r="R79" s="15">
        <f t="shared" si="78"/>
        <v>-4.9637506198206616E-2</v>
      </c>
      <c r="S79" s="15">
        <f t="shared" si="79"/>
        <v>-0.22562393353356458</v>
      </c>
      <c r="T79" s="24">
        <f t="shared" si="80"/>
        <v>1.7240823524669179E-2</v>
      </c>
      <c r="U79" s="25">
        <f t="shared" si="81"/>
        <v>-0.23874853568766952</v>
      </c>
      <c r="W79" s="5">
        <f t="shared" si="82"/>
        <v>0.77437606646643542</v>
      </c>
      <c r="X79" s="5">
        <f t="shared" si="83"/>
        <v>1.0172408235246693</v>
      </c>
      <c r="Y79" s="5">
        <f t="shared" si="84"/>
        <v>0.76125146431233048</v>
      </c>
    </row>
    <row r="80" spans="1:25" x14ac:dyDescent="0.35">
      <c r="A80" s="1">
        <v>1932</v>
      </c>
      <c r="B80" s="8"/>
      <c r="C80" s="8"/>
      <c r="D80" s="1">
        <v>-133</v>
      </c>
      <c r="E80" s="1">
        <v>360</v>
      </c>
      <c r="G80" s="1">
        <v>-130</v>
      </c>
      <c r="H80" s="8">
        <f t="shared" si="72"/>
        <v>230</v>
      </c>
      <c r="I80" s="8">
        <f t="shared" si="73"/>
        <v>97</v>
      </c>
      <c r="K80" s="8">
        <f>Overview!J80</f>
        <v>20948506.770887658</v>
      </c>
      <c r="L80" s="8">
        <f>K80/Overview!D80*100/2.20371</f>
        <v>196805599.68083385</v>
      </c>
      <c r="M80" s="8">
        <f>(L80/K80)*Overview!C80</f>
        <v>47894341.976069026</v>
      </c>
      <c r="N80" s="5">
        <f t="shared" si="74"/>
        <v>4.1091617832262965</v>
      </c>
      <c r="O80" s="8">
        <f t="shared" si="75"/>
        <v>230</v>
      </c>
      <c r="P80" s="12">
        <f t="shared" si="76"/>
        <v>2160.7882805994263</v>
      </c>
      <c r="Q80" s="24">
        <f t="shared" si="77"/>
        <v>4.5115731659474308E-2</v>
      </c>
      <c r="R80" s="15">
        <f t="shared" si="78"/>
        <v>-3.3603230637904269E-2</v>
      </c>
      <c r="S80" s="15">
        <f t="shared" si="79"/>
        <v>1.7853806505562009E-2</v>
      </c>
      <c r="T80" s="24">
        <f t="shared" si="80"/>
        <v>1.0979302845567647E-2</v>
      </c>
      <c r="U80" s="25">
        <f t="shared" si="81"/>
        <v>6.7998460904639124E-3</v>
      </c>
      <c r="W80" s="5">
        <f t="shared" si="82"/>
        <v>1.017853806505562</v>
      </c>
      <c r="X80" s="5">
        <f t="shared" si="83"/>
        <v>1.0109793028455676</v>
      </c>
      <c r="Y80" s="5">
        <f t="shared" si="84"/>
        <v>1.0067998460904639</v>
      </c>
    </row>
    <row r="81" spans="1:41" x14ac:dyDescent="0.35">
      <c r="A81" s="1">
        <v>1933</v>
      </c>
      <c r="B81" s="8"/>
      <c r="C81" s="8"/>
      <c r="D81" s="1">
        <v>-111</v>
      </c>
      <c r="E81" s="1">
        <v>292</v>
      </c>
      <c r="G81" s="1">
        <v>-120</v>
      </c>
      <c r="H81" s="8">
        <f t="shared" si="72"/>
        <v>172</v>
      </c>
      <c r="I81" s="8">
        <f t="shared" si="73"/>
        <v>61</v>
      </c>
      <c r="K81" s="8">
        <f>Overview!J81</f>
        <v>21097214.043544997</v>
      </c>
      <c r="L81" s="8">
        <f>K81/Overview!D81*100/2.20371</f>
        <v>200433002.16373298</v>
      </c>
      <c r="M81" s="8">
        <f>(L81/K81)*Overview!C81</f>
        <v>46504696.950337902</v>
      </c>
      <c r="N81" s="5">
        <f t="shared" si="74"/>
        <v>4.3099517964341159</v>
      </c>
      <c r="O81" s="8">
        <f t="shared" si="75"/>
        <v>172</v>
      </c>
      <c r="P81" s="12">
        <f t="shared" si="76"/>
        <v>1634.0771962120773</v>
      </c>
      <c r="Q81" s="24">
        <f t="shared" si="77"/>
        <v>3.5137895812053115E-2</v>
      </c>
      <c r="R81" s="15">
        <f t="shared" si="78"/>
        <v>-2.9014805682589295E-2</v>
      </c>
      <c r="S81" s="15">
        <f t="shared" si="79"/>
        <v>1.8431398744658711E-2</v>
      </c>
      <c r="T81" s="24">
        <f t="shared" si="80"/>
        <v>8.1527352211049845E-3</v>
      </c>
      <c r="U81" s="25">
        <f t="shared" si="81"/>
        <v>1.0195541969441058E-2</v>
      </c>
      <c r="W81" s="5">
        <f t="shared" si="82"/>
        <v>1.0184313987446587</v>
      </c>
      <c r="X81" s="5">
        <f t="shared" si="83"/>
        <v>1.008152735221105</v>
      </c>
      <c r="Y81" s="5">
        <f t="shared" si="84"/>
        <v>1.0101955419694411</v>
      </c>
    </row>
    <row r="82" spans="1:41" x14ac:dyDescent="0.35">
      <c r="A82" s="1">
        <v>1934</v>
      </c>
      <c r="B82" s="8"/>
      <c r="C82" s="8"/>
      <c r="D82" s="1">
        <v>-60</v>
      </c>
      <c r="E82" s="1">
        <v>183</v>
      </c>
      <c r="G82" s="1">
        <v>-10</v>
      </c>
      <c r="H82" s="8">
        <f t="shared" si="72"/>
        <v>173</v>
      </c>
      <c r="I82" s="8">
        <f t="shared" si="73"/>
        <v>113</v>
      </c>
      <c r="K82" s="8">
        <f>Overview!J82</f>
        <v>19053394.789787833</v>
      </c>
      <c r="L82" s="8">
        <f>K82/Overview!D82*100/2.20371</f>
        <v>181015801.95592034</v>
      </c>
      <c r="M82" s="8">
        <f>(L82/K82)*Overview!C82</f>
        <v>45374143.541330703</v>
      </c>
      <c r="N82" s="5">
        <f t="shared" si="74"/>
        <v>3.9894042692185576</v>
      </c>
      <c r="O82" s="8">
        <f t="shared" si="75"/>
        <v>173</v>
      </c>
      <c r="P82" s="12">
        <f t="shared" si="76"/>
        <v>1643.5776450272635</v>
      </c>
      <c r="Q82" s="24">
        <f t="shared" si="77"/>
        <v>3.6222780569514237E-2</v>
      </c>
      <c r="R82" s="15">
        <f t="shared" si="78"/>
        <v>-2.4310520939734515E-2</v>
      </c>
      <c r="S82" s="15">
        <f t="shared" si="79"/>
        <v>-9.6876262881852138E-2</v>
      </c>
      <c r="T82" s="24">
        <f t="shared" si="80"/>
        <v>9.0797467804909979E-3</v>
      </c>
      <c r="U82" s="25">
        <f t="shared" si="81"/>
        <v>-0.10500261252928722</v>
      </c>
      <c r="W82" s="5">
        <f t="shared" si="82"/>
        <v>0.90312373711814786</v>
      </c>
      <c r="X82" s="5">
        <f t="shared" si="83"/>
        <v>1.0090797467804911</v>
      </c>
      <c r="Y82" s="5">
        <f t="shared" si="84"/>
        <v>0.89499738747071278</v>
      </c>
    </row>
    <row r="83" spans="1:41" x14ac:dyDescent="0.35">
      <c r="A83" s="1">
        <v>1935</v>
      </c>
      <c r="B83" s="8"/>
      <c r="C83" s="8"/>
      <c r="D83" s="1">
        <v>-11</v>
      </c>
      <c r="E83" s="1">
        <v>217</v>
      </c>
      <c r="G83" s="1">
        <v>30</v>
      </c>
      <c r="H83" s="8">
        <f t="shared" si="72"/>
        <v>247</v>
      </c>
      <c r="I83" s="8">
        <f t="shared" si="73"/>
        <v>236</v>
      </c>
      <c r="K83" s="8">
        <f>Overview!J83</f>
        <v>20834579.125082508</v>
      </c>
      <c r="L83" s="8">
        <f>K83/Overview!D83*100/2.20371</f>
        <v>204853383.12697557</v>
      </c>
      <c r="M83" s="8">
        <f>(L83/K83)*Overview!C83</f>
        <v>46802102.304552421</v>
      </c>
      <c r="N83" s="5">
        <f t="shared" si="74"/>
        <v>4.3770124212358201</v>
      </c>
      <c r="O83" s="8">
        <f t="shared" si="75"/>
        <v>247</v>
      </c>
      <c r="P83" s="12">
        <f t="shared" si="76"/>
        <v>2428.5964851311865</v>
      </c>
      <c r="Q83" s="24">
        <f t="shared" si="77"/>
        <v>5.1890756302521004E-2</v>
      </c>
      <c r="R83" s="15">
        <f t="shared" si="78"/>
        <v>3.1470759595076725E-2</v>
      </c>
      <c r="S83" s="15">
        <f t="shared" si="79"/>
        <v>0.13168784666026001</v>
      </c>
      <c r="T83" s="24">
        <f t="shared" si="80"/>
        <v>1.1855291077257211E-2</v>
      </c>
      <c r="U83" s="25">
        <f t="shared" si="81"/>
        <v>0.11842855064326918</v>
      </c>
      <c r="W83" s="5">
        <f t="shared" si="82"/>
        <v>1.13168784666026</v>
      </c>
      <c r="X83" s="5">
        <f t="shared" si="83"/>
        <v>1.0118552910772571</v>
      </c>
      <c r="Y83" s="5">
        <f t="shared" si="84"/>
        <v>1.1184285506432692</v>
      </c>
    </row>
    <row r="84" spans="1:41" x14ac:dyDescent="0.35">
      <c r="A84" s="1">
        <v>1936</v>
      </c>
      <c r="B84" s="8"/>
      <c r="C84" s="8"/>
      <c r="D84" s="1">
        <v>-3</v>
      </c>
      <c r="E84" s="1">
        <v>357</v>
      </c>
      <c r="G84" s="1">
        <v>50</v>
      </c>
      <c r="H84" s="8">
        <f t="shared" si="72"/>
        <v>407</v>
      </c>
      <c r="I84" s="8">
        <f t="shared" si="73"/>
        <v>404</v>
      </c>
      <c r="K84" s="8">
        <f>Overview!J84</f>
        <v>23954502.547336124</v>
      </c>
      <c r="L84" s="8">
        <f>K84/Overview!D84*100/2.20371</f>
        <v>241146402.45138875</v>
      </c>
      <c r="M84" s="8">
        <f>(L84/K84)*Overview!C84</f>
        <v>49357769.333040975</v>
      </c>
      <c r="N84" s="5">
        <f t="shared" si="74"/>
        <v>4.8856827549125281</v>
      </c>
      <c r="O84" s="8">
        <f t="shared" si="75"/>
        <v>407</v>
      </c>
      <c r="P84" s="12">
        <f t="shared" si="76"/>
        <v>4097.2082640317512</v>
      </c>
      <c r="Q84" s="24">
        <f t="shared" si="77"/>
        <v>8.3010401794819499E-2</v>
      </c>
      <c r="R84" s="15">
        <f t="shared" si="78"/>
        <v>5.4605816889553793E-2</v>
      </c>
      <c r="S84" s="15">
        <f t="shared" si="79"/>
        <v>0.17716582841064166</v>
      </c>
      <c r="T84" s="24">
        <f t="shared" si="80"/>
        <v>1.6990542767303708E-2</v>
      </c>
      <c r="U84" s="25">
        <f t="shared" si="81"/>
        <v>0.15749928726720475</v>
      </c>
      <c r="W84" s="5">
        <f t="shared" si="82"/>
        <v>1.1771658284106417</v>
      </c>
      <c r="X84" s="5">
        <f t="shared" si="83"/>
        <v>1.0169905427673036</v>
      </c>
      <c r="Y84" s="5">
        <f t="shared" si="84"/>
        <v>1.1574992872672047</v>
      </c>
    </row>
    <row r="85" spans="1:41" x14ac:dyDescent="0.35">
      <c r="A85" s="1">
        <v>1937</v>
      </c>
      <c r="B85" s="8"/>
      <c r="C85" s="8"/>
      <c r="D85" s="1">
        <v>59</v>
      </c>
      <c r="E85" s="1">
        <v>429</v>
      </c>
      <c r="G85" s="1">
        <v>160</v>
      </c>
      <c r="H85" s="8">
        <f t="shared" si="72"/>
        <v>589</v>
      </c>
      <c r="I85" s="8">
        <f t="shared" si="73"/>
        <v>648</v>
      </c>
      <c r="K85" s="8">
        <f>Overview!J85</f>
        <v>25438999.978472393</v>
      </c>
      <c r="L85" s="8">
        <f>K85/Overview!D85*100/2.20371</f>
        <v>250125773.00797728</v>
      </c>
      <c r="M85" s="8">
        <f>(L85/K85)*Overview!C85</f>
        <v>52858844.95572979</v>
      </c>
      <c r="N85" s="5">
        <f t="shared" si="74"/>
        <v>4.7319568412337043</v>
      </c>
      <c r="O85" s="8">
        <f t="shared" si="75"/>
        <v>589</v>
      </c>
      <c r="P85" s="12">
        <f t="shared" si="76"/>
        <v>5791.2685414666757</v>
      </c>
      <c r="Q85" s="24">
        <f t="shared" si="77"/>
        <v>0.10956101190476192</v>
      </c>
      <c r="R85" s="15">
        <f t="shared" si="78"/>
        <v>7.0932614459647603E-2</v>
      </c>
      <c r="S85" s="15">
        <f t="shared" si="79"/>
        <v>3.7236178791423713E-2</v>
      </c>
      <c r="T85" s="24">
        <f t="shared" si="80"/>
        <v>2.3153425861804234E-2</v>
      </c>
      <c r="U85" s="25">
        <f t="shared" si="81"/>
        <v>1.3764067610639641E-2</v>
      </c>
      <c r="W85" s="5">
        <f t="shared" si="82"/>
        <v>1.0372361787914237</v>
      </c>
      <c r="X85" s="5">
        <f t="shared" si="83"/>
        <v>1.0231534258618042</v>
      </c>
      <c r="Y85" s="5">
        <f t="shared" si="84"/>
        <v>1.0137640676106396</v>
      </c>
    </row>
    <row r="86" spans="1:41" x14ac:dyDescent="0.35">
      <c r="A86" s="1">
        <v>1938</v>
      </c>
      <c r="B86" s="8"/>
      <c r="C86" s="8"/>
      <c r="D86" s="1">
        <v>110</v>
      </c>
      <c r="E86" s="1">
        <v>305</v>
      </c>
      <c r="G86" s="1">
        <v>190</v>
      </c>
      <c r="H86" s="8">
        <f t="shared" si="72"/>
        <v>495</v>
      </c>
      <c r="I86" s="8">
        <f t="shared" si="73"/>
        <v>605</v>
      </c>
      <c r="K86" s="8">
        <f>Overview!J86</f>
        <v>28105642.963234689</v>
      </c>
      <c r="L86" s="8">
        <f>K86/Overview!D86*100/2.20371</f>
        <v>270055102.00760752</v>
      </c>
      <c r="M86" s="8">
        <f>(L86/K86)*Overview!C86</f>
        <v>52453196.099729419</v>
      </c>
      <c r="N86" s="5">
        <f t="shared" si="74"/>
        <v>5.1484966043661275</v>
      </c>
      <c r="O86" s="8">
        <f t="shared" si="75"/>
        <v>495</v>
      </c>
      <c r="P86" s="12">
        <f t="shared" si="76"/>
        <v>4756.2432807045361</v>
      </c>
      <c r="Q86" s="24">
        <f t="shared" si="77"/>
        <v>9.0675947975819751E-2</v>
      </c>
      <c r="R86" s="15">
        <f t="shared" si="78"/>
        <v>-7.6741906929693737E-3</v>
      </c>
      <c r="S86" s="15">
        <f t="shared" si="79"/>
        <v>7.9677231018471018E-2</v>
      </c>
      <c r="T86" s="24">
        <f t="shared" si="80"/>
        <v>1.7612121546107844E-2</v>
      </c>
      <c r="U86" s="25">
        <f t="shared" si="81"/>
        <v>6.0990929803454552E-2</v>
      </c>
      <c r="W86" s="5">
        <f t="shared" si="82"/>
        <v>1.079677231018471</v>
      </c>
      <c r="X86" s="5">
        <f t="shared" si="83"/>
        <v>1.0176121215461078</v>
      </c>
      <c r="Y86" s="5">
        <f t="shared" si="84"/>
        <v>1.0609909298034546</v>
      </c>
    </row>
    <row r="87" spans="1:41" x14ac:dyDescent="0.35">
      <c r="A87" s="1">
        <v>1939</v>
      </c>
      <c r="B87" s="8"/>
      <c r="C87" s="8"/>
      <c r="D87" s="1">
        <v>158</v>
      </c>
      <c r="E87" s="1">
        <v>420</v>
      </c>
      <c r="G87" s="1">
        <v>250</v>
      </c>
      <c r="H87" s="8">
        <f t="shared" si="72"/>
        <v>670</v>
      </c>
      <c r="I87" s="8">
        <f t="shared" si="73"/>
        <v>828</v>
      </c>
    </row>
    <row r="88" spans="1:41" x14ac:dyDescent="0.35">
      <c r="A88" s="1">
        <v>1940</v>
      </c>
      <c r="B88" s="8"/>
      <c r="C88" s="8"/>
      <c r="D88" s="8"/>
      <c r="E88" s="8"/>
      <c r="F88" s="8"/>
      <c r="G88" s="8"/>
      <c r="H88" s="8"/>
      <c r="I88" s="8"/>
    </row>
    <row r="89" spans="1:41" x14ac:dyDescent="0.35">
      <c r="A89" s="1">
        <v>1941</v>
      </c>
      <c r="B89" s="8"/>
      <c r="C89" s="8"/>
      <c r="D89" s="8"/>
      <c r="E89" s="8"/>
      <c r="F89" s="8"/>
      <c r="G89" s="8"/>
      <c r="H89" s="8"/>
      <c r="I89" s="8"/>
    </row>
    <row r="90" spans="1:41" x14ac:dyDescent="0.35">
      <c r="A90" s="1">
        <v>1942</v>
      </c>
      <c r="B90" s="8"/>
      <c r="C90" s="8"/>
      <c r="D90" s="8"/>
      <c r="E90" s="8"/>
      <c r="F90" s="8"/>
      <c r="G90" s="8"/>
      <c r="H90" s="8"/>
      <c r="I90" s="8"/>
    </row>
    <row r="91" spans="1:41" x14ac:dyDescent="0.35">
      <c r="A91" s="1">
        <v>1943</v>
      </c>
      <c r="B91" s="8"/>
      <c r="C91" s="8"/>
      <c r="D91" s="8"/>
      <c r="E91" s="8"/>
      <c r="F91" s="8"/>
      <c r="G91" s="8"/>
      <c r="H91" s="8"/>
      <c r="I91" s="8"/>
    </row>
    <row r="92" spans="1:41" x14ac:dyDescent="0.35">
      <c r="A92" s="1">
        <v>1944</v>
      </c>
      <c r="B92" s="8"/>
      <c r="C92" s="8"/>
      <c r="D92" s="8"/>
      <c r="E92" s="8"/>
      <c r="F92" s="8"/>
      <c r="G92" s="8"/>
      <c r="H92" s="8"/>
      <c r="I92" s="8"/>
    </row>
    <row r="93" spans="1:41" x14ac:dyDescent="0.35">
      <c r="A93" s="1">
        <v>1945</v>
      </c>
      <c r="B93" s="8"/>
      <c r="C93" s="8"/>
      <c r="D93" s="8"/>
      <c r="E93" s="8"/>
      <c r="F93" s="8"/>
      <c r="G93" s="8"/>
      <c r="H93" s="8"/>
      <c r="I93" s="8"/>
    </row>
    <row r="94" spans="1:41" x14ac:dyDescent="0.35">
      <c r="A94" s="1">
        <v>1946</v>
      </c>
      <c r="B94" s="8"/>
      <c r="C94" s="8"/>
      <c r="D94" s="8"/>
      <c r="E94" s="8"/>
      <c r="F94" s="8"/>
      <c r="G94" s="8"/>
      <c r="H94" s="8"/>
      <c r="I94" s="8"/>
      <c r="K94" s="8">
        <f>Overview!J94</f>
        <v>0</v>
      </c>
      <c r="L94" s="8">
        <f>K94/Overview!D94*100/2.20371</f>
        <v>0</v>
      </c>
      <c r="M94" s="8" t="e">
        <f>(L94/K94)*Overview!C94</f>
        <v>#DIV/0!</v>
      </c>
      <c r="N94" s="5" t="e">
        <f t="shared" ref="N94" si="85">L94/M94</f>
        <v>#DIV/0!</v>
      </c>
      <c r="O94" s="8">
        <f t="shared" ref="O94" si="86">H94</f>
        <v>0</v>
      </c>
      <c r="P94" s="12" t="e">
        <f t="shared" ref="P94" si="87">O94*(L94/K94)</f>
        <v>#DIV/0!</v>
      </c>
      <c r="Q94" s="24" t="e">
        <f t="shared" ref="Q94" si="88">P94*1000/M94</f>
        <v>#DIV/0!</v>
      </c>
      <c r="R94" s="15">
        <v>0</v>
      </c>
      <c r="S94" s="15">
        <v>0</v>
      </c>
      <c r="T94" s="24" t="e">
        <f t="shared" ref="T94" si="89">Q94/N94</f>
        <v>#DIV/0!</v>
      </c>
      <c r="U94" s="25" t="e">
        <f t="shared" ref="U94" si="90">(1+S94)/(1+T94)-1</f>
        <v>#DIV/0!</v>
      </c>
      <c r="W94" s="5">
        <f t="shared" ref="W94" si="91">S94+1</f>
        <v>1</v>
      </c>
      <c r="X94" s="5" t="e">
        <f t="shared" ref="X94" si="92">T94+1</f>
        <v>#DIV/0!</v>
      </c>
      <c r="Y94" s="5" t="e">
        <f t="shared" ref="Y94" si="93">U94+1</f>
        <v>#DIV/0!</v>
      </c>
    </row>
    <row r="95" spans="1:41" x14ac:dyDescent="0.35">
      <c r="A95" s="1">
        <v>1947</v>
      </c>
      <c r="B95" s="8"/>
      <c r="C95" s="8"/>
      <c r="D95" s="8">
        <v>788</v>
      </c>
      <c r="E95" s="8">
        <v>-457</v>
      </c>
      <c r="G95" s="8">
        <v>651</v>
      </c>
      <c r="H95" s="8">
        <f>I95-D95</f>
        <v>194</v>
      </c>
      <c r="I95" s="8">
        <f>D95+E95+G95</f>
        <v>982</v>
      </c>
      <c r="K95" s="8">
        <f>Overview!J95</f>
        <v>71700000</v>
      </c>
      <c r="L95" s="8">
        <f>K95/Overview!D95*100/2.20371</f>
        <v>349102593.61981767</v>
      </c>
      <c r="M95" s="8">
        <f>(L95/K95)*Overview!C95</f>
        <v>58748561.989075586</v>
      </c>
      <c r="N95" s="5">
        <f t="shared" ref="N95:N96" si="94">L95/M95</f>
        <v>5.9423172550969676</v>
      </c>
      <c r="O95" s="8">
        <f t="shared" ref="O95:O96" si="95">H95</f>
        <v>194</v>
      </c>
      <c r="P95" s="12">
        <f t="shared" ref="P95:P96" si="96">O95*(L95/K95)</f>
        <v>944.57326586115232</v>
      </c>
      <c r="Q95" s="24">
        <f t="shared" ref="Q95:Q96" si="97">P95*1000/M95</f>
        <v>1.6078236366650091E-2</v>
      </c>
      <c r="R95" s="15" t="e">
        <f t="shared" ref="R95" si="98">M95/M94-1</f>
        <v>#DIV/0!</v>
      </c>
      <c r="S95" s="15" t="e">
        <f t="shared" ref="S95" si="99">L95/L94-1</f>
        <v>#DIV/0!</v>
      </c>
      <c r="T95" s="24">
        <f t="shared" ref="T95:T96" si="100">Q95/N95</f>
        <v>2.7057182705718268E-3</v>
      </c>
      <c r="U95" s="25" t="e">
        <f t="shared" ref="U95:U96" si="101">(1+S95)/(1+T95)-1</f>
        <v>#DIV/0!</v>
      </c>
      <c r="W95" s="5" t="e">
        <f t="shared" ref="W95:W96" si="102">S95+1</f>
        <v>#DIV/0!</v>
      </c>
      <c r="X95" s="5">
        <f t="shared" ref="X95:X96" si="103">T95+1</f>
        <v>1.0027057182705719</v>
      </c>
      <c r="Y95" s="5" t="e">
        <f t="shared" ref="Y95:Y96" si="104">U95+1</f>
        <v>#DIV/0!</v>
      </c>
      <c r="AM95" s="5"/>
    </row>
    <row r="96" spans="1:41" x14ac:dyDescent="0.35">
      <c r="A96" s="1">
        <v>1948</v>
      </c>
      <c r="D96" s="8">
        <v>370</v>
      </c>
      <c r="E96" s="1">
        <v>-450</v>
      </c>
      <c r="F96" s="1">
        <v>510</v>
      </c>
      <c r="G96" s="8">
        <v>880</v>
      </c>
      <c r="H96" s="8">
        <f>I96-D96</f>
        <v>430</v>
      </c>
      <c r="I96" s="8">
        <v>800</v>
      </c>
      <c r="K96" s="8">
        <f>Overview!J96</f>
        <v>73900000</v>
      </c>
      <c r="L96" s="8">
        <f>K96/Overview!D96*100/2.20371</f>
        <v>347522043.14911318</v>
      </c>
      <c r="M96" s="8">
        <f>(L96/K96)*Overview!C96</f>
        <v>62572778.161598101</v>
      </c>
      <c r="N96" s="5">
        <f t="shared" si="94"/>
        <v>5.5538854652036678</v>
      </c>
      <c r="O96" s="8">
        <f t="shared" si="95"/>
        <v>430</v>
      </c>
      <c r="P96" s="12">
        <f t="shared" si="96"/>
        <v>2022.1174364562742</v>
      </c>
      <c r="Q96" s="24">
        <f t="shared" si="97"/>
        <v>3.231624830903352E-2</v>
      </c>
      <c r="R96" s="15">
        <f t="shared" ref="R96:R159" si="105">M96/M95-1</f>
        <v>6.5094634541584817E-2</v>
      </c>
      <c r="S96" s="15">
        <f t="shared" ref="S96:S159" si="106">L96/L95-1</f>
        <v>-4.527466995635554E-3</v>
      </c>
      <c r="T96" s="24">
        <f t="shared" si="100"/>
        <v>5.8186738836265225E-3</v>
      </c>
      <c r="U96" s="25">
        <f t="shared" si="101"/>
        <v>-1.0286288322043147E-2</v>
      </c>
      <c r="W96" s="5">
        <f t="shared" si="102"/>
        <v>0.99547253300436445</v>
      </c>
      <c r="X96" s="5">
        <f t="shared" si="103"/>
        <v>1.0058186738836266</v>
      </c>
      <c r="Y96" s="5">
        <f t="shared" si="104"/>
        <v>0.98971371167795685</v>
      </c>
      <c r="AA96" s="8">
        <f>E95</f>
        <v>-457</v>
      </c>
      <c r="AB96" s="12">
        <f>AA96*($L95/$K95)</f>
        <v>-2225.1030025698278</v>
      </c>
      <c r="AC96" s="24">
        <f>AA96*1000/$M95</f>
        <v>-7.7789138070303758E-3</v>
      </c>
      <c r="AD96" s="19">
        <f>AC96/$N96+1</f>
        <v>0.99859937446391955</v>
      </c>
      <c r="AE96" s="19">
        <f>$W96/AD96</f>
        <v>0.99686877286375863</v>
      </c>
      <c r="AG96" s="8">
        <f>AA96+F95</f>
        <v>-457</v>
      </c>
      <c r="AH96" s="12">
        <f>AG96*($L95/$K95)</f>
        <v>-2225.1030025698278</v>
      </c>
      <c r="AI96" s="24">
        <f>AG96*1000/$M95</f>
        <v>-7.7789138070303758E-3</v>
      </c>
      <c r="AJ96" s="19">
        <f>AI96/$N96+1</f>
        <v>0.99859937446391955</v>
      </c>
      <c r="AK96" s="19">
        <f>$W96/AJ96</f>
        <v>0.99686877286375863</v>
      </c>
      <c r="AM96" s="5">
        <f>Q96+1</f>
        <v>1.0323162483090336</v>
      </c>
      <c r="AN96" s="5">
        <f>AC96+1</f>
        <v>0.99222108619296967</v>
      </c>
      <c r="AO96" s="5">
        <f>AI96+1</f>
        <v>0.99222108619296967</v>
      </c>
    </row>
    <row r="97" spans="1:41" x14ac:dyDescent="0.35">
      <c r="A97" s="1">
        <v>1949</v>
      </c>
      <c r="D97" s="8">
        <v>930</v>
      </c>
      <c r="E97" s="1">
        <v>40</v>
      </c>
      <c r="F97" s="1">
        <v>580</v>
      </c>
      <c r="G97" s="8">
        <v>960</v>
      </c>
      <c r="H97" s="8">
        <f t="shared" ref="H97:H116" si="107">I97-D97</f>
        <v>1000</v>
      </c>
      <c r="I97" s="8">
        <v>1930</v>
      </c>
      <c r="K97" s="8">
        <f>Overview!J97</f>
        <v>79200000</v>
      </c>
      <c r="L97" s="8">
        <f>K97/Overview!D97*100/2.20371</f>
        <v>350330626.27836984</v>
      </c>
      <c r="M97" s="8">
        <f>(L97/K97)*Overview!C97</f>
        <v>67151126.7365143</v>
      </c>
      <c r="N97" s="5">
        <f t="shared" ref="N97:N145" si="108">L97/M97</f>
        <v>5.2170476253211255</v>
      </c>
      <c r="O97" s="8">
        <f t="shared" ref="O97:O145" si="109">H97</f>
        <v>1000</v>
      </c>
      <c r="P97" s="12">
        <f t="shared" ref="P97:P145" si="110">O97*(L97/K97)</f>
        <v>4423.3664934137614</v>
      </c>
      <c r="Q97" s="24">
        <f t="shared" ref="Q97:Q145" si="111">P97*1000/M97</f>
        <v>6.5871813451024316E-2</v>
      </c>
      <c r="R97" s="15">
        <f t="shared" si="105"/>
        <v>7.3168376240101196E-2</v>
      </c>
      <c r="S97" s="15">
        <f t="shared" si="106"/>
        <v>8.0817409560738351E-3</v>
      </c>
      <c r="T97" s="24">
        <f t="shared" ref="T97:T145" si="112">Q97/N97</f>
        <v>1.2626262626262628E-2</v>
      </c>
      <c r="U97" s="25">
        <f t="shared" ref="U97:U145" si="113">(1+S97)/(1+T97)-1</f>
        <v>-4.4878568114581352E-3</v>
      </c>
      <c r="W97" s="5">
        <f t="shared" ref="W97:W145" si="114">S97+1</f>
        <v>1.0080817409560738</v>
      </c>
      <c r="X97" s="5">
        <f t="shared" ref="X97:X145" si="115">T97+1</f>
        <v>1.0126262626262625</v>
      </c>
      <c r="Y97" s="5">
        <f t="shared" ref="Y97:Y145" si="116">U97+1</f>
        <v>0.99551214318854186</v>
      </c>
      <c r="AA97" s="8">
        <f t="shared" ref="AA97:AA160" si="117">E96</f>
        <v>-450</v>
      </c>
      <c r="AB97" s="12">
        <f t="shared" ref="AB97:AB160" si="118">AA97*(L96/K96)</f>
        <v>-2116.1694102449383</v>
      </c>
      <c r="AC97" s="24">
        <f t="shared" ref="AC97:AC160" si="119">AA97*1000/M96</f>
        <v>-7.1916257072340136E-3</v>
      </c>
      <c r="AD97" s="19">
        <f t="shared" ref="AD97:AD160" si="120">AC97/N97+1</f>
        <v>0.99862151426942525</v>
      </c>
      <c r="AE97" s="19">
        <f t="shared" ref="AE97:AE160" si="121">W97/AD97</f>
        <v>1.0094732854754982</v>
      </c>
      <c r="AG97" s="8">
        <f t="shared" ref="AG97:AG160" si="122">AA97+F96</f>
        <v>60</v>
      </c>
      <c r="AH97" s="12">
        <f t="shared" ref="AH97:AH160" si="123">AG97*($L96/$K96)</f>
        <v>282.15592136599173</v>
      </c>
      <c r="AI97" s="24">
        <f t="shared" ref="AI97:AI160" si="124">AG97*1000/$M96</f>
        <v>9.5888342763120183E-4</v>
      </c>
      <c r="AJ97" s="19">
        <f t="shared" ref="AJ97:AJ160" si="125">AI97/$N97+1</f>
        <v>1.00018379809741</v>
      </c>
      <c r="AK97" s="19">
        <f t="shared" ref="AK97:AK160" si="126">$W97/AJ97</f>
        <v>1.0078964914985502</v>
      </c>
      <c r="AM97" s="5">
        <f t="shared" ref="AM97:AM160" si="127">Q97+1</f>
        <v>1.0658718134510243</v>
      </c>
      <c r="AN97" s="5">
        <f t="shared" ref="AN97:AN160" si="128">AC97+1</f>
        <v>0.99280837429276603</v>
      </c>
      <c r="AO97" s="5">
        <f t="shared" ref="AO97:AO160" si="129">AI97+1</f>
        <v>1.0009588834276313</v>
      </c>
    </row>
    <row r="98" spans="1:41" x14ac:dyDescent="0.35">
      <c r="A98" s="1">
        <v>1950</v>
      </c>
      <c r="D98" s="8">
        <v>810</v>
      </c>
      <c r="E98" s="1">
        <v>230</v>
      </c>
      <c r="F98" s="1">
        <v>630</v>
      </c>
      <c r="G98" s="8">
        <v>1330</v>
      </c>
      <c r="H98" s="8">
        <f t="shared" si="107"/>
        <v>1560</v>
      </c>
      <c r="I98" s="8">
        <v>2370</v>
      </c>
      <c r="K98" s="8">
        <f>Overview!J98</f>
        <v>82900000</v>
      </c>
      <c r="L98" s="8">
        <f>K98/Overview!D98*100/2.20371</f>
        <v>336060738.35990852</v>
      </c>
      <c r="M98" s="8">
        <f>(L98/K98)*Overview!C98</f>
        <v>68509366.444902942</v>
      </c>
      <c r="N98" s="5">
        <f t="shared" si="108"/>
        <v>4.9053254437869827</v>
      </c>
      <c r="O98" s="8">
        <f t="shared" si="109"/>
        <v>1560</v>
      </c>
      <c r="P98" s="12">
        <f t="shared" si="110"/>
        <v>6323.9415179910402</v>
      </c>
      <c r="Q98" s="24">
        <f t="shared" si="111"/>
        <v>9.2307692307692299E-2</v>
      </c>
      <c r="R98" s="15">
        <f t="shared" si="105"/>
        <v>2.0226610846279192E-2</v>
      </c>
      <c r="S98" s="15">
        <f t="shared" si="106"/>
        <v>-4.0732630401324355E-2</v>
      </c>
      <c r="T98" s="24">
        <f t="shared" si="112"/>
        <v>1.8817852834740648E-2</v>
      </c>
      <c r="U98" s="25">
        <f t="shared" si="113"/>
        <v>-5.8450569029952493E-2</v>
      </c>
      <c r="W98" s="5">
        <f t="shared" si="114"/>
        <v>0.95926736959867565</v>
      </c>
      <c r="X98" s="5">
        <f t="shared" si="115"/>
        <v>1.0188178528347407</v>
      </c>
      <c r="Y98" s="5">
        <f t="shared" si="116"/>
        <v>0.94154943097004751</v>
      </c>
      <c r="AA98" s="8">
        <f t="shared" si="117"/>
        <v>40</v>
      </c>
      <c r="AB98" s="12">
        <f t="shared" si="118"/>
        <v>176.93465973655043</v>
      </c>
      <c r="AC98" s="24">
        <f t="shared" si="119"/>
        <v>5.956713154933479E-4</v>
      </c>
      <c r="AD98" s="19">
        <f t="shared" si="120"/>
        <v>1.0001214335974891</v>
      </c>
      <c r="AE98" s="19">
        <f t="shared" si="121"/>
        <v>0.95915089645478424</v>
      </c>
      <c r="AG98" s="8">
        <f t="shared" si="122"/>
        <v>620</v>
      </c>
      <c r="AH98" s="12">
        <f t="shared" si="123"/>
        <v>2742.4872259165318</v>
      </c>
      <c r="AI98" s="24">
        <f t="shared" si="124"/>
        <v>9.2329053901468935E-3</v>
      </c>
      <c r="AJ98" s="19">
        <f t="shared" si="125"/>
        <v>1.0018822207610794</v>
      </c>
      <c r="AK98" s="19">
        <f t="shared" si="126"/>
        <v>0.9574652087048402</v>
      </c>
      <c r="AM98" s="5">
        <f t="shared" si="127"/>
        <v>1.0923076923076922</v>
      </c>
      <c r="AN98" s="5">
        <f t="shared" si="128"/>
        <v>1.0005956713154933</v>
      </c>
      <c r="AO98" s="5">
        <f t="shared" si="129"/>
        <v>1.009232905390147</v>
      </c>
    </row>
    <row r="99" spans="1:41" x14ac:dyDescent="0.35">
      <c r="A99" s="1">
        <v>1951</v>
      </c>
      <c r="D99" s="8">
        <v>1270</v>
      </c>
      <c r="E99" s="1">
        <v>810</v>
      </c>
      <c r="F99" s="1">
        <v>710</v>
      </c>
      <c r="G99" s="8">
        <v>710</v>
      </c>
      <c r="H99" s="8">
        <f t="shared" si="107"/>
        <v>1520</v>
      </c>
      <c r="I99" s="8">
        <v>2790</v>
      </c>
      <c r="K99" s="8">
        <f>Overview!J99</f>
        <v>97400000.000000015</v>
      </c>
      <c r="L99" s="8">
        <f>K99/Overview!D99*100/2.20371</f>
        <v>360141071.98852164</v>
      </c>
      <c r="M99" s="8">
        <f>(L99/K99)*Overview!C99</f>
        <v>71285007.462697193</v>
      </c>
      <c r="N99" s="5">
        <f t="shared" si="108"/>
        <v>5.0521292598163816</v>
      </c>
      <c r="O99" s="8">
        <f t="shared" si="109"/>
        <v>1520</v>
      </c>
      <c r="P99" s="12">
        <f t="shared" si="110"/>
        <v>5620.2713493075235</v>
      </c>
      <c r="Q99" s="24">
        <f t="shared" si="111"/>
        <v>7.8842263602883975E-2</v>
      </c>
      <c r="R99" s="15">
        <f t="shared" si="105"/>
        <v>4.0514766984839801E-2</v>
      </c>
      <c r="S99" s="15">
        <f t="shared" si="106"/>
        <v>7.1654706664436185E-2</v>
      </c>
      <c r="T99" s="24">
        <f t="shared" si="112"/>
        <v>1.5605749486652975E-2</v>
      </c>
      <c r="U99" s="25">
        <f t="shared" si="113"/>
        <v>5.5187711576183629E-2</v>
      </c>
      <c r="W99" s="5">
        <f t="shared" si="114"/>
        <v>1.0716547066644362</v>
      </c>
      <c r="X99" s="5">
        <f t="shared" si="115"/>
        <v>1.0156057494866531</v>
      </c>
      <c r="Y99" s="5">
        <f t="shared" si="116"/>
        <v>1.0551877115761836</v>
      </c>
      <c r="AA99" s="8">
        <f t="shared" si="117"/>
        <v>230</v>
      </c>
      <c r="AB99" s="12">
        <f t="shared" si="118"/>
        <v>932.37599303714057</v>
      </c>
      <c r="AC99" s="24">
        <f t="shared" si="119"/>
        <v>3.3572051813524234E-3</v>
      </c>
      <c r="AD99" s="19">
        <f t="shared" si="120"/>
        <v>1.0006645129229086</v>
      </c>
      <c r="AE99" s="19">
        <f t="shared" si="121"/>
        <v>1.0709430511672364</v>
      </c>
      <c r="AG99" s="8">
        <f t="shared" si="122"/>
        <v>860</v>
      </c>
      <c r="AH99" s="12">
        <f t="shared" si="123"/>
        <v>3486.2754522258301</v>
      </c>
      <c r="AI99" s="24">
        <f t="shared" si="124"/>
        <v>1.2553028069404714E-2</v>
      </c>
      <c r="AJ99" s="19">
        <f t="shared" si="125"/>
        <v>1.0024847004943538</v>
      </c>
      <c r="AK99" s="19">
        <f t="shared" si="126"/>
        <v>1.0689985654005221</v>
      </c>
      <c r="AM99" s="5">
        <f t="shared" si="127"/>
        <v>1.078842263602884</v>
      </c>
      <c r="AN99" s="5">
        <f t="shared" si="128"/>
        <v>1.0033572051813524</v>
      </c>
      <c r="AO99" s="5">
        <f t="shared" si="129"/>
        <v>1.0125530280694046</v>
      </c>
    </row>
    <row r="100" spans="1:41" x14ac:dyDescent="0.35">
      <c r="A100" s="1">
        <v>1952</v>
      </c>
      <c r="D100" s="8">
        <v>2382</v>
      </c>
      <c r="E100" s="1">
        <v>-465</v>
      </c>
      <c r="F100" s="1">
        <v>542</v>
      </c>
      <c r="G100" s="8">
        <v>1345</v>
      </c>
      <c r="H100" s="8">
        <f t="shared" si="107"/>
        <v>880</v>
      </c>
      <c r="I100" s="8">
        <v>3262</v>
      </c>
      <c r="K100" s="8">
        <f>Overview!J100</f>
        <v>98599999.999999985</v>
      </c>
      <c r="L100" s="8">
        <f>K100/Overview!D100*100/2.20371</f>
        <v>364578128.31692213</v>
      </c>
      <c r="M100" s="8">
        <f>(L100/K100)*Overview!C100</f>
        <v>74291113.125188649</v>
      </c>
      <c r="N100" s="5">
        <f t="shared" si="108"/>
        <v>4.9074258411307978</v>
      </c>
      <c r="O100" s="8">
        <f t="shared" si="109"/>
        <v>880</v>
      </c>
      <c r="P100" s="12">
        <f t="shared" si="110"/>
        <v>3253.8413074938289</v>
      </c>
      <c r="Q100" s="24">
        <f t="shared" si="111"/>
        <v>4.37985267768266E-2</v>
      </c>
      <c r="R100" s="15">
        <f t="shared" si="105"/>
        <v>4.2170237045489944E-2</v>
      </c>
      <c r="S100" s="15">
        <f t="shared" si="106"/>
        <v>1.2320328542093861E-2</v>
      </c>
      <c r="T100" s="24">
        <f t="shared" si="112"/>
        <v>8.9249492900608535E-3</v>
      </c>
      <c r="U100" s="25">
        <f t="shared" si="113"/>
        <v>3.3653437298999389E-3</v>
      </c>
      <c r="W100" s="5">
        <f t="shared" si="114"/>
        <v>1.0123203285420939</v>
      </c>
      <c r="X100" s="5">
        <f t="shared" si="115"/>
        <v>1.0089249492900609</v>
      </c>
      <c r="Y100" s="5">
        <f t="shared" si="116"/>
        <v>1.0033653437298999</v>
      </c>
      <c r="AA100" s="8">
        <f t="shared" si="117"/>
        <v>810</v>
      </c>
      <c r="AB100" s="12">
        <f t="shared" si="118"/>
        <v>2995.0130216704565</v>
      </c>
      <c r="AC100" s="24">
        <f t="shared" si="119"/>
        <v>1.1362838117452197E-2</v>
      </c>
      <c r="AD100" s="19">
        <f t="shared" si="120"/>
        <v>1.0023154375604042</v>
      </c>
      <c r="AE100" s="19">
        <f t="shared" si="121"/>
        <v>1.0099817787961454</v>
      </c>
      <c r="AG100" s="8">
        <f t="shared" si="122"/>
        <v>1520</v>
      </c>
      <c r="AH100" s="12">
        <f t="shared" si="123"/>
        <v>5620.2713493075235</v>
      </c>
      <c r="AI100" s="24">
        <f t="shared" si="124"/>
        <v>2.1322856714231283E-2</v>
      </c>
      <c r="AJ100" s="19">
        <f t="shared" si="125"/>
        <v>1.0043450186318694</v>
      </c>
      <c r="AK100" s="19">
        <f t="shared" si="126"/>
        <v>1.0079408069560483</v>
      </c>
      <c r="AM100" s="5">
        <f t="shared" si="127"/>
        <v>1.0437985267768266</v>
      </c>
      <c r="AN100" s="5">
        <f t="shared" si="128"/>
        <v>1.0113628381174522</v>
      </c>
      <c r="AO100" s="5">
        <f t="shared" si="129"/>
        <v>1.0213228567142312</v>
      </c>
    </row>
    <row r="101" spans="1:41" x14ac:dyDescent="0.35">
      <c r="A101" s="1">
        <v>1953</v>
      </c>
      <c r="D101" s="8">
        <v>1865</v>
      </c>
      <c r="E101" s="1">
        <v>93</v>
      </c>
      <c r="F101" s="1">
        <v>624</v>
      </c>
      <c r="G101" s="8">
        <v>1851</v>
      </c>
      <c r="H101" s="8">
        <f t="shared" si="107"/>
        <v>1944</v>
      </c>
      <c r="I101" s="8">
        <v>3809</v>
      </c>
      <c r="K101" s="8">
        <f>Overview!J101</f>
        <v>103357723.83999997</v>
      </c>
      <c r="L101" s="8">
        <f>K101/Overview!D101*100/2.20371</f>
        <v>382170035.54446775</v>
      </c>
      <c r="M101" s="8">
        <f>(L101/K101)*Overview!C101</f>
        <v>79863316.364271834</v>
      </c>
      <c r="N101" s="5">
        <f t="shared" si="108"/>
        <v>4.7853013491365326</v>
      </c>
      <c r="O101" s="8">
        <f t="shared" si="109"/>
        <v>1944</v>
      </c>
      <c r="P101" s="12">
        <f t="shared" si="110"/>
        <v>7188.0312520090947</v>
      </c>
      <c r="Q101" s="24">
        <f t="shared" si="111"/>
        <v>9.0004166859576823E-2</v>
      </c>
      <c r="R101" s="15">
        <f t="shared" si="105"/>
        <v>7.5004977105315618E-2</v>
      </c>
      <c r="S101" s="15">
        <f t="shared" si="106"/>
        <v>4.8252777281947212E-2</v>
      </c>
      <c r="T101" s="24">
        <f t="shared" si="112"/>
        <v>1.8808463729419533E-2</v>
      </c>
      <c r="U101" s="25">
        <f t="shared" si="113"/>
        <v>2.890073512419078E-2</v>
      </c>
      <c r="W101" s="5">
        <f t="shared" si="114"/>
        <v>1.0482527772819472</v>
      </c>
      <c r="X101" s="5">
        <f t="shared" si="115"/>
        <v>1.0188084637294195</v>
      </c>
      <c r="Y101" s="5">
        <f t="shared" si="116"/>
        <v>1.0289007351241908</v>
      </c>
      <c r="AA101" s="8">
        <f t="shared" si="117"/>
        <v>-465</v>
      </c>
      <c r="AB101" s="12">
        <f t="shared" si="118"/>
        <v>-1719.3593272552619</v>
      </c>
      <c r="AC101" s="24">
        <f t="shared" si="119"/>
        <v>-6.2591604895786681E-3</v>
      </c>
      <c r="AD101" s="19">
        <f t="shared" si="120"/>
        <v>0.99869200285772852</v>
      </c>
      <c r="AE101" s="19">
        <f t="shared" si="121"/>
        <v>1.0496256846779608</v>
      </c>
      <c r="AG101" s="8">
        <f t="shared" si="122"/>
        <v>77</v>
      </c>
      <c r="AH101" s="12">
        <f t="shared" si="123"/>
        <v>284.71111440571002</v>
      </c>
      <c r="AI101" s="24">
        <f t="shared" si="124"/>
        <v>1.036463134833457E-3</v>
      </c>
      <c r="AJ101" s="19">
        <f t="shared" si="125"/>
        <v>1.0002165930751719</v>
      </c>
      <c r="AK101" s="19">
        <f t="shared" si="126"/>
        <v>1.0480257821549308</v>
      </c>
      <c r="AM101" s="5">
        <f t="shared" si="127"/>
        <v>1.0900041668595768</v>
      </c>
      <c r="AN101" s="5">
        <f t="shared" si="128"/>
        <v>0.99374083951042136</v>
      </c>
      <c r="AO101" s="5">
        <f t="shared" si="129"/>
        <v>1.0010364631348334</v>
      </c>
    </row>
    <row r="102" spans="1:41" x14ac:dyDescent="0.35">
      <c r="A102" s="1">
        <v>1954</v>
      </c>
      <c r="D102" s="8">
        <v>1425</v>
      </c>
      <c r="E102" s="1">
        <v>736</v>
      </c>
      <c r="F102" s="1">
        <v>732</v>
      </c>
      <c r="G102" s="8">
        <v>2267</v>
      </c>
      <c r="H102" s="8">
        <f t="shared" si="107"/>
        <v>3003</v>
      </c>
      <c r="I102" s="8">
        <v>4428</v>
      </c>
      <c r="K102" s="8">
        <f>Overview!J102</f>
        <v>109337228.69666238</v>
      </c>
      <c r="L102" s="8">
        <f>K102/Overview!D102*100/2.20371</f>
        <v>388730322.53070331</v>
      </c>
      <c r="M102" s="8">
        <f>(L102/K102)*Overview!C102</f>
        <v>86323499.72241056</v>
      </c>
      <c r="N102" s="5">
        <f t="shared" si="108"/>
        <v>4.5031807535692918</v>
      </c>
      <c r="O102" s="8">
        <f t="shared" si="109"/>
        <v>3003</v>
      </c>
      <c r="P102" s="12">
        <f t="shared" si="110"/>
        <v>10676.666790214123</v>
      </c>
      <c r="Q102" s="24">
        <f t="shared" si="111"/>
        <v>0.12368204283360791</v>
      </c>
      <c r="R102" s="15">
        <f t="shared" si="105"/>
        <v>8.0890497067171552E-2</v>
      </c>
      <c r="S102" s="15">
        <f t="shared" si="106"/>
        <v>1.7165885276404058E-2</v>
      </c>
      <c r="T102" s="24">
        <f t="shared" si="112"/>
        <v>2.7465484865464389E-2</v>
      </c>
      <c r="U102" s="25">
        <f t="shared" si="113"/>
        <v>-1.0024277935145265E-2</v>
      </c>
      <c r="W102" s="5">
        <f t="shared" si="114"/>
        <v>1.0171658852764041</v>
      </c>
      <c r="X102" s="5">
        <f t="shared" si="115"/>
        <v>1.0274654848654643</v>
      </c>
      <c r="Y102" s="5">
        <f t="shared" si="116"/>
        <v>0.98997572206485474</v>
      </c>
      <c r="AA102" s="8">
        <f t="shared" si="117"/>
        <v>93</v>
      </c>
      <c r="AB102" s="12">
        <f t="shared" si="118"/>
        <v>343.87186545105237</v>
      </c>
      <c r="AC102" s="24">
        <f t="shared" si="119"/>
        <v>1.1644895833752913E-3</v>
      </c>
      <c r="AD102" s="19">
        <f t="shared" si="120"/>
        <v>1.0002585926808405</v>
      </c>
      <c r="AE102" s="19">
        <f t="shared" si="121"/>
        <v>1.0169029216237468</v>
      </c>
      <c r="AG102" s="8">
        <f t="shared" si="122"/>
        <v>717</v>
      </c>
      <c r="AH102" s="12">
        <f t="shared" si="123"/>
        <v>2651.1411562194039</v>
      </c>
      <c r="AI102" s="24">
        <f t="shared" si="124"/>
        <v>8.9778390460224077E-3</v>
      </c>
      <c r="AJ102" s="19">
        <f t="shared" si="125"/>
        <v>1.0019936661522872</v>
      </c>
      <c r="AK102" s="19">
        <f t="shared" si="126"/>
        <v>1.0151420309694961</v>
      </c>
      <c r="AM102" s="5">
        <f t="shared" si="127"/>
        <v>1.1236820428336078</v>
      </c>
      <c r="AN102" s="5">
        <f t="shared" si="128"/>
        <v>1.0011644895833753</v>
      </c>
      <c r="AO102" s="5">
        <f t="shared" si="129"/>
        <v>1.0089778390460225</v>
      </c>
    </row>
    <row r="103" spans="1:41" x14ac:dyDescent="0.35">
      <c r="A103" s="1">
        <v>1955</v>
      </c>
      <c r="D103" s="8">
        <v>1000</v>
      </c>
      <c r="E103" s="1">
        <v>1815</v>
      </c>
      <c r="F103" s="1">
        <v>864</v>
      </c>
      <c r="G103" s="8">
        <v>2664</v>
      </c>
      <c r="H103" s="8">
        <f t="shared" si="107"/>
        <v>4479</v>
      </c>
      <c r="I103" s="8">
        <v>5479</v>
      </c>
      <c r="K103" s="8">
        <f>Overview!J103</f>
        <v>117001375.85673846</v>
      </c>
      <c r="L103" s="8">
        <f>K103/Overview!D103*100/2.20371</f>
        <v>408186479.79345536</v>
      </c>
      <c r="M103" s="8">
        <f>(L103/K103)*Overview!C103</f>
        <v>95155173.645125091</v>
      </c>
      <c r="N103" s="5">
        <f t="shared" si="108"/>
        <v>4.2896929736659386</v>
      </c>
      <c r="O103" s="8">
        <f t="shared" si="109"/>
        <v>4479</v>
      </c>
      <c r="P103" s="12">
        <f t="shared" si="110"/>
        <v>15626.031998405693</v>
      </c>
      <c r="Q103" s="24">
        <f t="shared" si="111"/>
        <v>0.16421631530705774</v>
      </c>
      <c r="R103" s="15">
        <f t="shared" si="105"/>
        <v>0.10230903463268337</v>
      </c>
      <c r="S103" s="15">
        <f t="shared" si="106"/>
        <v>5.0050526380574167E-2</v>
      </c>
      <c r="T103" s="24">
        <f t="shared" si="112"/>
        <v>3.8281601111120951E-2</v>
      </c>
      <c r="U103" s="25">
        <f t="shared" si="113"/>
        <v>1.133500319841807E-2</v>
      </c>
      <c r="W103" s="5">
        <f t="shared" si="114"/>
        <v>1.0500505263805742</v>
      </c>
      <c r="X103" s="5">
        <f t="shared" si="115"/>
        <v>1.0382816011111209</v>
      </c>
      <c r="Y103" s="5">
        <f t="shared" si="116"/>
        <v>1.0113350031984181</v>
      </c>
      <c r="AA103" s="8">
        <f t="shared" si="117"/>
        <v>736</v>
      </c>
      <c r="AB103" s="12">
        <f t="shared" si="118"/>
        <v>2616.7255270055261</v>
      </c>
      <c r="AC103" s="24">
        <f t="shared" si="119"/>
        <v>8.5260676683260803E-3</v>
      </c>
      <c r="AD103" s="19">
        <f t="shared" si="120"/>
        <v>1.0019875706071897</v>
      </c>
      <c r="AE103" s="19">
        <f t="shared" si="121"/>
        <v>1.0479676167482388</v>
      </c>
      <c r="AG103" s="8">
        <f t="shared" si="122"/>
        <v>1468</v>
      </c>
      <c r="AH103" s="12">
        <f t="shared" si="123"/>
        <v>5219.2297196251529</v>
      </c>
      <c r="AI103" s="24">
        <f t="shared" si="124"/>
        <v>1.7005798012367779E-2</v>
      </c>
      <c r="AJ103" s="19">
        <f t="shared" si="125"/>
        <v>1.0039643392002096</v>
      </c>
      <c r="AK103" s="19">
        <f t="shared" si="126"/>
        <v>1.0459042073317846</v>
      </c>
      <c r="AM103" s="5">
        <f t="shared" si="127"/>
        <v>1.1642163153070577</v>
      </c>
      <c r="AN103" s="5">
        <f t="shared" si="128"/>
        <v>1.0085260676683261</v>
      </c>
      <c r="AO103" s="5">
        <f t="shared" si="129"/>
        <v>1.0170057980123677</v>
      </c>
    </row>
    <row r="104" spans="1:41" x14ac:dyDescent="0.35">
      <c r="A104" s="1">
        <v>1956</v>
      </c>
      <c r="D104" s="8">
        <v>1381</v>
      </c>
      <c r="E104" s="1">
        <v>1251</v>
      </c>
      <c r="F104" s="1">
        <v>979</v>
      </c>
      <c r="G104" s="8">
        <v>2479</v>
      </c>
      <c r="H104" s="8">
        <f t="shared" si="107"/>
        <v>3730</v>
      </c>
      <c r="I104" s="8">
        <v>5111</v>
      </c>
      <c r="K104" s="8">
        <f>Overview!J104</f>
        <v>124110043.41008925</v>
      </c>
      <c r="L104" s="8">
        <f>K104/Overview!D104*100/2.20371</f>
        <v>424909917.84785438</v>
      </c>
      <c r="M104" s="8">
        <f>(L104/K104)*Overview!C104</f>
        <v>100319926.33857764</v>
      </c>
      <c r="N104" s="5">
        <f t="shared" si="108"/>
        <v>4.2355485431059066</v>
      </c>
      <c r="O104" s="8">
        <f t="shared" si="109"/>
        <v>3730</v>
      </c>
      <c r="P104" s="12">
        <f t="shared" si="110"/>
        <v>12770.231562449479</v>
      </c>
      <c r="Q104" s="24">
        <f t="shared" si="111"/>
        <v>0.12729506518326394</v>
      </c>
      <c r="R104" s="15">
        <f t="shared" si="105"/>
        <v>5.4277161142221697E-2</v>
      </c>
      <c r="S104" s="15">
        <f t="shared" si="106"/>
        <v>4.0970093038998234E-2</v>
      </c>
      <c r="T104" s="24">
        <f t="shared" si="112"/>
        <v>3.0053973856694158E-2</v>
      </c>
      <c r="U104" s="25">
        <f t="shared" si="113"/>
        <v>1.0597618629082595E-2</v>
      </c>
      <c r="W104" s="5">
        <f t="shared" si="114"/>
        <v>1.0409700930389982</v>
      </c>
      <c r="X104" s="5">
        <f t="shared" si="115"/>
        <v>1.0300539738566941</v>
      </c>
      <c r="Y104" s="5">
        <f t="shared" si="116"/>
        <v>1.0105976186290826</v>
      </c>
      <c r="AA104" s="8">
        <f t="shared" si="117"/>
        <v>1815</v>
      </c>
      <c r="AB104" s="12">
        <f t="shared" si="118"/>
        <v>6332.0491353217976</v>
      </c>
      <c r="AC104" s="24">
        <f t="shared" si="119"/>
        <v>1.9074107381369741E-2</v>
      </c>
      <c r="AD104" s="19">
        <f t="shared" si="120"/>
        <v>1.0045033381596857</v>
      </c>
      <c r="AE104" s="19">
        <f t="shared" si="121"/>
        <v>1.0363032689827809</v>
      </c>
      <c r="AG104" s="8">
        <f t="shared" si="122"/>
        <v>2679</v>
      </c>
      <c r="AH104" s="12">
        <f t="shared" si="123"/>
        <v>9346.3138476733311</v>
      </c>
      <c r="AI104" s="24">
        <f t="shared" si="124"/>
        <v>2.8154013043906082E-2</v>
      </c>
      <c r="AJ104" s="19">
        <f t="shared" si="125"/>
        <v>1.0066470759943789</v>
      </c>
      <c r="AK104" s="19">
        <f t="shared" si="126"/>
        <v>1.0340963758432564</v>
      </c>
      <c r="AM104" s="5">
        <f t="shared" si="127"/>
        <v>1.1272950651832638</v>
      </c>
      <c r="AN104" s="5">
        <f t="shared" si="128"/>
        <v>1.0190741073813698</v>
      </c>
      <c r="AO104" s="5">
        <f t="shared" si="129"/>
        <v>1.0281540130439062</v>
      </c>
    </row>
    <row r="105" spans="1:41" x14ac:dyDescent="0.35">
      <c r="A105" s="1">
        <v>1957</v>
      </c>
      <c r="D105" s="8">
        <v>1797</v>
      </c>
      <c r="E105" s="1">
        <v>1399</v>
      </c>
      <c r="F105" s="1">
        <v>1090</v>
      </c>
      <c r="G105" s="8">
        <v>2840</v>
      </c>
      <c r="H105" s="8">
        <f t="shared" si="107"/>
        <v>4239</v>
      </c>
      <c r="I105" s="8">
        <v>6036</v>
      </c>
      <c r="K105" s="8">
        <f>Overview!J105</f>
        <v>131940891.38992062</v>
      </c>
      <c r="L105" s="8">
        <f>K105/Overview!D105*100/2.20371</f>
        <v>424197109.54005289</v>
      </c>
      <c r="M105" s="8">
        <f>(L105/K105)*Overview!C105</f>
        <v>101910786.23581131</v>
      </c>
      <c r="N105" s="5">
        <f t="shared" si="108"/>
        <v>4.1624358442147962</v>
      </c>
      <c r="O105" s="8">
        <f t="shared" si="109"/>
        <v>4239</v>
      </c>
      <c r="P105" s="12">
        <f t="shared" si="110"/>
        <v>13628.614513647679</v>
      </c>
      <c r="Q105" s="24">
        <f t="shared" si="111"/>
        <v>0.13373083475298125</v>
      </c>
      <c r="R105" s="15">
        <f t="shared" si="105"/>
        <v>1.5857865483917433E-2</v>
      </c>
      <c r="S105" s="15">
        <f t="shared" si="106"/>
        <v>-1.677551588844528E-3</v>
      </c>
      <c r="T105" s="24">
        <f t="shared" si="112"/>
        <v>3.2128023051417938E-2</v>
      </c>
      <c r="U105" s="25">
        <f t="shared" si="113"/>
        <v>-3.2753276614192361E-2</v>
      </c>
      <c r="W105" s="5">
        <f t="shared" si="114"/>
        <v>0.99832244841115547</v>
      </c>
      <c r="X105" s="5">
        <f t="shared" si="115"/>
        <v>1.032128023051418</v>
      </c>
      <c r="Y105" s="5">
        <f t="shared" si="116"/>
        <v>0.96724672338580764</v>
      </c>
      <c r="AA105" s="8">
        <f t="shared" si="117"/>
        <v>1251</v>
      </c>
      <c r="AB105" s="12">
        <f t="shared" si="118"/>
        <v>4282.9918725534308</v>
      </c>
      <c r="AC105" s="24">
        <f t="shared" si="119"/>
        <v>1.2470104850136166E-2</v>
      </c>
      <c r="AD105" s="19">
        <f t="shared" si="120"/>
        <v>1.0029958671597228</v>
      </c>
      <c r="AE105" s="19">
        <f t="shared" si="121"/>
        <v>0.99534054037350972</v>
      </c>
      <c r="AG105" s="8">
        <f t="shared" si="122"/>
        <v>2230</v>
      </c>
      <c r="AH105" s="12">
        <f t="shared" si="123"/>
        <v>7634.7497008746213</v>
      </c>
      <c r="AI105" s="24">
        <f t="shared" si="124"/>
        <v>2.2228883945486531E-2</v>
      </c>
      <c r="AJ105" s="19">
        <f t="shared" si="125"/>
        <v>1.0053403547291622</v>
      </c>
      <c r="AK105" s="19">
        <f t="shared" si="126"/>
        <v>0.99301937270796481</v>
      </c>
      <c r="AM105" s="5">
        <f t="shared" si="127"/>
        <v>1.1337308347529813</v>
      </c>
      <c r="AN105" s="5">
        <f t="shared" si="128"/>
        <v>1.0124701048501361</v>
      </c>
      <c r="AO105" s="5">
        <f t="shared" si="129"/>
        <v>1.0222288839454865</v>
      </c>
    </row>
    <row r="106" spans="1:41" x14ac:dyDescent="0.35">
      <c r="A106" s="1">
        <v>1958</v>
      </c>
      <c r="D106" s="8">
        <v>1035</v>
      </c>
      <c r="E106" s="1">
        <v>2117</v>
      </c>
      <c r="F106" s="1">
        <v>1177</v>
      </c>
      <c r="G106" s="8">
        <v>3007</v>
      </c>
      <c r="H106" s="8">
        <f t="shared" si="107"/>
        <v>5124</v>
      </c>
      <c r="I106" s="8">
        <v>6159</v>
      </c>
      <c r="K106" s="8">
        <f>Overview!J106</f>
        <v>140900652.37546754</v>
      </c>
      <c r="L106" s="8">
        <f>K106/Overview!D106*100/2.20371</f>
        <v>445315624.67699355</v>
      </c>
      <c r="M106" s="8">
        <f>(L106/K106)*Overview!C106</f>
        <v>101357033.07700029</v>
      </c>
      <c r="N106" s="5">
        <f t="shared" si="108"/>
        <v>4.3935345299490969</v>
      </c>
      <c r="O106" s="8">
        <f t="shared" si="109"/>
        <v>5124</v>
      </c>
      <c r="P106" s="12">
        <f t="shared" si="110"/>
        <v>16194.369737653555</v>
      </c>
      <c r="Q106" s="24">
        <f t="shared" si="111"/>
        <v>0.15977549111318989</v>
      </c>
      <c r="R106" s="15">
        <f t="shared" si="105"/>
        <v>-5.4337050989842206E-3</v>
      </c>
      <c r="S106" s="15">
        <f t="shared" si="106"/>
        <v>4.9784674770271264E-2</v>
      </c>
      <c r="T106" s="24">
        <f t="shared" si="112"/>
        <v>3.6366048798310235E-2</v>
      </c>
      <c r="U106" s="25">
        <f t="shared" si="113"/>
        <v>1.294776685083443E-2</v>
      </c>
      <c r="W106" s="5">
        <f t="shared" si="114"/>
        <v>1.0497846747702713</v>
      </c>
      <c r="X106" s="5">
        <f t="shared" si="115"/>
        <v>1.0363660487983102</v>
      </c>
      <c r="Y106" s="5">
        <f t="shared" si="116"/>
        <v>1.0129477668508344</v>
      </c>
      <c r="AA106" s="8">
        <f t="shared" si="117"/>
        <v>1399</v>
      </c>
      <c r="AB106" s="12">
        <f t="shared" si="118"/>
        <v>4497.8607465423693</v>
      </c>
      <c r="AC106" s="24">
        <f t="shared" si="119"/>
        <v>1.3727693129192966E-2</v>
      </c>
      <c r="AD106" s="19">
        <f t="shared" si="120"/>
        <v>1.003124521506686</v>
      </c>
      <c r="AE106" s="19">
        <f t="shared" si="121"/>
        <v>1.0465148167183691</v>
      </c>
      <c r="AG106" s="8">
        <f t="shared" si="122"/>
        <v>2489</v>
      </c>
      <c r="AH106" s="12">
        <f t="shared" si="123"/>
        <v>8002.2697627905336</v>
      </c>
      <c r="AI106" s="24">
        <f t="shared" si="124"/>
        <v>2.4423322515054535E-2</v>
      </c>
      <c r="AJ106" s="19">
        <f t="shared" si="125"/>
        <v>1.0055589235383424</v>
      </c>
      <c r="AK106" s="19">
        <f t="shared" si="126"/>
        <v>1.0439812627551532</v>
      </c>
      <c r="AM106" s="5">
        <f t="shared" si="127"/>
        <v>1.1597754911131899</v>
      </c>
      <c r="AN106" s="5">
        <f t="shared" si="128"/>
        <v>1.013727693129193</v>
      </c>
      <c r="AO106" s="5">
        <f t="shared" si="129"/>
        <v>1.0244233225150545</v>
      </c>
    </row>
    <row r="107" spans="1:41" x14ac:dyDescent="0.35">
      <c r="A107" s="1">
        <v>1959</v>
      </c>
      <c r="D107" s="8">
        <v>1944</v>
      </c>
      <c r="E107" s="1">
        <v>1757</v>
      </c>
      <c r="F107" s="1">
        <v>1255</v>
      </c>
      <c r="G107" s="8">
        <v>3555</v>
      </c>
      <c r="H107" s="8">
        <f t="shared" si="107"/>
        <v>5312</v>
      </c>
      <c r="I107" s="8">
        <v>7256</v>
      </c>
      <c r="K107" s="8">
        <f>Overview!J107</f>
        <v>149908908.22751933</v>
      </c>
      <c r="L107" s="8">
        <f>K107/Overview!D107*100/2.20371</f>
        <v>469799838.01984584</v>
      </c>
      <c r="M107" s="8">
        <f>(L107/K107)*Overview!C107</f>
        <v>107680875.17429198</v>
      </c>
      <c r="N107" s="5">
        <f t="shared" si="108"/>
        <v>4.3628902278090615</v>
      </c>
      <c r="O107" s="8">
        <f t="shared" si="109"/>
        <v>5312</v>
      </c>
      <c r="P107" s="12">
        <f t="shared" si="110"/>
        <v>16647.287803429543</v>
      </c>
      <c r="Q107" s="24">
        <f t="shared" si="111"/>
        <v>0.15459837019790457</v>
      </c>
      <c r="R107" s="15">
        <f t="shared" si="105"/>
        <v>6.2391744364572288E-2</v>
      </c>
      <c r="S107" s="15">
        <f t="shared" si="106"/>
        <v>5.4981707324129436E-2</v>
      </c>
      <c r="T107" s="24">
        <f t="shared" si="112"/>
        <v>3.5434852156603573E-2</v>
      </c>
      <c r="U107" s="25">
        <f t="shared" si="113"/>
        <v>1.887791890220214E-2</v>
      </c>
      <c r="W107" s="5">
        <f t="shared" si="114"/>
        <v>1.0549817073241294</v>
      </c>
      <c r="X107" s="5">
        <f t="shared" si="115"/>
        <v>1.0354348521566035</v>
      </c>
      <c r="Y107" s="5">
        <f t="shared" si="116"/>
        <v>1.0188779189022021</v>
      </c>
      <c r="AA107" s="8">
        <f t="shared" si="117"/>
        <v>2117</v>
      </c>
      <c r="AB107" s="12">
        <f t="shared" si="118"/>
        <v>6690.7651706894176</v>
      </c>
      <c r="AC107" s="24">
        <f t="shared" si="119"/>
        <v>2.0886562439053721E-2</v>
      </c>
      <c r="AD107" s="19">
        <f t="shared" si="120"/>
        <v>1.0047873224739698</v>
      </c>
      <c r="AE107" s="19">
        <f t="shared" si="121"/>
        <v>1.0499552330403332</v>
      </c>
      <c r="AG107" s="8">
        <f t="shared" si="122"/>
        <v>3294</v>
      </c>
      <c r="AH107" s="12">
        <f t="shared" si="123"/>
        <v>10410.666259920143</v>
      </c>
      <c r="AI107" s="24">
        <f t="shared" si="124"/>
        <v>3.249897811726167E-2</v>
      </c>
      <c r="AJ107" s="19">
        <f t="shared" si="125"/>
        <v>1.0074489561782034</v>
      </c>
      <c r="AK107" s="19">
        <f t="shared" si="126"/>
        <v>1.0471812997119412</v>
      </c>
      <c r="AM107" s="5">
        <f t="shared" si="127"/>
        <v>1.1545983701979046</v>
      </c>
      <c r="AN107" s="5">
        <f t="shared" si="128"/>
        <v>1.0208865624390537</v>
      </c>
      <c r="AO107" s="5">
        <f t="shared" si="129"/>
        <v>1.0324989781172618</v>
      </c>
    </row>
    <row r="108" spans="1:41" x14ac:dyDescent="0.35">
      <c r="A108" s="1">
        <v>1960</v>
      </c>
      <c r="D108" s="8">
        <v>2270</v>
      </c>
      <c r="E108" s="1">
        <v>2664</v>
      </c>
      <c r="F108" s="1">
        <v>1389</v>
      </c>
      <c r="G108" s="8">
        <v>3889</v>
      </c>
      <c r="H108" s="8">
        <f t="shared" si="107"/>
        <v>6553</v>
      </c>
      <c r="I108" s="8">
        <v>8823</v>
      </c>
      <c r="K108" s="8">
        <f>Overview!J108</f>
        <v>160417265.26751098</v>
      </c>
      <c r="L108" s="8">
        <f>K108/Overview!D108*100/2.20371</f>
        <v>490236489.29914606</v>
      </c>
      <c r="M108" s="8">
        <f>(L108/K108)*Overview!C108</f>
        <v>117338493.53272964</v>
      </c>
      <c r="N108" s="5">
        <f t="shared" si="108"/>
        <v>4.1779681546908787</v>
      </c>
      <c r="O108" s="8">
        <f t="shared" si="109"/>
        <v>6553</v>
      </c>
      <c r="P108" s="12">
        <f t="shared" si="110"/>
        <v>20026.022192936176</v>
      </c>
      <c r="Q108" s="24">
        <f t="shared" si="111"/>
        <v>0.1706688196687155</v>
      </c>
      <c r="R108" s="15">
        <f t="shared" si="105"/>
        <v>8.9687405890840566E-2</v>
      </c>
      <c r="S108" s="15">
        <f t="shared" si="106"/>
        <v>4.3500762719370867E-2</v>
      </c>
      <c r="T108" s="24">
        <f t="shared" si="112"/>
        <v>4.084971769760725E-2</v>
      </c>
      <c r="U108" s="25">
        <f t="shared" si="113"/>
        <v>2.547000759752116E-3</v>
      </c>
      <c r="W108" s="5">
        <f t="shared" si="114"/>
        <v>1.0435007627193709</v>
      </c>
      <c r="X108" s="5">
        <f t="shared" si="115"/>
        <v>1.0408497176976073</v>
      </c>
      <c r="Y108" s="5">
        <f t="shared" si="116"/>
        <v>1.0025470007597521</v>
      </c>
      <c r="AA108" s="8">
        <f t="shared" si="117"/>
        <v>1757</v>
      </c>
      <c r="AB108" s="12">
        <f t="shared" si="118"/>
        <v>5506.2659395003211</v>
      </c>
      <c r="AC108" s="24">
        <f t="shared" si="119"/>
        <v>1.6316732169534508E-2</v>
      </c>
      <c r="AD108" s="19">
        <f t="shared" si="120"/>
        <v>1.0039054228192752</v>
      </c>
      <c r="AE108" s="19">
        <f t="shared" si="121"/>
        <v>1.0394413049278086</v>
      </c>
      <c r="AG108" s="8">
        <f t="shared" si="122"/>
        <v>3012</v>
      </c>
      <c r="AH108" s="12">
        <f t="shared" si="123"/>
        <v>9439.3130391434079</v>
      </c>
      <c r="AI108" s="24">
        <f t="shared" si="124"/>
        <v>2.797154086205916E-2</v>
      </c>
      <c r="AJ108" s="19">
        <f t="shared" si="125"/>
        <v>1.0066950105473287</v>
      </c>
      <c r="AK108" s="19">
        <f t="shared" si="126"/>
        <v>1.0365609760517551</v>
      </c>
      <c r="AM108" s="5">
        <f t="shared" si="127"/>
        <v>1.1706688196687156</v>
      </c>
      <c r="AN108" s="5">
        <f t="shared" si="128"/>
        <v>1.0163167321695346</v>
      </c>
      <c r="AO108" s="5">
        <f t="shared" si="129"/>
        <v>1.0279715408620591</v>
      </c>
    </row>
    <row r="109" spans="1:41" x14ac:dyDescent="0.35">
      <c r="A109" s="1">
        <v>1961</v>
      </c>
      <c r="D109" s="8">
        <v>2555</v>
      </c>
      <c r="E109" s="1">
        <v>2136</v>
      </c>
      <c r="F109" s="1">
        <v>1715</v>
      </c>
      <c r="G109" s="8">
        <v>3915</v>
      </c>
      <c r="H109" s="8">
        <f t="shared" si="107"/>
        <v>6051</v>
      </c>
      <c r="I109" s="8">
        <v>8606</v>
      </c>
      <c r="K109" s="8">
        <f>Overview!J109</f>
        <v>173830990.17202777</v>
      </c>
      <c r="L109" s="8">
        <f>K109/Overview!D109*100/2.20371</f>
        <v>522528540.71251875</v>
      </c>
      <c r="M109" s="8">
        <f>(L109/K109)*Overview!C109</f>
        <v>122089963.29467374</v>
      </c>
      <c r="N109" s="5">
        <f t="shared" si="108"/>
        <v>4.2798648358289286</v>
      </c>
      <c r="O109" s="8">
        <f t="shared" si="109"/>
        <v>6051</v>
      </c>
      <c r="P109" s="12">
        <f t="shared" si="110"/>
        <v>18189.047860352344</v>
      </c>
      <c r="Q109" s="24">
        <f t="shared" si="111"/>
        <v>0.1489806972621627</v>
      </c>
      <c r="R109" s="15">
        <f t="shared" si="105"/>
        <v>4.0493700054353932E-2</v>
      </c>
      <c r="S109" s="15">
        <f t="shared" si="106"/>
        <v>6.5870354651768492E-2</v>
      </c>
      <c r="T109" s="24">
        <f t="shared" si="112"/>
        <v>3.4809673430564771E-2</v>
      </c>
      <c r="U109" s="25">
        <f t="shared" si="113"/>
        <v>3.0015839645403108E-2</v>
      </c>
      <c r="W109" s="5">
        <f t="shared" si="114"/>
        <v>1.0658703546517685</v>
      </c>
      <c r="X109" s="5">
        <f t="shared" si="115"/>
        <v>1.0348096734305647</v>
      </c>
      <c r="Y109" s="5">
        <f t="shared" si="116"/>
        <v>1.0300158396454031</v>
      </c>
      <c r="AA109" s="8">
        <f t="shared" si="117"/>
        <v>2664</v>
      </c>
      <c r="AB109" s="12">
        <f t="shared" si="118"/>
        <v>8141.2060311280284</v>
      </c>
      <c r="AC109" s="24">
        <f t="shared" si="119"/>
        <v>2.2703546975885804E-2</v>
      </c>
      <c r="AD109" s="19">
        <f t="shared" si="120"/>
        <v>1.0053047345761537</v>
      </c>
      <c r="AE109" s="19">
        <f t="shared" si="121"/>
        <v>1.0602460308725692</v>
      </c>
      <c r="AG109" s="8">
        <f t="shared" si="122"/>
        <v>4053</v>
      </c>
      <c r="AH109" s="12">
        <f t="shared" si="123"/>
        <v>12386.00151807879</v>
      </c>
      <c r="AI109" s="24">
        <f t="shared" si="124"/>
        <v>3.4541094554528966E-2</v>
      </c>
      <c r="AJ109" s="19">
        <f t="shared" si="125"/>
        <v>1.0080706040679994</v>
      </c>
      <c r="AK109" s="19">
        <f t="shared" si="126"/>
        <v>1.0573370063074174</v>
      </c>
      <c r="AM109" s="5">
        <f t="shared" si="127"/>
        <v>1.1489806972621628</v>
      </c>
      <c r="AN109" s="5">
        <f t="shared" si="128"/>
        <v>1.0227035469758858</v>
      </c>
      <c r="AO109" s="5">
        <f t="shared" si="129"/>
        <v>1.034541094554529</v>
      </c>
    </row>
    <row r="110" spans="1:41" x14ac:dyDescent="0.35">
      <c r="A110" s="1">
        <v>1962</v>
      </c>
      <c r="D110" s="8">
        <v>2093</v>
      </c>
      <c r="E110" s="1">
        <v>2062</v>
      </c>
      <c r="F110" s="1">
        <v>1872</v>
      </c>
      <c r="G110" s="8">
        <v>4172</v>
      </c>
      <c r="H110" s="8">
        <f t="shared" si="107"/>
        <v>6234</v>
      </c>
      <c r="I110" s="8">
        <v>8327</v>
      </c>
      <c r="K110" s="8">
        <f>Overview!J110</f>
        <v>188029084.62234643</v>
      </c>
      <c r="L110" s="8">
        <f>K110/Overview!D110*100/2.20371</f>
        <v>554545599.76631498</v>
      </c>
      <c r="M110" s="8">
        <f>(L110/K110)*Overview!C110</f>
        <v>128168696.47080335</v>
      </c>
      <c r="N110" s="5">
        <f t="shared" si="108"/>
        <v>4.3266851816085969</v>
      </c>
      <c r="O110" s="8">
        <f t="shared" si="109"/>
        <v>6234</v>
      </c>
      <c r="P110" s="12">
        <f t="shared" si="110"/>
        <v>18385.651751092733</v>
      </c>
      <c r="Q110" s="24">
        <f t="shared" si="111"/>
        <v>0.14344884716277784</v>
      </c>
      <c r="R110" s="15">
        <f t="shared" si="105"/>
        <v>4.9788967185272259E-2</v>
      </c>
      <c r="S110" s="15">
        <f t="shared" si="106"/>
        <v>6.1273321090055344E-2</v>
      </c>
      <c r="T110" s="24">
        <f t="shared" si="112"/>
        <v>3.3154445295103654E-2</v>
      </c>
      <c r="U110" s="25">
        <f t="shared" si="113"/>
        <v>2.7216526941352015E-2</v>
      </c>
      <c r="W110" s="5">
        <f t="shared" si="114"/>
        <v>1.0612733210900553</v>
      </c>
      <c r="X110" s="5">
        <f t="shared" si="115"/>
        <v>1.0331544452951036</v>
      </c>
      <c r="Y110" s="5">
        <f t="shared" si="116"/>
        <v>1.027216526941352</v>
      </c>
      <c r="AA110" s="8">
        <f t="shared" si="117"/>
        <v>2136</v>
      </c>
      <c r="AB110" s="12">
        <f t="shared" si="118"/>
        <v>6420.7248768323589</v>
      </c>
      <c r="AC110" s="24">
        <f t="shared" si="119"/>
        <v>1.7495295619383518E-2</v>
      </c>
      <c r="AD110" s="19">
        <f t="shared" si="120"/>
        <v>1.0040435795268281</v>
      </c>
      <c r="AE110" s="19">
        <f t="shared" si="121"/>
        <v>1.0569992605203429</v>
      </c>
      <c r="AG110" s="8">
        <f t="shared" si="122"/>
        <v>3851</v>
      </c>
      <c r="AH110" s="12">
        <f t="shared" si="123"/>
        <v>11575.941713802162</v>
      </c>
      <c r="AI110" s="24">
        <f t="shared" si="124"/>
        <v>3.1542314340002778E-2</v>
      </c>
      <c r="AJ110" s="19">
        <f t="shared" si="125"/>
        <v>1.0072901801300633</v>
      </c>
      <c r="AK110" s="19">
        <f t="shared" si="126"/>
        <v>1.0535924424012766</v>
      </c>
      <c r="AM110" s="5">
        <f t="shared" si="127"/>
        <v>1.1434488471627779</v>
      </c>
      <c r="AN110" s="5">
        <f t="shared" si="128"/>
        <v>1.0174952956193835</v>
      </c>
      <c r="AO110" s="5">
        <f t="shared" si="129"/>
        <v>1.0315423143400029</v>
      </c>
    </row>
    <row r="111" spans="1:41" x14ac:dyDescent="0.35">
      <c r="A111" s="1">
        <v>1963</v>
      </c>
      <c r="D111" s="8">
        <v>1781</v>
      </c>
      <c r="E111" s="1">
        <v>2336</v>
      </c>
      <c r="F111" s="1">
        <v>1967</v>
      </c>
      <c r="G111" s="8">
        <v>4167</v>
      </c>
      <c r="H111" s="8">
        <f t="shared" si="107"/>
        <v>6503</v>
      </c>
      <c r="I111" s="8">
        <v>8284</v>
      </c>
      <c r="K111" s="8">
        <f>Overview!J111</f>
        <v>203136044.1931082</v>
      </c>
      <c r="L111" s="8">
        <f>K111/Overview!D111*100/2.20371</f>
        <v>577060301.92268348</v>
      </c>
      <c r="M111" s="8">
        <f>(L111/K111)*Overview!C111</f>
        <v>134416136.80395764</v>
      </c>
      <c r="N111" s="5">
        <f t="shared" si="108"/>
        <v>4.2930879851450472</v>
      </c>
      <c r="O111" s="8">
        <f t="shared" si="109"/>
        <v>6503</v>
      </c>
      <c r="P111" s="12">
        <f t="shared" si="110"/>
        <v>18473.447970837889</v>
      </c>
      <c r="Q111" s="24">
        <f t="shared" si="111"/>
        <v>0.13743474861043598</v>
      </c>
      <c r="R111" s="15">
        <f t="shared" si="105"/>
        <v>4.8743886028188133E-2</v>
      </c>
      <c r="S111" s="15">
        <f t="shared" si="106"/>
        <v>4.0600271944915223E-2</v>
      </c>
      <c r="T111" s="24">
        <f t="shared" si="112"/>
        <v>3.2013028637192624E-2</v>
      </c>
      <c r="U111" s="25">
        <f t="shared" si="113"/>
        <v>8.320867149383071E-3</v>
      </c>
      <c r="W111" s="5">
        <f t="shared" si="114"/>
        <v>1.0406002719449152</v>
      </c>
      <c r="X111" s="5">
        <f t="shared" si="115"/>
        <v>1.0320130286371927</v>
      </c>
      <c r="Y111" s="5">
        <f t="shared" si="116"/>
        <v>1.0083208671493831</v>
      </c>
      <c r="AA111" s="8">
        <f t="shared" si="117"/>
        <v>2062</v>
      </c>
      <c r="AB111" s="12">
        <f t="shared" si="118"/>
        <v>6081.3625137557292</v>
      </c>
      <c r="AC111" s="24">
        <f t="shared" si="119"/>
        <v>1.6088171735987974E-2</v>
      </c>
      <c r="AD111" s="19">
        <f t="shared" si="120"/>
        <v>1.00374745912305</v>
      </c>
      <c r="AE111" s="19">
        <f t="shared" si="121"/>
        <v>1.0367152240206543</v>
      </c>
      <c r="AG111" s="8">
        <f t="shared" si="122"/>
        <v>3934</v>
      </c>
      <c r="AH111" s="12">
        <f t="shared" si="123"/>
        <v>11602.366696952007</v>
      </c>
      <c r="AI111" s="24">
        <f t="shared" si="124"/>
        <v>3.0693922215992573E-2</v>
      </c>
      <c r="AJ111" s="19">
        <f t="shared" si="125"/>
        <v>1.007149614059204</v>
      </c>
      <c r="AK111" s="19">
        <f t="shared" si="126"/>
        <v>1.0332131963501352</v>
      </c>
      <c r="AM111" s="5">
        <f t="shared" si="127"/>
        <v>1.1374347486104359</v>
      </c>
      <c r="AN111" s="5">
        <f t="shared" si="128"/>
        <v>1.016088171735988</v>
      </c>
      <c r="AO111" s="5">
        <f t="shared" si="129"/>
        <v>1.0306939222159925</v>
      </c>
    </row>
    <row r="112" spans="1:41" x14ac:dyDescent="0.35">
      <c r="A112" s="1">
        <v>1964</v>
      </c>
      <c r="D112" s="8">
        <v>2073</v>
      </c>
      <c r="E112" s="1">
        <v>3878</v>
      </c>
      <c r="F112" s="1">
        <v>2377</v>
      </c>
      <c r="G112" s="8">
        <v>5277</v>
      </c>
      <c r="H112" s="8">
        <f t="shared" si="107"/>
        <v>9155</v>
      </c>
      <c r="I112" s="8">
        <v>11228</v>
      </c>
      <c r="K112" s="8">
        <f>Overview!J112</f>
        <v>221680464.78672513</v>
      </c>
      <c r="L112" s="8">
        <f>K112/Overview!D112*100/2.20371</f>
        <v>596934550.44461715</v>
      </c>
      <c r="M112" s="8">
        <f>(L112/K112)*Overview!C112</f>
        <v>150838215.76193318</v>
      </c>
      <c r="N112" s="5">
        <f t="shared" si="108"/>
        <v>3.9574490286119168</v>
      </c>
      <c r="O112" s="8">
        <f t="shared" si="109"/>
        <v>9155</v>
      </c>
      <c r="P112" s="12">
        <f t="shared" si="110"/>
        <v>24652.311220017466</v>
      </c>
      <c r="Q112" s="24">
        <f t="shared" si="111"/>
        <v>0.16343544701513854</v>
      </c>
      <c r="R112" s="15">
        <f t="shared" si="105"/>
        <v>0.12217341867164877</v>
      </c>
      <c r="S112" s="15">
        <f t="shared" si="106"/>
        <v>3.4440505534197197E-2</v>
      </c>
      <c r="T112" s="24">
        <f t="shared" si="112"/>
        <v>4.1298181185283354E-2</v>
      </c>
      <c r="U112" s="25">
        <f t="shared" si="113"/>
        <v>-6.5856982898790939E-3</v>
      </c>
      <c r="W112" s="5">
        <f t="shared" si="114"/>
        <v>1.0344405055341972</v>
      </c>
      <c r="X112" s="5">
        <f t="shared" si="115"/>
        <v>1.0412981811852833</v>
      </c>
      <c r="Y112" s="5">
        <f t="shared" si="116"/>
        <v>0.99341430171012091</v>
      </c>
      <c r="AA112" s="8">
        <f t="shared" si="117"/>
        <v>2336</v>
      </c>
      <c r="AB112" s="12">
        <f t="shared" si="118"/>
        <v>6636.0102198796421</v>
      </c>
      <c r="AC112" s="24">
        <f t="shared" si="119"/>
        <v>1.7378865778645267E-2</v>
      </c>
      <c r="AD112" s="19">
        <f t="shared" si="120"/>
        <v>1.0043914313622231</v>
      </c>
      <c r="AE112" s="19">
        <f t="shared" si="121"/>
        <v>1.0299176926780622</v>
      </c>
      <c r="AG112" s="8">
        <f t="shared" si="122"/>
        <v>4303</v>
      </c>
      <c r="AH112" s="12">
        <f t="shared" si="123"/>
        <v>12223.780811704666</v>
      </c>
      <c r="AI112" s="24">
        <f t="shared" si="124"/>
        <v>3.2012525447564465E-2</v>
      </c>
      <c r="AJ112" s="19">
        <f t="shared" si="125"/>
        <v>1.0080891819998483</v>
      </c>
      <c r="AK112" s="19">
        <f t="shared" si="126"/>
        <v>1.0261398733414371</v>
      </c>
      <c r="AM112" s="5">
        <f t="shared" si="127"/>
        <v>1.1634354470151385</v>
      </c>
      <c r="AN112" s="5">
        <f t="shared" si="128"/>
        <v>1.0173788657786453</v>
      </c>
      <c r="AO112" s="5">
        <f t="shared" si="129"/>
        <v>1.0320125254475645</v>
      </c>
    </row>
    <row r="113" spans="1:41" x14ac:dyDescent="0.35">
      <c r="A113" s="1">
        <v>1965</v>
      </c>
      <c r="D113" s="8">
        <v>2615</v>
      </c>
      <c r="E113" s="1">
        <v>4059</v>
      </c>
      <c r="F113" s="1">
        <v>2853</v>
      </c>
      <c r="G113" s="8">
        <v>5753</v>
      </c>
      <c r="H113" s="8">
        <f t="shared" si="107"/>
        <v>9812</v>
      </c>
      <c r="I113" s="8">
        <v>12427</v>
      </c>
      <c r="K113" s="8">
        <f>Overview!J113</f>
        <v>241731145.01177725</v>
      </c>
      <c r="L113" s="8">
        <f>K113/Overview!D113*100/2.20371</f>
        <v>618570817.43874419</v>
      </c>
      <c r="M113" s="8">
        <f>(L113/K113)*Overview!C113</f>
        <v>160052809.56434533</v>
      </c>
      <c r="N113" s="5">
        <f t="shared" si="108"/>
        <v>3.8647919966069879</v>
      </c>
      <c r="O113" s="8">
        <f t="shared" si="109"/>
        <v>9812</v>
      </c>
      <c r="P113" s="12">
        <f t="shared" si="110"/>
        <v>25108.129365842589</v>
      </c>
      <c r="Q113" s="24">
        <f t="shared" si="111"/>
        <v>0.15687403072889186</v>
      </c>
      <c r="R113" s="15">
        <f t="shared" si="105"/>
        <v>6.1089252188951004E-2</v>
      </c>
      <c r="S113" s="15">
        <f t="shared" si="106"/>
        <v>3.6245626891610927E-2</v>
      </c>
      <c r="T113" s="24">
        <f t="shared" si="112"/>
        <v>4.0590549469833329E-2</v>
      </c>
      <c r="U113" s="25">
        <f t="shared" si="113"/>
        <v>-4.175439206550613E-3</v>
      </c>
      <c r="W113" s="5">
        <f t="shared" si="114"/>
        <v>1.0362456268916109</v>
      </c>
      <c r="X113" s="5">
        <f t="shared" si="115"/>
        <v>1.0405905494698333</v>
      </c>
      <c r="Y113" s="5">
        <f t="shared" si="116"/>
        <v>0.99582456079344939</v>
      </c>
      <c r="AA113" s="8">
        <f t="shared" si="117"/>
        <v>3878</v>
      </c>
      <c r="AB113" s="12">
        <f t="shared" si="118"/>
        <v>10442.56285212755</v>
      </c>
      <c r="AC113" s="24">
        <f t="shared" si="119"/>
        <v>2.5709665023621191E-2</v>
      </c>
      <c r="AD113" s="19">
        <f t="shared" si="120"/>
        <v>1.0066522765122139</v>
      </c>
      <c r="AE113" s="19">
        <f t="shared" si="121"/>
        <v>1.0293977881636847</v>
      </c>
      <c r="AG113" s="8">
        <f t="shared" si="122"/>
        <v>6255</v>
      </c>
      <c r="AH113" s="12">
        <f t="shared" si="123"/>
        <v>16843.277627658026</v>
      </c>
      <c r="AI113" s="24">
        <f t="shared" si="124"/>
        <v>4.1468270944494727E-2</v>
      </c>
      <c r="AJ113" s="19">
        <f t="shared" si="125"/>
        <v>1.0107297549210672</v>
      </c>
      <c r="AK113" s="19">
        <f t="shared" si="126"/>
        <v>1.0252449993149122</v>
      </c>
      <c r="AM113" s="5">
        <f t="shared" si="127"/>
        <v>1.1568740307288918</v>
      </c>
      <c r="AN113" s="5">
        <f t="shared" si="128"/>
        <v>1.0257096650236213</v>
      </c>
      <c r="AO113" s="5">
        <f t="shared" si="129"/>
        <v>1.0414682709444947</v>
      </c>
    </row>
    <row r="114" spans="1:41" x14ac:dyDescent="0.35">
      <c r="A114" s="1">
        <v>1966</v>
      </c>
      <c r="D114" s="8">
        <v>2940</v>
      </c>
      <c r="E114" s="1">
        <v>3766</v>
      </c>
      <c r="F114" s="1">
        <v>3418</v>
      </c>
      <c r="G114" s="8">
        <v>6318</v>
      </c>
      <c r="H114" s="8">
        <f t="shared" si="107"/>
        <v>10084</v>
      </c>
      <c r="I114" s="8">
        <v>13024</v>
      </c>
      <c r="K114" s="8">
        <f>Overview!J114</f>
        <v>262952677.06050318</v>
      </c>
      <c r="L114" s="8">
        <f>K114/Overview!D114*100/2.20371</f>
        <v>636114334.8277024</v>
      </c>
      <c r="M114" s="8">
        <f>(L114/K114)*Overview!C114</f>
        <v>164101070.9052738</v>
      </c>
      <c r="N114" s="5">
        <f t="shared" si="108"/>
        <v>3.8763569994914597</v>
      </c>
      <c r="O114" s="8">
        <f t="shared" si="109"/>
        <v>10084</v>
      </c>
      <c r="P114" s="12">
        <f t="shared" si="110"/>
        <v>24394.415847405926</v>
      </c>
      <c r="Q114" s="24">
        <f t="shared" si="111"/>
        <v>0.14865482420579346</v>
      </c>
      <c r="R114" s="15">
        <f t="shared" si="105"/>
        <v>2.529328508476425E-2</v>
      </c>
      <c r="S114" s="15">
        <f t="shared" si="106"/>
        <v>2.836137252901616E-2</v>
      </c>
      <c r="T114" s="24">
        <f t="shared" si="112"/>
        <v>3.8349105674553588E-2</v>
      </c>
      <c r="U114" s="25">
        <f t="shared" si="113"/>
        <v>-9.6188585235491564E-3</v>
      </c>
      <c r="W114" s="5">
        <f t="shared" si="114"/>
        <v>1.0283613725290162</v>
      </c>
      <c r="X114" s="5">
        <f t="shared" si="115"/>
        <v>1.0383491056745535</v>
      </c>
      <c r="Y114" s="5">
        <f t="shared" si="116"/>
        <v>0.99038114147645084</v>
      </c>
      <c r="AA114" s="8">
        <f t="shared" si="117"/>
        <v>4059</v>
      </c>
      <c r="AB114" s="12">
        <f t="shared" si="118"/>
        <v>10386.658896856408</v>
      </c>
      <c r="AC114" s="24">
        <f t="shared" si="119"/>
        <v>2.5360379558774182E-2</v>
      </c>
      <c r="AD114" s="19">
        <f t="shared" si="120"/>
        <v>1.0065423230012358</v>
      </c>
      <c r="AE114" s="19">
        <f t="shared" si="121"/>
        <v>1.0216772300867805</v>
      </c>
      <c r="AG114" s="8">
        <f t="shared" si="122"/>
        <v>6912</v>
      </c>
      <c r="AH114" s="12">
        <f t="shared" si="123"/>
        <v>17687.259496198938</v>
      </c>
      <c r="AI114" s="24">
        <f t="shared" si="124"/>
        <v>4.3185746122258471E-2</v>
      </c>
      <c r="AJ114" s="19">
        <f t="shared" si="125"/>
        <v>1.0111408072393548</v>
      </c>
      <c r="AK114" s="19">
        <f t="shared" si="126"/>
        <v>1.017030828116489</v>
      </c>
      <c r="AM114" s="5">
        <f t="shared" si="127"/>
        <v>1.1486548242057935</v>
      </c>
      <c r="AN114" s="5">
        <f t="shared" si="128"/>
        <v>1.0253603795587742</v>
      </c>
      <c r="AO114" s="5">
        <f t="shared" si="129"/>
        <v>1.0431857461222585</v>
      </c>
    </row>
    <row r="115" spans="1:41" x14ac:dyDescent="0.35">
      <c r="A115" s="1">
        <v>1967</v>
      </c>
      <c r="D115" s="8">
        <v>3580</v>
      </c>
      <c r="E115" s="1">
        <v>3970</v>
      </c>
      <c r="F115" s="1">
        <v>3880</v>
      </c>
      <c r="G115" s="8">
        <v>7580</v>
      </c>
      <c r="H115" s="8">
        <f t="shared" si="107"/>
        <v>11550</v>
      </c>
      <c r="I115" s="8">
        <v>15130</v>
      </c>
      <c r="K115" s="8">
        <f>Overview!J115</f>
        <v>286643655.96421218</v>
      </c>
      <c r="L115" s="8">
        <f>K115/Overview!D115*100/2.20371</f>
        <v>672362183.32790101</v>
      </c>
      <c r="M115" s="8">
        <f>(L115/K115)*Overview!C115</f>
        <v>175172227.97771138</v>
      </c>
      <c r="N115" s="5">
        <f t="shared" si="108"/>
        <v>3.8382921259267837</v>
      </c>
      <c r="O115" s="8">
        <f t="shared" si="109"/>
        <v>11550</v>
      </c>
      <c r="P115" s="12">
        <f t="shared" si="110"/>
        <v>27092.116137420548</v>
      </c>
      <c r="Q115" s="24">
        <f t="shared" si="111"/>
        <v>0.15465988216389931</v>
      </c>
      <c r="R115" s="15">
        <f t="shared" si="105"/>
        <v>6.7465477290080234E-2</v>
      </c>
      <c r="S115" s="15">
        <f t="shared" si="106"/>
        <v>5.6983228510353756E-2</v>
      </c>
      <c r="T115" s="24">
        <f t="shared" si="112"/>
        <v>4.0293932064005042E-2</v>
      </c>
      <c r="U115" s="25">
        <f t="shared" si="113"/>
        <v>1.6042866282259372E-2</v>
      </c>
      <c r="W115" s="5">
        <f t="shared" si="114"/>
        <v>1.0569832285103538</v>
      </c>
      <c r="X115" s="5">
        <f t="shared" si="115"/>
        <v>1.040293932064005</v>
      </c>
      <c r="Y115" s="5">
        <f t="shared" si="116"/>
        <v>1.0160428662822594</v>
      </c>
      <c r="AA115" s="8">
        <f t="shared" si="117"/>
        <v>3766</v>
      </c>
      <c r="AB115" s="12">
        <f t="shared" si="118"/>
        <v>9110.4095677638543</v>
      </c>
      <c r="AC115" s="24">
        <f t="shared" si="119"/>
        <v>2.2949271319343781E-2</v>
      </c>
      <c r="AD115" s="19">
        <f t="shared" si="120"/>
        <v>1.0059790319669331</v>
      </c>
      <c r="AE115" s="19">
        <f t="shared" si="121"/>
        <v>1.0507010533248344</v>
      </c>
      <c r="AG115" s="8">
        <f t="shared" si="122"/>
        <v>7184</v>
      </c>
      <c r="AH115" s="12">
        <f t="shared" si="123"/>
        <v>17378.965038453407</v>
      </c>
      <c r="AI115" s="24">
        <f t="shared" si="124"/>
        <v>4.3777898342582507E-2</v>
      </c>
      <c r="AJ115" s="19">
        <f t="shared" si="125"/>
        <v>1.0114055670872137</v>
      </c>
      <c r="AK115" s="19">
        <f t="shared" si="126"/>
        <v>1.0450636845458552</v>
      </c>
      <c r="AM115" s="5">
        <f t="shared" si="127"/>
        <v>1.1546598821638994</v>
      </c>
      <c r="AN115" s="5">
        <f t="shared" si="128"/>
        <v>1.0229492713193438</v>
      </c>
      <c r="AO115" s="5">
        <f t="shared" si="129"/>
        <v>1.0437778983425825</v>
      </c>
    </row>
    <row r="116" spans="1:41" x14ac:dyDescent="0.35">
      <c r="A116" s="1">
        <v>1968</v>
      </c>
      <c r="D116" s="8">
        <v>4790</v>
      </c>
      <c r="E116" s="1">
        <v>4900</v>
      </c>
      <c r="F116" s="1">
        <v>4180</v>
      </c>
      <c r="G116" s="8">
        <v>8380</v>
      </c>
      <c r="H116" s="8">
        <f t="shared" si="107"/>
        <v>13280</v>
      </c>
      <c r="I116" s="8">
        <v>18070</v>
      </c>
      <c r="K116" s="8">
        <f>Overview!J116</f>
        <v>313188979.34385329</v>
      </c>
      <c r="L116" s="8">
        <f>K116/Overview!D116*100/2.20371</f>
        <v>708513042.46036565</v>
      </c>
      <c r="M116" s="8">
        <f>(L116/K116)*Overview!C116</f>
        <v>186986609.96070862</v>
      </c>
      <c r="N116" s="5">
        <f t="shared" si="108"/>
        <v>3.7891111166154894</v>
      </c>
      <c r="O116" s="8">
        <f t="shared" si="109"/>
        <v>13280</v>
      </c>
      <c r="P116" s="12">
        <f t="shared" si="110"/>
        <v>30042.734018247054</v>
      </c>
      <c r="Q116" s="24">
        <f t="shared" si="111"/>
        <v>0.16066783618655858</v>
      </c>
      <c r="R116" s="15">
        <f t="shared" si="105"/>
        <v>6.744437813795745E-2</v>
      </c>
      <c r="S116" s="15">
        <f t="shared" si="106"/>
        <v>5.3766942919861505E-2</v>
      </c>
      <c r="T116" s="24">
        <f t="shared" si="112"/>
        <v>4.2402513740497097E-2</v>
      </c>
      <c r="U116" s="25">
        <f t="shared" si="113"/>
        <v>1.0902150589204629E-2</v>
      </c>
      <c r="W116" s="5">
        <f t="shared" si="114"/>
        <v>1.0537669429198615</v>
      </c>
      <c r="X116" s="5">
        <f t="shared" si="115"/>
        <v>1.0424025137404971</v>
      </c>
      <c r="Y116" s="5">
        <f t="shared" si="116"/>
        <v>1.0109021505892046</v>
      </c>
      <c r="AA116" s="8">
        <f t="shared" si="117"/>
        <v>3970</v>
      </c>
      <c r="AB116" s="12">
        <f t="shared" si="118"/>
        <v>9312.1819104380575</v>
      </c>
      <c r="AC116" s="24">
        <f t="shared" si="119"/>
        <v>2.2663409867145927E-2</v>
      </c>
      <c r="AD116" s="19">
        <f t="shared" si="120"/>
        <v>1.0059811943143513</v>
      </c>
      <c r="AE116" s="19">
        <f t="shared" si="121"/>
        <v>1.0475016321135899</v>
      </c>
      <c r="AG116" s="8">
        <f t="shared" si="122"/>
        <v>7850</v>
      </c>
      <c r="AH116" s="12">
        <f t="shared" si="123"/>
        <v>18413.256422402708</v>
      </c>
      <c r="AI116" s="24">
        <f t="shared" si="124"/>
        <v>4.4813039661736907E-2</v>
      </c>
      <c r="AJ116" s="19">
        <f t="shared" si="125"/>
        <v>1.0118267948029365</v>
      </c>
      <c r="AK116" s="19">
        <f t="shared" si="126"/>
        <v>1.0414499283200869</v>
      </c>
      <c r="AM116" s="5">
        <f t="shared" si="127"/>
        <v>1.1606678361865586</v>
      </c>
      <c r="AN116" s="5">
        <f t="shared" si="128"/>
        <v>1.0226634098671459</v>
      </c>
      <c r="AO116" s="5">
        <f t="shared" si="129"/>
        <v>1.044813039661737</v>
      </c>
    </row>
    <row r="117" spans="1:41" x14ac:dyDescent="0.35">
      <c r="A117" s="1">
        <v>1969</v>
      </c>
      <c r="B117" s="8"/>
      <c r="C117" s="8"/>
      <c r="D117" s="8">
        <v>1794</v>
      </c>
      <c r="E117" s="8">
        <v>3106</v>
      </c>
      <c r="F117" s="8">
        <v>57</v>
      </c>
      <c r="G117" s="8">
        <v>5477</v>
      </c>
      <c r="H117" s="8">
        <f>(I117-D117)*2.20371</f>
        <v>19040.054400000001</v>
      </c>
      <c r="I117" s="8">
        <v>10434</v>
      </c>
      <c r="J117" s="1" t="s">
        <v>64</v>
      </c>
      <c r="K117" s="8">
        <f>Overview!J117</f>
        <v>342337403.2177527</v>
      </c>
      <c r="L117" s="8">
        <f>K117/Overview!D117*100/2.20371</f>
        <v>720763843.07008505</v>
      </c>
      <c r="M117" s="8">
        <f>(L117/K117)*Overview!C117</f>
        <v>211952580.69920048</v>
      </c>
      <c r="N117" s="5">
        <f t="shared" si="108"/>
        <v>3.4005900786505681</v>
      </c>
      <c r="O117" s="8">
        <f t="shared" si="109"/>
        <v>19040.054400000001</v>
      </c>
      <c r="P117" s="12">
        <f t="shared" si="110"/>
        <v>40087.301745635908</v>
      </c>
      <c r="Q117" s="24">
        <f t="shared" si="111"/>
        <v>0.18913335055130626</v>
      </c>
      <c r="R117" s="15">
        <f t="shared" si="105"/>
        <v>0.13351742535862843</v>
      </c>
      <c r="S117" s="15">
        <f t="shared" si="106"/>
        <v>1.7290861107055244E-2</v>
      </c>
      <c r="T117" s="24">
        <f t="shared" si="112"/>
        <v>5.5617803433208476E-2</v>
      </c>
      <c r="U117" s="25">
        <f t="shared" si="113"/>
        <v>-3.630759371573844E-2</v>
      </c>
      <c r="W117" s="5">
        <f t="shared" si="114"/>
        <v>1.0172908611070552</v>
      </c>
      <c r="X117" s="5">
        <f t="shared" si="115"/>
        <v>1.0556178034332084</v>
      </c>
      <c r="Y117" s="5">
        <f t="shared" si="116"/>
        <v>0.96369240628426156</v>
      </c>
      <c r="AA117" s="8">
        <f t="shared" si="117"/>
        <v>4900</v>
      </c>
      <c r="AB117" s="12">
        <f t="shared" si="118"/>
        <v>11085.044931431519</v>
      </c>
      <c r="AC117" s="24">
        <f t="shared" si="119"/>
        <v>2.6205084957846094E-2</v>
      </c>
      <c r="AD117" s="19">
        <f t="shared" si="120"/>
        <v>1.0077060405258387</v>
      </c>
      <c r="AE117" s="19">
        <f t="shared" si="121"/>
        <v>1.009511524388814</v>
      </c>
      <c r="AG117" s="8">
        <f t="shared" si="122"/>
        <v>9080</v>
      </c>
      <c r="AH117" s="12">
        <f t="shared" si="123"/>
        <v>20541.266934162897</v>
      </c>
      <c r="AI117" s="24">
        <f t="shared" si="124"/>
        <v>4.8559626819845415E-2</v>
      </c>
      <c r="AJ117" s="19">
        <f t="shared" si="125"/>
        <v>1.0142797648927786</v>
      </c>
      <c r="AK117" s="19">
        <f t="shared" si="126"/>
        <v>1.002968703821667</v>
      </c>
      <c r="AM117" s="5">
        <f t="shared" si="127"/>
        <v>1.1891333505513062</v>
      </c>
      <c r="AN117" s="5">
        <f t="shared" si="128"/>
        <v>1.0262050849578461</v>
      </c>
      <c r="AO117" s="5">
        <f t="shared" si="129"/>
        <v>1.0485596268198454</v>
      </c>
    </row>
    <row r="118" spans="1:41" x14ac:dyDescent="0.35">
      <c r="A118" s="1">
        <v>1970</v>
      </c>
      <c r="B118" s="8"/>
      <c r="C118" s="8"/>
      <c r="D118" s="8">
        <v>1896</v>
      </c>
      <c r="E118" s="8">
        <v>3654</v>
      </c>
      <c r="F118" s="8">
        <v>0</v>
      </c>
      <c r="G118" s="8">
        <v>5580</v>
      </c>
      <c r="H118" s="8">
        <f t="shared" ref="H118:H149" si="130">(I118-D118)*2.20371</f>
        <v>20349.058140000001</v>
      </c>
      <c r="I118" s="8">
        <v>11130</v>
      </c>
      <c r="K118" s="8">
        <f>Overview!J118</f>
        <v>342647157.10404003</v>
      </c>
      <c r="L118" s="8">
        <f>K118/Overview!D118*100/2.20371</f>
        <v>690864077.33198833</v>
      </c>
      <c r="M118" s="8">
        <f>(L118/K118)*Overview!C118</f>
        <v>226264147.09944671</v>
      </c>
      <c r="N118" s="5">
        <f t="shared" si="108"/>
        <v>3.0533519613619675</v>
      </c>
      <c r="O118" s="8">
        <f t="shared" si="109"/>
        <v>20349.058140000001</v>
      </c>
      <c r="P118" s="12">
        <f t="shared" si="110"/>
        <v>41028.892214615516</v>
      </c>
      <c r="Q118" s="24">
        <f t="shared" si="111"/>
        <v>0.18133183158082336</v>
      </c>
      <c r="R118" s="15">
        <f t="shared" si="105"/>
        <v>6.7522491837723742E-2</v>
      </c>
      <c r="S118" s="15">
        <f t="shared" si="106"/>
        <v>-4.1483442913477719E-2</v>
      </c>
      <c r="T118" s="24">
        <f t="shared" si="112"/>
        <v>5.9387792129911916E-2</v>
      </c>
      <c r="U118" s="25">
        <f t="shared" si="113"/>
        <v>-9.5216535241157363E-2</v>
      </c>
      <c r="W118" s="5">
        <f t="shared" si="114"/>
        <v>0.95851655708652228</v>
      </c>
      <c r="X118" s="5">
        <f t="shared" si="115"/>
        <v>1.059387792129912</v>
      </c>
      <c r="Y118" s="5">
        <f t="shared" si="116"/>
        <v>0.90478346475884264</v>
      </c>
      <c r="AA118" s="8">
        <f t="shared" si="117"/>
        <v>3106</v>
      </c>
      <c r="AB118" s="12">
        <f t="shared" si="118"/>
        <v>6539.4329557138835</v>
      </c>
      <c r="AC118" s="24">
        <f t="shared" si="119"/>
        <v>1.465422119303177E-2</v>
      </c>
      <c r="AD118" s="19">
        <f t="shared" si="120"/>
        <v>1.0047993881407944</v>
      </c>
      <c r="AE118" s="19">
        <f t="shared" si="121"/>
        <v>0.95393823722374038</v>
      </c>
      <c r="AG118" s="8">
        <f t="shared" si="122"/>
        <v>3163</v>
      </c>
      <c r="AH118" s="12">
        <f t="shared" si="123"/>
        <v>6659.4418670067653</v>
      </c>
      <c r="AI118" s="24">
        <f t="shared" si="124"/>
        <v>1.4923149270302475E-2</v>
      </c>
      <c r="AJ118" s="19">
        <f t="shared" si="125"/>
        <v>1.004887464484653</v>
      </c>
      <c r="AK118" s="19">
        <f t="shared" si="126"/>
        <v>0.95385462647609831</v>
      </c>
      <c r="AM118" s="5">
        <f t="shared" si="127"/>
        <v>1.1813318315808234</v>
      </c>
      <c r="AN118" s="5">
        <f t="shared" si="128"/>
        <v>1.0146542211930318</v>
      </c>
      <c r="AO118" s="5">
        <f t="shared" si="129"/>
        <v>1.0149231492703026</v>
      </c>
    </row>
    <row r="119" spans="1:41" x14ac:dyDescent="0.35">
      <c r="A119" s="1">
        <v>1971</v>
      </c>
      <c r="B119" s="8"/>
      <c r="C119" s="8"/>
      <c r="D119" s="8">
        <v>1970</v>
      </c>
      <c r="E119" s="8">
        <v>4901</v>
      </c>
      <c r="F119" s="8">
        <v>282</v>
      </c>
      <c r="G119" s="8">
        <v>4676</v>
      </c>
      <c r="H119" s="8">
        <f t="shared" si="130"/>
        <v>21726.37689</v>
      </c>
      <c r="I119" s="8">
        <v>11829</v>
      </c>
      <c r="K119" s="8">
        <f>Overview!J119</f>
        <v>372970702.4012</v>
      </c>
      <c r="L119" s="8">
        <f>K119/Overview!D119*100/2.20371</f>
        <v>699235770.13764095</v>
      </c>
      <c r="M119" s="8">
        <f>(L119/K119)*Overview!C119</f>
        <v>236146531.18730831</v>
      </c>
      <c r="N119" s="5">
        <f t="shared" si="108"/>
        <v>2.9610249476119401</v>
      </c>
      <c r="O119" s="8">
        <f t="shared" si="109"/>
        <v>21726.37689</v>
      </c>
      <c r="P119" s="12">
        <f t="shared" si="110"/>
        <v>40732.046188008884</v>
      </c>
      <c r="Q119" s="24">
        <f t="shared" si="111"/>
        <v>0.17248632018100982</v>
      </c>
      <c r="R119" s="15">
        <f t="shared" si="105"/>
        <v>4.3676314672682626E-2</v>
      </c>
      <c r="S119" s="15">
        <f t="shared" si="106"/>
        <v>1.21177132815804E-2</v>
      </c>
      <c r="T119" s="24">
        <f t="shared" si="112"/>
        <v>5.8252234693300924E-2</v>
      </c>
      <c r="U119" s="25">
        <f t="shared" si="113"/>
        <v>-4.3595014401355048E-2</v>
      </c>
      <c r="W119" s="5">
        <f t="shared" si="114"/>
        <v>1.0121177132815804</v>
      </c>
      <c r="X119" s="5">
        <f t="shared" si="115"/>
        <v>1.058252234693301</v>
      </c>
      <c r="Y119" s="5">
        <f t="shared" si="116"/>
        <v>0.95640498559864495</v>
      </c>
      <c r="AA119" s="8">
        <f t="shared" si="117"/>
        <v>3654</v>
      </c>
      <c r="AB119" s="12">
        <f t="shared" si="118"/>
        <v>7367.396128153433</v>
      </c>
      <c r="AC119" s="24">
        <f t="shared" si="119"/>
        <v>1.6149266451807802E-2</v>
      </c>
      <c r="AD119" s="19">
        <f t="shared" si="120"/>
        <v>1.0054539447446507</v>
      </c>
      <c r="AE119" s="19">
        <f t="shared" si="121"/>
        <v>1.0066276218535519</v>
      </c>
      <c r="AG119" s="8">
        <f t="shared" si="122"/>
        <v>3654</v>
      </c>
      <c r="AH119" s="12">
        <f t="shared" si="123"/>
        <v>7367.396128153433</v>
      </c>
      <c r="AI119" s="24">
        <f t="shared" si="124"/>
        <v>1.6149266451807802E-2</v>
      </c>
      <c r="AJ119" s="19">
        <f t="shared" si="125"/>
        <v>1.0054539447446507</v>
      </c>
      <c r="AK119" s="19">
        <f t="shared" si="126"/>
        <v>1.0066276218535519</v>
      </c>
      <c r="AM119" s="5">
        <f t="shared" si="127"/>
        <v>1.1724863201810098</v>
      </c>
      <c r="AN119" s="5">
        <f t="shared" si="128"/>
        <v>1.0161492664518077</v>
      </c>
      <c r="AO119" s="5">
        <f t="shared" si="129"/>
        <v>1.0161492664518077</v>
      </c>
    </row>
    <row r="120" spans="1:41" x14ac:dyDescent="0.35">
      <c r="A120" s="1">
        <v>1972</v>
      </c>
      <c r="B120" s="8"/>
      <c r="C120" s="8"/>
      <c r="D120" s="8">
        <v>2073</v>
      </c>
      <c r="E120" s="8">
        <v>5797</v>
      </c>
      <c r="F120" s="8">
        <v>679</v>
      </c>
      <c r="G120" s="8">
        <v>4970</v>
      </c>
      <c r="H120" s="8">
        <f t="shared" si="130"/>
        <v>25223.664660000002</v>
      </c>
      <c r="I120" s="8">
        <v>13519</v>
      </c>
      <c r="K120" s="8">
        <f>Overview!J120</f>
        <v>422561128.96902692</v>
      </c>
      <c r="L120" s="8">
        <f>K120/Overview!D120*100/2.20371</f>
        <v>734773535.99036944</v>
      </c>
      <c r="M120" s="8">
        <f>(L120/K120)*Overview!C120</f>
        <v>247317684.61261007</v>
      </c>
      <c r="N120" s="5">
        <f t="shared" si="108"/>
        <v>2.9709704631162688</v>
      </c>
      <c r="O120" s="8">
        <f t="shared" si="109"/>
        <v>25223.664660000002</v>
      </c>
      <c r="P120" s="12">
        <f t="shared" si="110"/>
        <v>43860.355348070865</v>
      </c>
      <c r="Q120" s="24">
        <f t="shared" si="111"/>
        <v>0.1773441936300359</v>
      </c>
      <c r="R120" s="15">
        <f t="shared" si="105"/>
        <v>4.7306023802826669E-2</v>
      </c>
      <c r="S120" s="15">
        <f t="shared" si="106"/>
        <v>5.0823724086273669E-2</v>
      </c>
      <c r="T120" s="24">
        <f t="shared" si="112"/>
        <v>5.9692344919517817E-2</v>
      </c>
      <c r="U120" s="25">
        <f t="shared" si="113"/>
        <v>-8.3690524667494604E-3</v>
      </c>
      <c r="W120" s="5">
        <f t="shared" si="114"/>
        <v>1.0508237240862737</v>
      </c>
      <c r="X120" s="5">
        <f t="shared" si="115"/>
        <v>1.0596923449195179</v>
      </c>
      <c r="Y120" s="5">
        <f t="shared" si="116"/>
        <v>0.99163094753325054</v>
      </c>
      <c r="AA120" s="8">
        <f t="shared" si="117"/>
        <v>4901</v>
      </c>
      <c r="AB120" s="12">
        <f t="shared" si="118"/>
        <v>9188.267301913289</v>
      </c>
      <c r="AC120" s="24">
        <f t="shared" si="119"/>
        <v>2.0754063061432782E-2</v>
      </c>
      <c r="AD120" s="19">
        <f t="shared" si="120"/>
        <v>1.0069856174334577</v>
      </c>
      <c r="AE120" s="19">
        <f t="shared" si="121"/>
        <v>1.0435339948196558</v>
      </c>
      <c r="AG120" s="8">
        <f t="shared" si="122"/>
        <v>5183</v>
      </c>
      <c r="AH120" s="12">
        <f t="shared" si="123"/>
        <v>9716.9535657654724</v>
      </c>
      <c r="AI120" s="24">
        <f t="shared" si="124"/>
        <v>2.194823685929527E-2</v>
      </c>
      <c r="AJ120" s="19">
        <f t="shared" si="125"/>
        <v>1.0073875648148565</v>
      </c>
      <c r="AK120" s="19">
        <f t="shared" si="126"/>
        <v>1.0431176250219052</v>
      </c>
      <c r="AM120" s="5">
        <f t="shared" si="127"/>
        <v>1.177344193630036</v>
      </c>
      <c r="AN120" s="5">
        <f t="shared" si="128"/>
        <v>1.0207540630614327</v>
      </c>
      <c r="AO120" s="5">
        <f t="shared" si="129"/>
        <v>1.0219482368592954</v>
      </c>
    </row>
    <row r="121" spans="1:41" x14ac:dyDescent="0.35">
      <c r="A121" s="1">
        <v>1973</v>
      </c>
      <c r="B121" s="8"/>
      <c r="C121" s="8"/>
      <c r="D121" s="8">
        <v>3066</v>
      </c>
      <c r="E121" s="8">
        <v>6060</v>
      </c>
      <c r="F121" s="8">
        <v>688</v>
      </c>
      <c r="G121" s="8">
        <v>5485</v>
      </c>
      <c r="H121" s="8">
        <f t="shared" si="130"/>
        <v>26957.98443</v>
      </c>
      <c r="I121" s="8">
        <v>15299</v>
      </c>
      <c r="K121" s="8">
        <f>Overview!J121</f>
        <v>450378476.0802514</v>
      </c>
      <c r="L121" s="8">
        <f>K121/Overview!D121*100/2.20371</f>
        <v>725192279.72829115</v>
      </c>
      <c r="M121" s="8">
        <f>(L121/K121)*Overview!C121</f>
        <v>264682069.13266298</v>
      </c>
      <c r="N121" s="5">
        <f t="shared" si="108"/>
        <v>2.7398617598263257</v>
      </c>
      <c r="O121" s="8">
        <f t="shared" si="109"/>
        <v>26957.98443</v>
      </c>
      <c r="P121" s="12">
        <f t="shared" si="110"/>
        <v>43407.319008264465</v>
      </c>
      <c r="Q121" s="24">
        <f t="shared" si="111"/>
        <v>0.1639979585716024</v>
      </c>
      <c r="R121" s="15">
        <f t="shared" si="105"/>
        <v>7.0210848638874612E-2</v>
      </c>
      <c r="S121" s="15">
        <f t="shared" si="106"/>
        <v>-1.3039740536060718E-2</v>
      </c>
      <c r="T121" s="24">
        <f t="shared" si="112"/>
        <v>5.9856289458194378E-2</v>
      </c>
      <c r="U121" s="25">
        <f t="shared" si="113"/>
        <v>-6.8779164420036731E-2</v>
      </c>
      <c r="W121" s="5">
        <f t="shared" si="114"/>
        <v>0.98696025946393928</v>
      </c>
      <c r="X121" s="5">
        <f t="shared" si="115"/>
        <v>1.0598562894581944</v>
      </c>
      <c r="Y121" s="5">
        <f t="shared" si="116"/>
        <v>0.93122083557996327</v>
      </c>
      <c r="AA121" s="8">
        <f t="shared" si="117"/>
        <v>5797</v>
      </c>
      <c r="AB121" s="12">
        <f t="shared" si="118"/>
        <v>10080.156209655492</v>
      </c>
      <c r="AC121" s="24">
        <f t="shared" si="119"/>
        <v>2.3439488401649167E-2</v>
      </c>
      <c r="AD121" s="19">
        <f t="shared" si="120"/>
        <v>1.0085549894324357</v>
      </c>
      <c r="AE121" s="19">
        <f t="shared" si="121"/>
        <v>0.978588445652677</v>
      </c>
      <c r="AG121" s="8">
        <f t="shared" si="122"/>
        <v>6476</v>
      </c>
      <c r="AH121" s="12">
        <f t="shared" si="123"/>
        <v>11260.840368074687</v>
      </c>
      <c r="AI121" s="24">
        <f t="shared" si="124"/>
        <v>2.6184945124905986E-2</v>
      </c>
      <c r="AJ121" s="19">
        <f t="shared" si="125"/>
        <v>1.0095570314929194</v>
      </c>
      <c r="AK121" s="19">
        <f t="shared" si="126"/>
        <v>0.97761714165314229</v>
      </c>
      <c r="AM121" s="5">
        <f t="shared" si="127"/>
        <v>1.1639979585716025</v>
      </c>
      <c r="AN121" s="5">
        <f t="shared" si="128"/>
        <v>1.0234394884016491</v>
      </c>
      <c r="AO121" s="5">
        <f t="shared" si="129"/>
        <v>1.0261849451249059</v>
      </c>
    </row>
    <row r="122" spans="1:41" x14ac:dyDescent="0.35">
      <c r="A122" s="1">
        <v>1974</v>
      </c>
      <c r="B122" s="8"/>
      <c r="C122" s="8"/>
      <c r="D122" s="1">
        <v>2346</v>
      </c>
      <c r="E122" s="8">
        <v>7143</v>
      </c>
      <c r="F122" s="8">
        <v>1226</v>
      </c>
      <c r="G122" s="8">
        <v>5794</v>
      </c>
      <c r="H122" s="8">
        <f t="shared" si="130"/>
        <v>31211.14473</v>
      </c>
      <c r="I122" s="8">
        <v>16509</v>
      </c>
      <c r="K122" s="8">
        <f>Overview!J122</f>
        <v>495186792.22490901</v>
      </c>
      <c r="L122" s="8">
        <f>K122/Overview!D122*100/2.20371</f>
        <v>727252023.54876721</v>
      </c>
      <c r="M122" s="8">
        <f>(L122/K122)*Overview!C122</f>
        <v>272917706.32421422</v>
      </c>
      <c r="N122" s="5">
        <f t="shared" si="108"/>
        <v>2.66473008784862</v>
      </c>
      <c r="O122" s="8">
        <f t="shared" si="109"/>
        <v>31211.14473</v>
      </c>
      <c r="P122" s="12">
        <f t="shared" si="110"/>
        <v>45837.991882175571</v>
      </c>
      <c r="Q122" s="24">
        <f t="shared" si="111"/>
        <v>0.16795536097508476</v>
      </c>
      <c r="R122" s="15">
        <f t="shared" si="105"/>
        <v>3.1115206324850764E-2</v>
      </c>
      <c r="S122" s="15">
        <f t="shared" si="106"/>
        <v>2.8402726808507417E-3</v>
      </c>
      <c r="T122" s="24">
        <f t="shared" si="112"/>
        <v>6.3029033124583425E-2</v>
      </c>
      <c r="U122" s="25">
        <f t="shared" si="113"/>
        <v>-5.6620053232994683E-2</v>
      </c>
      <c r="W122" s="5">
        <f t="shared" si="114"/>
        <v>1.0028402726808507</v>
      </c>
      <c r="X122" s="5">
        <f t="shared" si="115"/>
        <v>1.0630290331245835</v>
      </c>
      <c r="Y122" s="5">
        <f t="shared" si="116"/>
        <v>0.94337994676700532</v>
      </c>
      <c r="AA122" s="8">
        <f t="shared" si="117"/>
        <v>6060</v>
      </c>
      <c r="AB122" s="12">
        <f t="shared" si="118"/>
        <v>9757.7158957533629</v>
      </c>
      <c r="AC122" s="24">
        <f t="shared" si="119"/>
        <v>2.2895393027030586E-2</v>
      </c>
      <c r="AD122" s="19">
        <f t="shared" si="120"/>
        <v>1.0085920120508398</v>
      </c>
      <c r="AE122" s="19">
        <f t="shared" si="121"/>
        <v>0.99429725865239238</v>
      </c>
      <c r="AG122" s="8">
        <f t="shared" si="122"/>
        <v>6748</v>
      </c>
      <c r="AH122" s="12">
        <f t="shared" si="123"/>
        <v>10865.5225849082</v>
      </c>
      <c r="AI122" s="24">
        <f t="shared" si="124"/>
        <v>2.5494737977954193E-2</v>
      </c>
      <c r="AJ122" s="19">
        <f t="shared" si="125"/>
        <v>1.0095674748051264</v>
      </c>
      <c r="AK122" s="19">
        <f t="shared" si="126"/>
        <v>0.99333655026319645</v>
      </c>
      <c r="AM122" s="5">
        <f t="shared" si="127"/>
        <v>1.1679553609750848</v>
      </c>
      <c r="AN122" s="5">
        <f t="shared" si="128"/>
        <v>1.0228953930270306</v>
      </c>
      <c r="AO122" s="5">
        <f t="shared" si="129"/>
        <v>1.0254947379779542</v>
      </c>
    </row>
    <row r="123" spans="1:41" x14ac:dyDescent="0.35">
      <c r="A123" s="1">
        <v>1975</v>
      </c>
      <c r="B123" s="8"/>
      <c r="C123" s="8"/>
      <c r="D123" s="8">
        <v>836</v>
      </c>
      <c r="E123" s="8">
        <v>9173</v>
      </c>
      <c r="F123" s="8">
        <v>1107</v>
      </c>
      <c r="G123" s="8">
        <v>3053</v>
      </c>
      <c r="H123" s="8">
        <f t="shared" si="130"/>
        <v>29382.065430000002</v>
      </c>
      <c r="I123" s="8">
        <v>14169</v>
      </c>
      <c r="K123" s="8">
        <f>Overview!J123</f>
        <v>572083063.60392189</v>
      </c>
      <c r="L123" s="8">
        <f>K123/Overview!D123*100/2.20371</f>
        <v>762462232.84055126</v>
      </c>
      <c r="M123" s="8">
        <f>(L123/K123)*Overview!C123</f>
        <v>269302009.74176437</v>
      </c>
      <c r="N123" s="5">
        <f t="shared" si="108"/>
        <v>2.8312534079180538</v>
      </c>
      <c r="O123" s="8">
        <f t="shared" si="109"/>
        <v>29382.065430000002</v>
      </c>
      <c r="P123" s="12">
        <f t="shared" si="110"/>
        <v>39159.899389602193</v>
      </c>
      <c r="Q123" s="24">
        <f t="shared" si="111"/>
        <v>0.14541257760071266</v>
      </c>
      <c r="R123" s="15">
        <f t="shared" si="105"/>
        <v>-1.3248303421378504E-2</v>
      </c>
      <c r="S123" s="15">
        <f t="shared" si="106"/>
        <v>4.8415416047890902E-2</v>
      </c>
      <c r="T123" s="24">
        <f t="shared" si="112"/>
        <v>5.1359788987465085E-2</v>
      </c>
      <c r="U123" s="25">
        <f t="shared" si="113"/>
        <v>-2.800537903784428E-3</v>
      </c>
      <c r="W123" s="5">
        <f t="shared" si="114"/>
        <v>1.0484154160478909</v>
      </c>
      <c r="X123" s="5">
        <f t="shared" si="115"/>
        <v>1.0513597889874651</v>
      </c>
      <c r="Y123" s="5">
        <f t="shared" si="116"/>
        <v>0.99719946209621557</v>
      </c>
      <c r="AA123" s="8">
        <f t="shared" si="117"/>
        <v>7143</v>
      </c>
      <c r="AB123" s="12">
        <f t="shared" si="118"/>
        <v>10490.5084016244</v>
      </c>
      <c r="AC123" s="24">
        <f t="shared" si="119"/>
        <v>2.6172724724259664E-2</v>
      </c>
      <c r="AD123" s="19">
        <f t="shared" si="120"/>
        <v>1.0092442183561046</v>
      </c>
      <c r="AE123" s="19">
        <f t="shared" si="121"/>
        <v>1.0388124073235612</v>
      </c>
      <c r="AG123" s="8">
        <f t="shared" si="122"/>
        <v>8369</v>
      </c>
      <c r="AH123" s="12">
        <f t="shared" si="123"/>
        <v>12291.063252582193</v>
      </c>
      <c r="AI123" s="24">
        <f t="shared" si="124"/>
        <v>3.0664921351999039E-2</v>
      </c>
      <c r="AJ123" s="19">
        <f t="shared" si="125"/>
        <v>1.0108308642618282</v>
      </c>
      <c r="AK123" s="19">
        <f t="shared" si="126"/>
        <v>1.0371818403205459</v>
      </c>
      <c r="AM123" s="5">
        <f t="shared" si="127"/>
        <v>1.1454125776007127</v>
      </c>
      <c r="AN123" s="5">
        <f t="shared" si="128"/>
        <v>1.0261727247242596</v>
      </c>
      <c r="AO123" s="5">
        <f t="shared" si="129"/>
        <v>1.0306649213519989</v>
      </c>
    </row>
    <row r="124" spans="1:41" x14ac:dyDescent="0.35">
      <c r="A124" s="1">
        <v>1976</v>
      </c>
      <c r="B124" s="8"/>
      <c r="C124" s="8"/>
      <c r="D124" s="8">
        <v>1424</v>
      </c>
      <c r="E124" s="8">
        <v>9358</v>
      </c>
      <c r="F124" s="8">
        <v>1359</v>
      </c>
      <c r="G124" s="8">
        <v>4789</v>
      </c>
      <c r="H124" s="8">
        <f t="shared" si="130"/>
        <v>34170.72726</v>
      </c>
      <c r="I124" s="8">
        <v>16930</v>
      </c>
      <c r="K124" s="8">
        <f>Overview!J124</f>
        <v>671640100.46256709</v>
      </c>
      <c r="L124" s="8">
        <f>K124/Overview!D124*100/2.20371</f>
        <v>822682680.60381925</v>
      </c>
      <c r="M124" s="8">
        <f>(L124/K124)*Overview!C124</f>
        <v>282642487.27643001</v>
      </c>
      <c r="N124" s="5">
        <f t="shared" si="108"/>
        <v>2.910682992253812</v>
      </c>
      <c r="O124" s="8">
        <f t="shared" si="109"/>
        <v>34170.72726</v>
      </c>
      <c r="P124" s="12">
        <f t="shared" si="110"/>
        <v>41855.25176516104</v>
      </c>
      <c r="Q124" s="24">
        <f t="shared" si="111"/>
        <v>0.1480854919176598</v>
      </c>
      <c r="R124" s="15">
        <f t="shared" si="105"/>
        <v>4.953723719870462E-2</v>
      </c>
      <c r="S124" s="15">
        <f t="shared" si="106"/>
        <v>7.8981548422295988E-2</v>
      </c>
      <c r="T124" s="24">
        <f t="shared" si="112"/>
        <v>5.0876544203459828E-2</v>
      </c>
      <c r="U124" s="25">
        <f t="shared" si="113"/>
        <v>2.6744344398836217E-2</v>
      </c>
      <c r="W124" s="5">
        <f t="shared" si="114"/>
        <v>1.078981548422296</v>
      </c>
      <c r="X124" s="5">
        <f t="shared" si="115"/>
        <v>1.0508765442034598</v>
      </c>
      <c r="Y124" s="5">
        <f t="shared" si="116"/>
        <v>1.0267443443988362</v>
      </c>
      <c r="AA124" s="8">
        <f t="shared" si="117"/>
        <v>9173</v>
      </c>
      <c r="AB124" s="12">
        <f t="shared" si="118"/>
        <v>12225.612864303695</v>
      </c>
      <c r="AC124" s="24">
        <f t="shared" si="119"/>
        <v>3.4062129758318758E-2</v>
      </c>
      <c r="AD124" s="19">
        <f t="shared" si="120"/>
        <v>1.0117024526026943</v>
      </c>
      <c r="AE124" s="19">
        <f t="shared" si="121"/>
        <v>1.0665008725110039</v>
      </c>
      <c r="AG124" s="8">
        <f t="shared" si="122"/>
        <v>10280</v>
      </c>
      <c r="AH124" s="12">
        <f t="shared" si="123"/>
        <v>13701.002970134305</v>
      </c>
      <c r="AI124" s="24">
        <f t="shared" si="124"/>
        <v>3.8172756340948091E-2</v>
      </c>
      <c r="AJ124" s="19">
        <f t="shared" si="125"/>
        <v>1.0131147075935569</v>
      </c>
      <c r="AK124" s="19">
        <f t="shared" si="126"/>
        <v>1.0650141986243513</v>
      </c>
      <c r="AM124" s="5">
        <f t="shared" si="127"/>
        <v>1.1480854919176597</v>
      </c>
      <c r="AN124" s="5">
        <f t="shared" si="128"/>
        <v>1.0340621297583188</v>
      </c>
      <c r="AO124" s="5">
        <f t="shared" si="129"/>
        <v>1.0381727563409482</v>
      </c>
    </row>
    <row r="125" spans="1:41" x14ac:dyDescent="0.35">
      <c r="A125" s="1">
        <v>1977</v>
      </c>
      <c r="B125" s="8"/>
      <c r="C125" s="8"/>
      <c r="D125" s="8">
        <v>1958</v>
      </c>
      <c r="E125" s="8">
        <v>9064</v>
      </c>
      <c r="F125" s="8">
        <v>1100</v>
      </c>
      <c r="G125" s="8">
        <v>2895</v>
      </c>
      <c r="H125" s="8">
        <f t="shared" si="130"/>
        <v>28778.248889999999</v>
      </c>
      <c r="I125" s="8">
        <v>15017</v>
      </c>
      <c r="K125" s="8">
        <f>Overview!J125</f>
        <v>831561688.2565701</v>
      </c>
      <c r="L125" s="8">
        <f>K125/Overview!D125*100/2.20371</f>
        <v>954671284.3970176</v>
      </c>
      <c r="M125" s="8">
        <f>(L125/K125)*Overview!C125</f>
        <v>289009164.95801103</v>
      </c>
      <c r="N125" s="5">
        <f t="shared" si="108"/>
        <v>3.3032560906354576</v>
      </c>
      <c r="O125" s="8">
        <f t="shared" si="109"/>
        <v>28778.248889999999</v>
      </c>
      <c r="P125" s="12">
        <f t="shared" si="110"/>
        <v>33038.760946423718</v>
      </c>
      <c r="Q125" s="24">
        <f t="shared" si="111"/>
        <v>0.11431734682609039</v>
      </c>
      <c r="R125" s="15">
        <f t="shared" si="105"/>
        <v>2.2525550715785547E-2</v>
      </c>
      <c r="S125" s="15">
        <f t="shared" si="106"/>
        <v>0.16043683294307787</v>
      </c>
      <c r="T125" s="24">
        <f t="shared" si="112"/>
        <v>3.460747325954338E-2</v>
      </c>
      <c r="U125" s="25">
        <f t="shared" si="113"/>
        <v>0.12162038544638332</v>
      </c>
      <c r="W125" s="5">
        <f t="shared" si="114"/>
        <v>1.1604368329430779</v>
      </c>
      <c r="X125" s="5">
        <f t="shared" si="115"/>
        <v>1.0346074732595434</v>
      </c>
      <c r="Y125" s="5">
        <f t="shared" si="116"/>
        <v>1.1216203854463833</v>
      </c>
      <c r="AA125" s="8">
        <f t="shared" si="117"/>
        <v>9358</v>
      </c>
      <c r="AB125" s="12">
        <f t="shared" si="118"/>
        <v>11462.484922785838</v>
      </c>
      <c r="AC125" s="24">
        <f t="shared" si="119"/>
        <v>3.310896422606021E-2</v>
      </c>
      <c r="AD125" s="19">
        <f t="shared" si="120"/>
        <v>1.0100231296991844</v>
      </c>
      <c r="AE125" s="19">
        <f t="shared" si="121"/>
        <v>1.1489210482622227</v>
      </c>
      <c r="AG125" s="8">
        <f t="shared" si="122"/>
        <v>10717</v>
      </c>
      <c r="AH125" s="12">
        <f t="shared" si="123"/>
        <v>13127.105248717229</v>
      </c>
      <c r="AI125" s="24">
        <f t="shared" si="124"/>
        <v>3.7917158539291229E-2</v>
      </c>
      <c r="AJ125" s="19">
        <f t="shared" si="125"/>
        <v>1.0114787220545158</v>
      </c>
      <c r="AK125" s="19">
        <f t="shared" si="126"/>
        <v>1.1472676662797199</v>
      </c>
      <c r="AM125" s="5">
        <f t="shared" si="127"/>
        <v>1.1143173468260903</v>
      </c>
      <c r="AN125" s="5">
        <f t="shared" si="128"/>
        <v>1.0331089642260602</v>
      </c>
      <c r="AO125" s="5">
        <f t="shared" si="129"/>
        <v>1.0379171585392912</v>
      </c>
    </row>
    <row r="126" spans="1:41" x14ac:dyDescent="0.35">
      <c r="A126" s="1">
        <v>1978</v>
      </c>
      <c r="B126" s="8"/>
      <c r="C126" s="8"/>
      <c r="D126" s="8">
        <v>243</v>
      </c>
      <c r="E126" s="8">
        <v>9675</v>
      </c>
      <c r="F126" s="8">
        <v>943</v>
      </c>
      <c r="G126" s="8">
        <v>2388</v>
      </c>
      <c r="H126" s="8">
        <f t="shared" si="130"/>
        <v>28661.452260000002</v>
      </c>
      <c r="I126" s="8">
        <v>13249</v>
      </c>
      <c r="K126" s="8">
        <f>Overview!J126</f>
        <v>894630154.0479877</v>
      </c>
      <c r="L126" s="8">
        <f>K126/Overview!D126*100/2.20371</f>
        <v>987078252.89638746</v>
      </c>
      <c r="M126" s="8">
        <f>(L126/K126)*Overview!C126</f>
        <v>297536799.15006614</v>
      </c>
      <c r="N126" s="5">
        <f t="shared" si="108"/>
        <v>3.3174997368931938</v>
      </c>
      <c r="O126" s="8">
        <f t="shared" si="109"/>
        <v>28661.452260000002</v>
      </c>
      <c r="P126" s="12">
        <f t="shared" si="110"/>
        <v>31623.231224952087</v>
      </c>
      <c r="Q126" s="24">
        <f t="shared" si="111"/>
        <v>0.10628342885749249</v>
      </c>
      <c r="R126" s="15">
        <f t="shared" si="105"/>
        <v>2.9506449019684355E-2</v>
      </c>
      <c r="S126" s="15">
        <f t="shared" si="106"/>
        <v>3.394568269625764E-2</v>
      </c>
      <c r="T126" s="24">
        <f t="shared" si="112"/>
        <v>3.203720792364731E-2</v>
      </c>
      <c r="U126" s="25">
        <f t="shared" si="113"/>
        <v>1.8492305877710891E-3</v>
      </c>
      <c r="W126" s="5">
        <f t="shared" si="114"/>
        <v>1.0339456826962576</v>
      </c>
      <c r="X126" s="5">
        <f t="shared" si="115"/>
        <v>1.0320372079236473</v>
      </c>
      <c r="Y126" s="5">
        <f t="shared" si="116"/>
        <v>1.0018492305877711</v>
      </c>
      <c r="AA126" s="8">
        <f t="shared" si="117"/>
        <v>9064</v>
      </c>
      <c r="AB126" s="12">
        <f t="shared" si="118"/>
        <v>10405.89128139911</v>
      </c>
      <c r="AC126" s="24">
        <f t="shared" si="119"/>
        <v>3.1362327216567239E-2</v>
      </c>
      <c r="AD126" s="19">
        <f t="shared" si="120"/>
        <v>1.00945360352792</v>
      </c>
      <c r="AE126" s="19">
        <f t="shared" si="121"/>
        <v>1.024262709135656</v>
      </c>
      <c r="AG126" s="8">
        <f t="shared" si="122"/>
        <v>10164</v>
      </c>
      <c r="AH126" s="12">
        <f t="shared" si="123"/>
        <v>11668.74216506405</v>
      </c>
      <c r="AI126" s="24">
        <f t="shared" si="124"/>
        <v>3.5168434888480739E-2</v>
      </c>
      <c r="AJ126" s="19">
        <f t="shared" si="125"/>
        <v>1.0106008855094637</v>
      </c>
      <c r="AK126" s="19">
        <f t="shared" si="126"/>
        <v>1.0230999176049855</v>
      </c>
      <c r="AM126" s="5">
        <f t="shared" si="127"/>
        <v>1.1062834288574925</v>
      </c>
      <c r="AN126" s="5">
        <f t="shared" si="128"/>
        <v>1.0313623272165673</v>
      </c>
      <c r="AO126" s="5">
        <f t="shared" si="129"/>
        <v>1.0351684348884806</v>
      </c>
    </row>
    <row r="127" spans="1:41" x14ac:dyDescent="0.35">
      <c r="A127" s="1">
        <v>1979</v>
      </c>
      <c r="B127" s="8"/>
      <c r="C127" s="8"/>
      <c r="D127" s="8">
        <v>356</v>
      </c>
      <c r="E127" s="8">
        <v>11058</v>
      </c>
      <c r="F127" s="8">
        <v>1190</v>
      </c>
      <c r="G127" s="8">
        <v>2749</v>
      </c>
      <c r="H127" s="8">
        <f t="shared" si="130"/>
        <v>33049.038870000004</v>
      </c>
      <c r="I127" s="8">
        <v>15353</v>
      </c>
      <c r="K127" s="8">
        <f>Overview!J127</f>
        <v>898792079.52198756</v>
      </c>
      <c r="L127" s="8">
        <f>K127/Overview!D127*100/2.20371</f>
        <v>951386761.94772363</v>
      </c>
      <c r="M127" s="8">
        <f>(L127/K127)*Overview!C127</f>
        <v>302661786.90447378</v>
      </c>
      <c r="N127" s="5">
        <f t="shared" si="108"/>
        <v>3.143399012072841</v>
      </c>
      <c r="O127" s="8">
        <f t="shared" si="109"/>
        <v>33049.038870000004</v>
      </c>
      <c r="P127" s="12">
        <f t="shared" si="110"/>
        <v>34982.97191574725</v>
      </c>
      <c r="Q127" s="24">
        <f t="shared" si="111"/>
        <v>0.11558436984576644</v>
      </c>
      <c r="R127" s="15">
        <f t="shared" si="105"/>
        <v>1.722471898954181E-2</v>
      </c>
      <c r="S127" s="15">
        <f t="shared" si="106"/>
        <v>-3.6158724846722334E-2</v>
      </c>
      <c r="T127" s="24">
        <f t="shared" si="112"/>
        <v>3.6770505240296243E-2</v>
      </c>
      <c r="U127" s="25">
        <f t="shared" si="113"/>
        <v>-7.0342693699716574E-2</v>
      </c>
      <c r="W127" s="5">
        <f t="shared" si="114"/>
        <v>0.96384127515327767</v>
      </c>
      <c r="X127" s="5">
        <f t="shared" si="115"/>
        <v>1.0367705052402962</v>
      </c>
      <c r="Y127" s="5">
        <f t="shared" si="116"/>
        <v>0.92965730630028343</v>
      </c>
      <c r="AA127" s="8">
        <f t="shared" si="117"/>
        <v>9675</v>
      </c>
      <c r="AB127" s="12">
        <f t="shared" si="118"/>
        <v>10674.782258971669</v>
      </c>
      <c r="AC127" s="24">
        <f t="shared" si="119"/>
        <v>3.2516986227039101E-2</v>
      </c>
      <c r="AD127" s="19">
        <f t="shared" si="120"/>
        <v>1.010344530268716</v>
      </c>
      <c r="AE127" s="19">
        <f t="shared" si="121"/>
        <v>0.95397287388385221</v>
      </c>
      <c r="AG127" s="8">
        <f t="shared" si="122"/>
        <v>10618</v>
      </c>
      <c r="AH127" s="12">
        <f t="shared" si="123"/>
        <v>11715.228736512783</v>
      </c>
      <c r="AI127" s="24">
        <f t="shared" si="124"/>
        <v>3.5686342093922602E-2</v>
      </c>
      <c r="AJ127" s="19">
        <f t="shared" si="125"/>
        <v>1.011352787844261</v>
      </c>
      <c r="AK127" s="19">
        <f t="shared" si="126"/>
        <v>0.95302182061290797</v>
      </c>
      <c r="AM127" s="5">
        <f t="shared" si="127"/>
        <v>1.1155843698457664</v>
      </c>
      <c r="AN127" s="5">
        <f t="shared" si="128"/>
        <v>1.0325169862270391</v>
      </c>
      <c r="AO127" s="5">
        <f t="shared" si="129"/>
        <v>1.0356863420939226</v>
      </c>
    </row>
    <row r="128" spans="1:41" x14ac:dyDescent="0.35">
      <c r="A128" s="1">
        <v>1980</v>
      </c>
      <c r="B128" s="8"/>
      <c r="C128" s="8"/>
      <c r="D128" s="8">
        <v>-749</v>
      </c>
      <c r="E128" s="8">
        <v>11109</v>
      </c>
      <c r="F128" s="8">
        <v>1325</v>
      </c>
      <c r="G128" s="8">
        <v>3673</v>
      </c>
      <c r="H128" s="8">
        <f t="shared" si="130"/>
        <v>35495.156970000004</v>
      </c>
      <c r="I128" s="8">
        <v>15358</v>
      </c>
      <c r="K128" s="8">
        <f>Overview!J128</f>
        <v>903760438.17634213</v>
      </c>
      <c r="L128" s="8">
        <f>K128/Overview!D128*100/2.20371</f>
        <v>898023617.27619565</v>
      </c>
      <c r="M128" s="8">
        <f>(L128/K128)*Overview!C128</f>
        <v>302100101.78295588</v>
      </c>
      <c r="N128" s="5">
        <f t="shared" si="108"/>
        <v>2.9726028292482392</v>
      </c>
      <c r="O128" s="8">
        <f t="shared" si="109"/>
        <v>35495.156970000004</v>
      </c>
      <c r="P128" s="12">
        <f t="shared" si="110"/>
        <v>35269.843546488824</v>
      </c>
      <c r="Q128" s="24">
        <f t="shared" si="111"/>
        <v>0.11674886350031248</v>
      </c>
      <c r="R128" s="15">
        <f t="shared" si="105"/>
        <v>-1.8558177669623088E-3</v>
      </c>
      <c r="S128" s="15">
        <f t="shared" si="106"/>
        <v>-5.6089854101270542E-2</v>
      </c>
      <c r="T128" s="24">
        <f t="shared" si="112"/>
        <v>3.927496211454453E-2</v>
      </c>
      <c r="U128" s="25">
        <f t="shared" si="113"/>
        <v>-9.1760909953784053E-2</v>
      </c>
      <c r="W128" s="5">
        <f t="shared" si="114"/>
        <v>0.94391014589872946</v>
      </c>
      <c r="X128" s="5">
        <f t="shared" si="115"/>
        <v>1.0392749621145445</v>
      </c>
      <c r="Y128" s="5">
        <f t="shared" si="116"/>
        <v>0.90823909004621595</v>
      </c>
      <c r="AA128" s="8">
        <f t="shared" si="117"/>
        <v>11058</v>
      </c>
      <c r="AB128" s="12">
        <f t="shared" si="118"/>
        <v>11705.081801803486</v>
      </c>
      <c r="AC128" s="24">
        <f t="shared" si="119"/>
        <v>3.6535831341966307E-2</v>
      </c>
      <c r="AD128" s="19">
        <f t="shared" si="120"/>
        <v>1.0122908553347525</v>
      </c>
      <c r="AE128" s="19">
        <f t="shared" si="121"/>
        <v>0.93244954345319031</v>
      </c>
      <c r="AG128" s="8">
        <f t="shared" si="122"/>
        <v>12248</v>
      </c>
      <c r="AH128" s="12">
        <f t="shared" si="123"/>
        <v>12964.717119595687</v>
      </c>
      <c r="AI128" s="24">
        <f t="shared" si="124"/>
        <v>4.0467612794031771E-2</v>
      </c>
      <c r="AJ128" s="19">
        <f t="shared" si="125"/>
        <v>1.0136135283179644</v>
      </c>
      <c r="AK128" s="19">
        <f t="shared" si="126"/>
        <v>0.93123278204967941</v>
      </c>
      <c r="AM128" s="5">
        <f t="shared" si="127"/>
        <v>1.1167488635003124</v>
      </c>
      <c r="AN128" s="5">
        <f t="shared" si="128"/>
        <v>1.0365358313419664</v>
      </c>
      <c r="AO128" s="5">
        <f t="shared" si="129"/>
        <v>1.0404676127940318</v>
      </c>
    </row>
    <row r="129" spans="1:41" x14ac:dyDescent="0.35">
      <c r="A129" s="1">
        <v>1981</v>
      </c>
      <c r="B129" s="8"/>
      <c r="C129" s="8"/>
      <c r="D129" s="8">
        <v>-2625</v>
      </c>
      <c r="E129" s="1">
        <v>12814</v>
      </c>
      <c r="F129" s="8">
        <v>1706</v>
      </c>
      <c r="G129" s="8">
        <v>4850</v>
      </c>
      <c r="H129" s="8">
        <f t="shared" si="130"/>
        <v>42685.862699999998</v>
      </c>
      <c r="I129" s="8">
        <v>16745</v>
      </c>
      <c r="K129" s="8">
        <f>Overview!J129</f>
        <v>897395679.02537715</v>
      </c>
      <c r="L129" s="8">
        <f>K129/Overview!D129*100/2.20371</f>
        <v>835517355.30277288</v>
      </c>
      <c r="M129" s="8">
        <f>(L129/K129)*Overview!C129</f>
        <v>294396991.11729938</v>
      </c>
      <c r="N129" s="5">
        <f t="shared" si="108"/>
        <v>2.8380635010290232</v>
      </c>
      <c r="O129" s="8">
        <f t="shared" si="109"/>
        <v>42685.862699999998</v>
      </c>
      <c r="P129" s="12">
        <f t="shared" si="110"/>
        <v>39742.5349213351</v>
      </c>
      <c r="Q129" s="24">
        <f t="shared" si="111"/>
        <v>0.13499640322580644</v>
      </c>
      <c r="R129" s="15">
        <f t="shared" si="105"/>
        <v>-2.5498537141145361E-2</v>
      </c>
      <c r="S129" s="15">
        <f t="shared" si="106"/>
        <v>-6.9604251793523142E-2</v>
      </c>
      <c r="T129" s="24">
        <f t="shared" si="112"/>
        <v>4.7566378686332969E-2</v>
      </c>
      <c r="U129" s="25">
        <f t="shared" si="113"/>
        <v>-0.11185031599314033</v>
      </c>
      <c r="W129" s="5">
        <f t="shared" si="114"/>
        <v>0.93039574820647686</v>
      </c>
      <c r="X129" s="5">
        <f t="shared" si="115"/>
        <v>1.047566378686333</v>
      </c>
      <c r="Y129" s="5">
        <f t="shared" si="116"/>
        <v>0.88814968400685967</v>
      </c>
      <c r="AA129" s="8">
        <f t="shared" si="117"/>
        <v>11109</v>
      </c>
      <c r="AB129" s="12">
        <f t="shared" si="118"/>
        <v>11038.483145435835</v>
      </c>
      <c r="AC129" s="24">
        <f t="shared" si="119"/>
        <v>3.6772579467653645E-2</v>
      </c>
      <c r="AD129" s="19">
        <f t="shared" si="120"/>
        <v>1.0129569262471825</v>
      </c>
      <c r="AE129" s="19">
        <f t="shared" si="121"/>
        <v>0.91849487781619754</v>
      </c>
      <c r="AG129" s="8">
        <f t="shared" si="122"/>
        <v>12434</v>
      </c>
      <c r="AH129" s="12">
        <f t="shared" si="123"/>
        <v>12355.072412489799</v>
      </c>
      <c r="AI129" s="24">
        <f t="shared" si="124"/>
        <v>4.1158542902223913E-2</v>
      </c>
      <c r="AJ129" s="19">
        <f t="shared" si="125"/>
        <v>1.0145023333295047</v>
      </c>
      <c r="AK129" s="19">
        <f t="shared" si="126"/>
        <v>0.91709572037454301</v>
      </c>
      <c r="AM129" s="5">
        <f t="shared" si="127"/>
        <v>1.1349964032258064</v>
      </c>
      <c r="AN129" s="5">
        <f t="shared" si="128"/>
        <v>1.0367725794676537</v>
      </c>
      <c r="AO129" s="5">
        <f t="shared" si="129"/>
        <v>1.0411585429022239</v>
      </c>
    </row>
    <row r="130" spans="1:41" x14ac:dyDescent="0.35">
      <c r="A130" s="1">
        <v>1982</v>
      </c>
      <c r="B130" s="8"/>
      <c r="C130" s="8"/>
      <c r="D130" s="8">
        <v>-5445</v>
      </c>
      <c r="E130" s="8">
        <v>14812</v>
      </c>
      <c r="F130" s="8">
        <v>2258</v>
      </c>
      <c r="G130" s="8">
        <v>3915</v>
      </c>
      <c r="H130" s="8">
        <f t="shared" si="130"/>
        <v>46244.854350000001</v>
      </c>
      <c r="I130" s="8">
        <v>15540</v>
      </c>
      <c r="K130" s="8">
        <f>Overview!J130</f>
        <v>917011955.93326414</v>
      </c>
      <c r="L130" s="8">
        <f>K130/Overview!D130*100/2.20371</f>
        <v>805795831.61906397</v>
      </c>
      <c r="M130" s="8">
        <f>(L130/K130)*Overview!C130</f>
        <v>289010680.07318056</v>
      </c>
      <c r="N130" s="5">
        <f t="shared" si="108"/>
        <v>2.7881178350053637</v>
      </c>
      <c r="O130" s="8">
        <f t="shared" si="109"/>
        <v>46244.854350000001</v>
      </c>
      <c r="P130" s="12">
        <f t="shared" si="110"/>
        <v>40636.232306411315</v>
      </c>
      <c r="Q130" s="24">
        <f t="shared" si="111"/>
        <v>0.14060460428701735</v>
      </c>
      <c r="R130" s="15">
        <f t="shared" si="105"/>
        <v>-1.8296080485322275E-2</v>
      </c>
      <c r="S130" s="15">
        <f t="shared" si="106"/>
        <v>-3.5572598815662548E-2</v>
      </c>
      <c r="T130" s="24">
        <f t="shared" si="112"/>
        <v>5.042993611019559E-2</v>
      </c>
      <c r="U130" s="25">
        <f t="shared" si="113"/>
        <v>-8.1873651891844146E-2</v>
      </c>
      <c r="W130" s="5">
        <f t="shared" si="114"/>
        <v>0.96442740118433745</v>
      </c>
      <c r="X130" s="5">
        <f t="shared" si="115"/>
        <v>1.0504299361101956</v>
      </c>
      <c r="Y130" s="5">
        <f t="shared" si="116"/>
        <v>0.91812634810815585</v>
      </c>
      <c r="AA130" s="8">
        <f t="shared" si="117"/>
        <v>12814</v>
      </c>
      <c r="AB130" s="12">
        <f t="shared" si="118"/>
        <v>11930.433409794668</v>
      </c>
      <c r="AC130" s="24">
        <f t="shared" si="119"/>
        <v>4.3526260072727432E-2</v>
      </c>
      <c r="AD130" s="19">
        <f t="shared" si="120"/>
        <v>1.0156113416464134</v>
      </c>
      <c r="AE130" s="19">
        <f t="shared" si="121"/>
        <v>0.94960282702327703</v>
      </c>
      <c r="AG130" s="8">
        <f t="shared" si="122"/>
        <v>14520</v>
      </c>
      <c r="AH130" s="12">
        <f t="shared" si="123"/>
        <v>13518.799212597049</v>
      </c>
      <c r="AI130" s="24">
        <f t="shared" si="124"/>
        <v>4.9321156255345895E-2</v>
      </c>
      <c r="AJ130" s="19">
        <f t="shared" si="125"/>
        <v>1.0176897674969505</v>
      </c>
      <c r="AK130" s="19">
        <f t="shared" si="126"/>
        <v>0.94766345500003013</v>
      </c>
      <c r="AM130" s="5">
        <f t="shared" si="127"/>
        <v>1.1406046042870173</v>
      </c>
      <c r="AN130" s="5">
        <f t="shared" si="128"/>
        <v>1.0435262600727275</v>
      </c>
      <c r="AO130" s="5">
        <f t="shared" si="129"/>
        <v>1.0493211562553459</v>
      </c>
    </row>
    <row r="131" spans="1:41" x14ac:dyDescent="0.35">
      <c r="A131" s="1">
        <v>1983</v>
      </c>
      <c r="B131" s="8"/>
      <c r="C131" s="8"/>
      <c r="D131" s="8">
        <v>-5435</v>
      </c>
      <c r="E131" s="8">
        <v>12698</v>
      </c>
      <c r="F131" s="8">
        <v>2979</v>
      </c>
      <c r="G131" s="8">
        <v>6056</v>
      </c>
      <c r="H131" s="8">
        <f t="shared" si="130"/>
        <v>47893.229429999999</v>
      </c>
      <c r="I131" s="8">
        <v>16298</v>
      </c>
      <c r="K131" s="8">
        <f>Overview!J131</f>
        <v>995053561.16605759</v>
      </c>
      <c r="L131" s="8">
        <f>K131/Overview!D131*100/2.20371</f>
        <v>850300680.37522411</v>
      </c>
      <c r="M131" s="8">
        <f>(L131/K131)*Overview!C131</f>
        <v>292419327.13996208</v>
      </c>
      <c r="N131" s="5">
        <f t="shared" si="108"/>
        <v>2.9078128613853234</v>
      </c>
      <c r="O131" s="8">
        <f t="shared" si="109"/>
        <v>47893.229429999999</v>
      </c>
      <c r="P131" s="12">
        <f t="shared" si="110"/>
        <v>40926.083940620782</v>
      </c>
      <c r="Q131" s="24">
        <f t="shared" si="111"/>
        <v>0.13995683644067797</v>
      </c>
      <c r="R131" s="15">
        <f t="shared" si="105"/>
        <v>1.1794190671148952E-2</v>
      </c>
      <c r="S131" s="15">
        <f t="shared" si="106"/>
        <v>5.523092452183298E-2</v>
      </c>
      <c r="T131" s="24">
        <f t="shared" si="112"/>
        <v>4.8131308001024706E-2</v>
      </c>
      <c r="U131" s="25">
        <f t="shared" si="113"/>
        <v>6.7735945550071452E-3</v>
      </c>
      <c r="W131" s="5">
        <f t="shared" si="114"/>
        <v>1.055230924521833</v>
      </c>
      <c r="X131" s="5">
        <f t="shared" si="115"/>
        <v>1.0481313080010246</v>
      </c>
      <c r="Y131" s="5">
        <f t="shared" si="116"/>
        <v>1.0067735945550071</v>
      </c>
      <c r="AA131" s="8">
        <f t="shared" si="117"/>
        <v>14812</v>
      </c>
      <c r="AB131" s="12">
        <f t="shared" si="118"/>
        <v>13015.585871827152</v>
      </c>
      <c r="AC131" s="24">
        <f t="shared" si="119"/>
        <v>5.1250701172183138E-2</v>
      </c>
      <c r="AD131" s="19">
        <f t="shared" si="120"/>
        <v>1.0176251717752451</v>
      </c>
      <c r="AE131" s="19">
        <f t="shared" si="121"/>
        <v>1.036954424664029</v>
      </c>
      <c r="AG131" s="8">
        <f t="shared" si="122"/>
        <v>17070</v>
      </c>
      <c r="AH131" s="12">
        <f t="shared" si="123"/>
        <v>14999.733380508336</v>
      </c>
      <c r="AI131" s="24">
        <f t="shared" si="124"/>
        <v>5.9063561234753315E-2</v>
      </c>
      <c r="AJ131" s="19">
        <f t="shared" si="125"/>
        <v>1.02031202283307</v>
      </c>
      <c r="AK131" s="19">
        <f t="shared" si="126"/>
        <v>1.0342237481352075</v>
      </c>
      <c r="AM131" s="5">
        <f t="shared" si="127"/>
        <v>1.139956836440678</v>
      </c>
      <c r="AN131" s="5">
        <f t="shared" si="128"/>
        <v>1.0512507011721832</v>
      </c>
      <c r="AO131" s="5">
        <f t="shared" si="129"/>
        <v>1.0590635612347534</v>
      </c>
    </row>
    <row r="132" spans="1:41" x14ac:dyDescent="0.35">
      <c r="A132" s="1">
        <v>1984</v>
      </c>
      <c r="B132" s="8"/>
      <c r="C132" s="8"/>
      <c r="D132" s="8">
        <v>-4800</v>
      </c>
      <c r="E132" s="8">
        <v>13000</v>
      </c>
      <c r="F132" s="8">
        <v>3081</v>
      </c>
      <c r="G132" s="8">
        <v>10431</v>
      </c>
      <c r="H132" s="8">
        <f t="shared" si="130"/>
        <v>58424.75952</v>
      </c>
      <c r="I132" s="8">
        <v>21712</v>
      </c>
      <c r="K132" s="8">
        <f>Overview!J132</f>
        <v>1088879906.1682303</v>
      </c>
      <c r="L132" s="8">
        <f>K132/Overview!D132*100/2.20371</f>
        <v>900991972.33868992</v>
      </c>
      <c r="M132" s="8">
        <f>(L132/K132)*Overview!C132</f>
        <v>295771442.45942855</v>
      </c>
      <c r="N132" s="5">
        <f t="shared" si="108"/>
        <v>3.0462439674590303</v>
      </c>
      <c r="O132" s="8">
        <f t="shared" si="109"/>
        <v>58424.75952</v>
      </c>
      <c r="P132" s="12">
        <f t="shared" si="110"/>
        <v>48343.475726886645</v>
      </c>
      <c r="Q132" s="24">
        <f t="shared" si="111"/>
        <v>0.16344876072177927</v>
      </c>
      <c r="R132" s="15">
        <f t="shared" si="105"/>
        <v>1.1463384969291113E-2</v>
      </c>
      <c r="S132" s="15">
        <f t="shared" si="106"/>
        <v>5.9615725511470208E-2</v>
      </c>
      <c r="T132" s="24">
        <f t="shared" si="112"/>
        <v>5.3655834026359067E-2</v>
      </c>
      <c r="U132" s="25">
        <f t="shared" si="113"/>
        <v>5.6563930010584684E-3</v>
      </c>
      <c r="W132" s="5">
        <f t="shared" si="114"/>
        <v>1.0596157255114702</v>
      </c>
      <c r="X132" s="5">
        <f t="shared" si="115"/>
        <v>1.0536558340263591</v>
      </c>
      <c r="Y132" s="5">
        <f t="shared" si="116"/>
        <v>1.0056563930010585</v>
      </c>
      <c r="AA132" s="8">
        <f t="shared" si="117"/>
        <v>12698</v>
      </c>
      <c r="AB132" s="12">
        <f t="shared" si="118"/>
        <v>10850.790812458325</v>
      </c>
      <c r="AC132" s="24">
        <f t="shared" si="119"/>
        <v>4.3423942337170805E-2</v>
      </c>
      <c r="AD132" s="19">
        <f t="shared" si="120"/>
        <v>1.0142549128700917</v>
      </c>
      <c r="AE132" s="19">
        <f t="shared" si="121"/>
        <v>1.0447232860948326</v>
      </c>
      <c r="AG132" s="8">
        <f t="shared" si="122"/>
        <v>15677</v>
      </c>
      <c r="AH132" s="12">
        <f t="shared" si="123"/>
        <v>13396.42837981644</v>
      </c>
      <c r="AI132" s="24">
        <f t="shared" si="124"/>
        <v>5.3611367461003839E-2</v>
      </c>
      <c r="AJ132" s="19">
        <f t="shared" si="125"/>
        <v>1.0175991706618701</v>
      </c>
      <c r="AK132" s="19">
        <f t="shared" si="126"/>
        <v>1.0412898870802652</v>
      </c>
      <c r="AM132" s="5">
        <f t="shared" si="127"/>
        <v>1.1634487607217792</v>
      </c>
      <c r="AN132" s="5">
        <f t="shared" si="128"/>
        <v>1.0434239423371707</v>
      </c>
      <c r="AO132" s="5">
        <f t="shared" si="129"/>
        <v>1.0536113674610039</v>
      </c>
    </row>
    <row r="133" spans="1:41" x14ac:dyDescent="0.35">
      <c r="A133" s="1">
        <v>1985</v>
      </c>
      <c r="B133" s="8"/>
      <c r="C133" s="8"/>
      <c r="D133" s="8">
        <v>-2439</v>
      </c>
      <c r="E133" s="8">
        <v>13087</v>
      </c>
      <c r="F133" s="8">
        <v>3596</v>
      </c>
      <c r="G133" s="8">
        <v>7593</v>
      </c>
      <c r="H133" s="8">
        <f t="shared" si="130"/>
        <v>53497.263960000004</v>
      </c>
      <c r="I133" s="8">
        <v>21837</v>
      </c>
      <c r="K133" s="8">
        <f>Overview!J133</f>
        <v>1170471546.6356692</v>
      </c>
      <c r="L133" s="8">
        <f>K133/Overview!D133*100/2.20371</f>
        <v>947214945.97650421</v>
      </c>
      <c r="M133" s="8">
        <f>(L133/K133)*Overview!C133</f>
        <v>305115021.46979076</v>
      </c>
      <c r="N133" s="5">
        <f t="shared" si="108"/>
        <v>3.1044520240714775</v>
      </c>
      <c r="O133" s="8">
        <f t="shared" si="109"/>
        <v>53497.263960000004</v>
      </c>
      <c r="P133" s="12">
        <f t="shared" si="110"/>
        <v>43293.156623426417</v>
      </c>
      <c r="Q133" s="24">
        <f t="shared" si="111"/>
        <v>0.14189126584091449</v>
      </c>
      <c r="R133" s="15">
        <f t="shared" si="105"/>
        <v>3.1590538060968676E-2</v>
      </c>
      <c r="S133" s="15">
        <f t="shared" si="106"/>
        <v>5.1302314623108192E-2</v>
      </c>
      <c r="T133" s="24">
        <f t="shared" si="112"/>
        <v>4.5705736387842325E-2</v>
      </c>
      <c r="U133" s="25">
        <f t="shared" si="113"/>
        <v>5.3519628328690949E-3</v>
      </c>
      <c r="W133" s="5">
        <f t="shared" si="114"/>
        <v>1.0513023146231082</v>
      </c>
      <c r="X133" s="5">
        <f t="shared" si="115"/>
        <v>1.0457057363878424</v>
      </c>
      <c r="Y133" s="5">
        <f t="shared" si="116"/>
        <v>1.0053519628328691</v>
      </c>
      <c r="AA133" s="8">
        <f t="shared" si="117"/>
        <v>13000</v>
      </c>
      <c r="AB133" s="12">
        <f t="shared" si="118"/>
        <v>10756.829632039646</v>
      </c>
      <c r="AC133" s="24">
        <f t="shared" si="119"/>
        <v>4.3952857287035851E-2</v>
      </c>
      <c r="AD133" s="19">
        <f t="shared" si="120"/>
        <v>1.0141580082237482</v>
      </c>
      <c r="AE133" s="19">
        <f t="shared" si="121"/>
        <v>1.0366257586077898</v>
      </c>
      <c r="AG133" s="8">
        <f t="shared" si="122"/>
        <v>16081</v>
      </c>
      <c r="AH133" s="12">
        <f t="shared" si="123"/>
        <v>13306.198254833042</v>
      </c>
      <c r="AI133" s="24">
        <f t="shared" si="124"/>
        <v>5.4369684464063352E-2</v>
      </c>
      <c r="AJ133" s="19">
        <f t="shared" si="125"/>
        <v>1.0175134561727766</v>
      </c>
      <c r="AK133" s="19">
        <f t="shared" si="126"/>
        <v>1.0332072841350162</v>
      </c>
      <c r="AM133" s="5">
        <f t="shared" si="127"/>
        <v>1.1418912658409144</v>
      </c>
      <c r="AN133" s="5">
        <f t="shared" si="128"/>
        <v>1.0439528572870358</v>
      </c>
      <c r="AO133" s="5">
        <f t="shared" si="129"/>
        <v>1.0543696844640633</v>
      </c>
    </row>
    <row r="134" spans="1:41" x14ac:dyDescent="0.35">
      <c r="A134" s="1">
        <v>1986</v>
      </c>
      <c r="B134" s="8"/>
      <c r="C134" s="8"/>
      <c r="D134" s="8">
        <v>-4141</v>
      </c>
      <c r="E134" s="8">
        <v>15535</v>
      </c>
      <c r="F134" s="8">
        <v>4007</v>
      </c>
      <c r="G134" s="8">
        <v>7464</v>
      </c>
      <c r="H134" s="8">
        <f t="shared" si="130"/>
        <v>59513.392260000001</v>
      </c>
      <c r="I134" s="8">
        <v>22865</v>
      </c>
      <c r="K134" s="8">
        <f>Overview!J134</f>
        <v>1259412613.1276596</v>
      </c>
      <c r="L134" s="8">
        <f>K134/Overview!D134*100/2.20371</f>
        <v>1017500803.5685314</v>
      </c>
      <c r="M134" s="8">
        <f>(L134/K134)*Overview!C134</f>
        <v>313092057.59633261</v>
      </c>
      <c r="N134" s="5">
        <f t="shared" si="108"/>
        <v>3.2498454651966546</v>
      </c>
      <c r="O134" s="8">
        <f t="shared" si="109"/>
        <v>59513.392260000001</v>
      </c>
      <c r="P134" s="12">
        <f t="shared" si="110"/>
        <v>48081.87866028709</v>
      </c>
      <c r="Q134" s="24">
        <f t="shared" si="111"/>
        <v>0.15357105839547908</v>
      </c>
      <c r="R134" s="15">
        <f t="shared" si="105"/>
        <v>2.6144357259485718E-2</v>
      </c>
      <c r="S134" s="15">
        <f t="shared" si="106"/>
        <v>7.4202648396312965E-2</v>
      </c>
      <c r="T134" s="24">
        <f t="shared" si="112"/>
        <v>4.7254880282803287E-2</v>
      </c>
      <c r="U134" s="25">
        <f t="shared" si="113"/>
        <v>2.5731814308884049E-2</v>
      </c>
      <c r="W134" s="5">
        <f t="shared" si="114"/>
        <v>1.074202648396313</v>
      </c>
      <c r="X134" s="5">
        <f t="shared" si="115"/>
        <v>1.0472548802828032</v>
      </c>
      <c r="Y134" s="5">
        <f t="shared" si="116"/>
        <v>1.025731814308884</v>
      </c>
      <c r="AA134" s="8">
        <f t="shared" si="117"/>
        <v>13087</v>
      </c>
      <c r="AB134" s="12">
        <f t="shared" si="118"/>
        <v>10590.776028366845</v>
      </c>
      <c r="AC134" s="24">
        <f t="shared" si="119"/>
        <v>4.2892021300549886E-2</v>
      </c>
      <c r="AD134" s="19">
        <f t="shared" si="120"/>
        <v>1.0131981725777088</v>
      </c>
      <c r="AE134" s="19">
        <f t="shared" si="121"/>
        <v>1.0602098162725666</v>
      </c>
      <c r="AG134" s="8">
        <f t="shared" si="122"/>
        <v>16683</v>
      </c>
      <c r="AH134" s="12">
        <f t="shared" si="123"/>
        <v>13500.872352811497</v>
      </c>
      <c r="AI134" s="24">
        <f t="shared" si="124"/>
        <v>5.4677740609541815E-2</v>
      </c>
      <c r="AJ134" s="19">
        <f t="shared" si="125"/>
        <v>1.0168247201890361</v>
      </c>
      <c r="AK134" s="19">
        <f t="shared" si="126"/>
        <v>1.0564285339135047</v>
      </c>
      <c r="AM134" s="5">
        <f t="shared" si="127"/>
        <v>1.153571058395479</v>
      </c>
      <c r="AN134" s="5">
        <f t="shared" si="128"/>
        <v>1.0428920213005499</v>
      </c>
      <c r="AO134" s="5">
        <f t="shared" si="129"/>
        <v>1.0546777406095418</v>
      </c>
    </row>
    <row r="135" spans="1:41" x14ac:dyDescent="0.35">
      <c r="A135" s="1">
        <v>1987</v>
      </c>
      <c r="B135" s="8"/>
      <c r="C135" s="8"/>
      <c r="D135" s="8">
        <v>-5395</v>
      </c>
      <c r="E135" s="8">
        <v>16023</v>
      </c>
      <c r="F135" s="8">
        <v>3600</v>
      </c>
      <c r="G135" s="8">
        <v>5620</v>
      </c>
      <c r="H135" s="8">
        <f t="shared" si="130"/>
        <v>55628.251530000001</v>
      </c>
      <c r="I135" s="8">
        <v>19848</v>
      </c>
      <c r="K135" s="8">
        <f>Overview!J135</f>
        <v>1300265936.3904536</v>
      </c>
      <c r="L135" s="8">
        <f>K135/Overview!D135*100/2.20371</f>
        <v>1055692755.2518989</v>
      </c>
      <c r="M135" s="8">
        <f>(L135/K135)*Overview!C135</f>
        <v>315514503.71552813</v>
      </c>
      <c r="N135" s="5">
        <f t="shared" si="108"/>
        <v>3.3459404966173119</v>
      </c>
      <c r="O135" s="8">
        <f t="shared" si="109"/>
        <v>55628.251530000001</v>
      </c>
      <c r="P135" s="12">
        <f t="shared" si="110"/>
        <v>45164.870111552758</v>
      </c>
      <c r="Q135" s="24">
        <f t="shared" si="111"/>
        <v>0.14314673201924807</v>
      </c>
      <c r="R135" s="15">
        <f t="shared" si="105"/>
        <v>7.7371688627079216E-3</v>
      </c>
      <c r="S135" s="15">
        <f t="shared" si="106"/>
        <v>3.7535058006266331E-2</v>
      </c>
      <c r="T135" s="24">
        <f t="shared" si="112"/>
        <v>4.2782210910196086E-2</v>
      </c>
      <c r="U135" s="25">
        <f t="shared" si="113"/>
        <v>-5.0318780364978499E-3</v>
      </c>
      <c r="W135" s="5">
        <f t="shared" si="114"/>
        <v>1.0375350580062663</v>
      </c>
      <c r="X135" s="5">
        <f t="shared" si="115"/>
        <v>1.0427822109101961</v>
      </c>
      <c r="Y135" s="5">
        <f t="shared" si="116"/>
        <v>0.99496812196350215</v>
      </c>
      <c r="AA135" s="8">
        <f t="shared" si="117"/>
        <v>15535</v>
      </c>
      <c r="AB135" s="12">
        <f t="shared" si="118"/>
        <v>12550.989896934501</v>
      </c>
      <c r="AC135" s="24">
        <f t="shared" si="119"/>
        <v>4.9617994526163188E-2</v>
      </c>
      <c r="AD135" s="19">
        <f t="shared" si="120"/>
        <v>1.0148293116916831</v>
      </c>
      <c r="AE135" s="19">
        <f t="shared" si="121"/>
        <v>1.0223739559480536</v>
      </c>
      <c r="AG135" s="8">
        <f t="shared" si="122"/>
        <v>19542</v>
      </c>
      <c r="AH135" s="12">
        <f t="shared" si="123"/>
        <v>15788.313135879886</v>
      </c>
      <c r="AI135" s="24">
        <f t="shared" si="124"/>
        <v>6.241614734665471E-2</v>
      </c>
      <c r="AJ135" s="19">
        <f t="shared" si="125"/>
        <v>1.0186542908966123</v>
      </c>
      <c r="AK135" s="19">
        <f t="shared" si="126"/>
        <v>1.0185350096479104</v>
      </c>
      <c r="AM135" s="5">
        <f t="shared" si="127"/>
        <v>1.1431467320192481</v>
      </c>
      <c r="AN135" s="5">
        <f t="shared" si="128"/>
        <v>1.0496179945261632</v>
      </c>
      <c r="AO135" s="5">
        <f t="shared" si="129"/>
        <v>1.0624161473466547</v>
      </c>
    </row>
    <row r="136" spans="1:41" x14ac:dyDescent="0.35">
      <c r="A136" s="1">
        <v>1988</v>
      </c>
      <c r="B136" s="8"/>
      <c r="C136" s="8"/>
      <c r="D136" s="8">
        <v>-4874</v>
      </c>
      <c r="E136" s="8">
        <v>15977</v>
      </c>
      <c r="F136" s="8">
        <v>4839</v>
      </c>
      <c r="G136" s="8">
        <v>7745</v>
      </c>
      <c r="H136" s="8">
        <f t="shared" si="130"/>
        <v>62940.161310000003</v>
      </c>
      <c r="I136" s="8">
        <v>23687</v>
      </c>
      <c r="K136" s="8">
        <f>Overview!J136</f>
        <v>1398861861.119653</v>
      </c>
      <c r="L136" s="8">
        <f>K136/Overview!D136*100/2.20371</f>
        <v>1127789920.8221722</v>
      </c>
      <c r="M136" s="8">
        <f>(L136/K136)*Overview!C136</f>
        <v>322971592.0053364</v>
      </c>
      <c r="N136" s="5">
        <f t="shared" si="108"/>
        <v>3.4919167776326838</v>
      </c>
      <c r="O136" s="8">
        <f t="shared" si="109"/>
        <v>62940.161310000003</v>
      </c>
      <c r="P136" s="12">
        <f t="shared" si="110"/>
        <v>50743.594856124269</v>
      </c>
      <c r="Q136" s="24">
        <f t="shared" si="111"/>
        <v>0.15711473117823266</v>
      </c>
      <c r="R136" s="15">
        <f t="shared" si="105"/>
        <v>2.3634692548180514E-2</v>
      </c>
      <c r="S136" s="15">
        <f t="shared" si="106"/>
        <v>6.8293701184934497E-2</v>
      </c>
      <c r="T136" s="24">
        <f t="shared" si="112"/>
        <v>4.4993836103032016E-2</v>
      </c>
      <c r="U136" s="25">
        <f t="shared" si="113"/>
        <v>2.2296653125526422E-2</v>
      </c>
      <c r="W136" s="5">
        <f t="shared" si="114"/>
        <v>1.0682937011849345</v>
      </c>
      <c r="X136" s="5">
        <f t="shared" si="115"/>
        <v>1.044993836103032</v>
      </c>
      <c r="Y136" s="5">
        <f t="shared" si="116"/>
        <v>1.0222966531255264</v>
      </c>
      <c r="AA136" s="8">
        <f t="shared" si="117"/>
        <v>16023</v>
      </c>
      <c r="AB136" s="12">
        <f t="shared" si="118"/>
        <v>13009.15800682923</v>
      </c>
      <c r="AC136" s="24">
        <f t="shared" si="119"/>
        <v>5.0783719326090125E-2</v>
      </c>
      <c r="AD136" s="19">
        <f t="shared" si="120"/>
        <v>1.0145432215485155</v>
      </c>
      <c r="AE136" s="19">
        <f t="shared" si="121"/>
        <v>1.0529799800489315</v>
      </c>
      <c r="AG136" s="8">
        <f t="shared" si="122"/>
        <v>19623</v>
      </c>
      <c r="AH136" s="12">
        <f t="shared" si="123"/>
        <v>15932.016948636958</v>
      </c>
      <c r="AI136" s="24">
        <f t="shared" si="124"/>
        <v>6.2193654392802E-2</v>
      </c>
      <c r="AJ136" s="19">
        <f t="shared" si="125"/>
        <v>1.0178107493257516</v>
      </c>
      <c r="AK136" s="19">
        <f t="shared" si="126"/>
        <v>1.0495995467650792</v>
      </c>
      <c r="AM136" s="5">
        <f t="shared" si="127"/>
        <v>1.1571147311782326</v>
      </c>
      <c r="AN136" s="5">
        <f t="shared" si="128"/>
        <v>1.05078371932609</v>
      </c>
      <c r="AO136" s="5">
        <f t="shared" si="129"/>
        <v>1.0621936543928019</v>
      </c>
    </row>
    <row r="137" spans="1:41" x14ac:dyDescent="0.35">
      <c r="A137" s="1">
        <v>1989</v>
      </c>
      <c r="B137" s="8"/>
      <c r="C137" s="8"/>
      <c r="D137" s="8">
        <v>-7740</v>
      </c>
      <c r="E137" s="8">
        <v>18851</v>
      </c>
      <c r="F137" s="8">
        <v>5424</v>
      </c>
      <c r="G137" s="8">
        <v>13051</v>
      </c>
      <c r="H137" s="8">
        <f t="shared" si="130"/>
        <v>82255.679459999999</v>
      </c>
      <c r="I137" s="8">
        <v>29586</v>
      </c>
      <c r="K137" s="8">
        <f>Overview!J137</f>
        <v>1512312106.1496065</v>
      </c>
      <c r="L137" s="8">
        <f>K137/Overview!D137*100/2.20371</f>
        <v>1205973750.2778549</v>
      </c>
      <c r="M137" s="8">
        <f>(L137/K137)*Overview!C137</f>
        <v>341183454.76323056</v>
      </c>
      <c r="N137" s="5">
        <f t="shared" si="108"/>
        <v>3.5346782894696891</v>
      </c>
      <c r="O137" s="8">
        <f t="shared" si="109"/>
        <v>82255.679459999999</v>
      </c>
      <c r="P137" s="12">
        <f t="shared" si="110"/>
        <v>65593.72885838426</v>
      </c>
      <c r="Q137" s="24">
        <f t="shared" si="111"/>
        <v>0.1922535455416618</v>
      </c>
      <c r="R137" s="15">
        <f t="shared" si="105"/>
        <v>5.6388435418782024E-2</v>
      </c>
      <c r="S137" s="15">
        <f t="shared" si="106"/>
        <v>6.9324816627803987E-2</v>
      </c>
      <c r="T137" s="24">
        <f t="shared" si="112"/>
        <v>5.4390677113222027E-2</v>
      </c>
      <c r="U137" s="25">
        <f t="shared" si="113"/>
        <v>1.4163762862044127E-2</v>
      </c>
      <c r="W137" s="5">
        <f t="shared" si="114"/>
        <v>1.069324816627804</v>
      </c>
      <c r="X137" s="5">
        <f t="shared" si="115"/>
        <v>1.0543906771132221</v>
      </c>
      <c r="Y137" s="5">
        <f t="shared" si="116"/>
        <v>1.0141637628620441</v>
      </c>
      <c r="AA137" s="8">
        <f t="shared" si="117"/>
        <v>15977</v>
      </c>
      <c r="AB137" s="12">
        <f t="shared" si="118"/>
        <v>12880.971356638192</v>
      </c>
      <c r="AC137" s="24">
        <f t="shared" si="119"/>
        <v>4.9468747083291506E-2</v>
      </c>
      <c r="AD137" s="19">
        <f t="shared" si="120"/>
        <v>1.0139952615293635</v>
      </c>
      <c r="AE137" s="19">
        <f t="shared" si="121"/>
        <v>1.0545658911807827</v>
      </c>
      <c r="AG137" s="8">
        <f t="shared" si="122"/>
        <v>20816</v>
      </c>
      <c r="AH137" s="12">
        <f t="shared" si="123"/>
        <v>16782.268245589323</v>
      </c>
      <c r="AI137" s="24">
        <f t="shared" si="124"/>
        <v>6.4451488970757712E-2</v>
      </c>
      <c r="AJ137" s="19">
        <f t="shared" si="125"/>
        <v>1.0182340466918214</v>
      </c>
      <c r="AK137" s="19">
        <f t="shared" si="126"/>
        <v>1.0501758609447143</v>
      </c>
      <c r="AM137" s="5">
        <f t="shared" si="127"/>
        <v>1.1922535455416619</v>
      </c>
      <c r="AN137" s="5">
        <f t="shared" si="128"/>
        <v>1.0494687470832915</v>
      </c>
      <c r="AO137" s="5">
        <f t="shared" si="129"/>
        <v>1.0644514889707577</v>
      </c>
    </row>
    <row r="138" spans="1:41" x14ac:dyDescent="0.35">
      <c r="A138" s="1">
        <v>1990</v>
      </c>
      <c r="B138" s="8"/>
      <c r="C138" s="8"/>
      <c r="D138" s="8">
        <v>-9481</v>
      </c>
      <c r="E138" s="8">
        <v>25193</v>
      </c>
      <c r="F138" s="8">
        <v>3737</v>
      </c>
      <c r="G138" s="8">
        <v>12271</v>
      </c>
      <c r="H138" s="8">
        <f t="shared" si="130"/>
        <v>90795.055710000001</v>
      </c>
      <c r="I138" s="8">
        <v>31720</v>
      </c>
      <c r="K138" s="8">
        <f>Overview!J138</f>
        <v>1566646201.0515213</v>
      </c>
      <c r="L138" s="8">
        <f>K138/Overview!D138*100/2.20371</f>
        <v>1219207364.6805711</v>
      </c>
      <c r="M138" s="8">
        <f>(L138/K138)*Overview!C138</f>
        <v>354809542.40470898</v>
      </c>
      <c r="N138" s="5">
        <f t="shared" si="108"/>
        <v>3.4362304813377813</v>
      </c>
      <c r="O138" s="8">
        <f t="shared" si="109"/>
        <v>90795.055710000001</v>
      </c>
      <c r="P138" s="12">
        <f t="shared" si="110"/>
        <v>70659.221286794083</v>
      </c>
      <c r="Q138" s="24">
        <f t="shared" si="111"/>
        <v>0.19914690232935603</v>
      </c>
      <c r="R138" s="15">
        <f t="shared" si="105"/>
        <v>3.9937715182978062E-2</v>
      </c>
      <c r="S138" s="15">
        <f t="shared" si="106"/>
        <v>1.0973385116937351E-2</v>
      </c>
      <c r="T138" s="24">
        <f t="shared" si="112"/>
        <v>5.7955047954706705E-2</v>
      </c>
      <c r="U138" s="25">
        <f t="shared" si="113"/>
        <v>-4.440799533836215E-2</v>
      </c>
      <c r="W138" s="5">
        <f t="shared" si="114"/>
        <v>1.0109733851169374</v>
      </c>
      <c r="X138" s="5">
        <f t="shared" si="115"/>
        <v>1.0579550479547066</v>
      </c>
      <c r="Y138" s="5">
        <f t="shared" si="116"/>
        <v>0.95559200466163785</v>
      </c>
      <c r="AA138" s="8">
        <f t="shared" si="117"/>
        <v>18851</v>
      </c>
      <c r="AB138" s="12">
        <f t="shared" si="118"/>
        <v>15032.486398835244</v>
      </c>
      <c r="AC138" s="24">
        <f t="shared" si="119"/>
        <v>5.5251799982745167E-2</v>
      </c>
      <c r="AD138" s="19">
        <f t="shared" si="120"/>
        <v>1.0160791891821048</v>
      </c>
      <c r="AE138" s="19">
        <f t="shared" si="121"/>
        <v>0.99497499395762901</v>
      </c>
      <c r="AG138" s="8">
        <f t="shared" si="122"/>
        <v>24275</v>
      </c>
      <c r="AH138" s="12">
        <f t="shared" si="123"/>
        <v>19357.785121835743</v>
      </c>
      <c r="AI138" s="24">
        <f t="shared" si="124"/>
        <v>7.1149405579605279E-2</v>
      </c>
      <c r="AJ138" s="19">
        <f t="shared" si="125"/>
        <v>1.0207056557952148</v>
      </c>
      <c r="AK138" s="19">
        <f t="shared" si="126"/>
        <v>0.99046515454967754</v>
      </c>
      <c r="AM138" s="5">
        <f t="shared" si="127"/>
        <v>1.1991469023293559</v>
      </c>
      <c r="AN138" s="5">
        <f t="shared" si="128"/>
        <v>1.0552517999827451</v>
      </c>
      <c r="AO138" s="5">
        <f t="shared" si="129"/>
        <v>1.0711494055796054</v>
      </c>
    </row>
    <row r="139" spans="1:41" x14ac:dyDescent="0.35">
      <c r="A139" s="1">
        <v>1991</v>
      </c>
      <c r="B139" s="8"/>
      <c r="C139" s="8"/>
      <c r="D139" s="8">
        <v>-3717</v>
      </c>
      <c r="E139" s="8">
        <v>20107</v>
      </c>
      <c r="F139" s="8">
        <v>4287</v>
      </c>
      <c r="G139" s="8">
        <v>10671</v>
      </c>
      <c r="H139" s="8">
        <f t="shared" si="130"/>
        <v>77273.091150000007</v>
      </c>
      <c r="I139" s="8">
        <v>31348</v>
      </c>
      <c r="K139" s="8">
        <f>Overview!J139</f>
        <v>1652327582.7085717</v>
      </c>
      <c r="L139" s="8">
        <f>K139/Overview!D139*100/2.20371</f>
        <v>1238106554.802458</v>
      </c>
      <c r="M139" s="8">
        <f>(L139/K139)*Overview!C139</f>
        <v>358769910.18189198</v>
      </c>
      <c r="N139" s="5">
        <f t="shared" si="108"/>
        <v>3.4509765720730399</v>
      </c>
      <c r="O139" s="8">
        <f t="shared" si="109"/>
        <v>77273.091150000007</v>
      </c>
      <c r="P139" s="12">
        <f t="shared" si="110"/>
        <v>57901.545470682235</v>
      </c>
      <c r="Q139" s="24">
        <f t="shared" si="111"/>
        <v>0.16138907926065163</v>
      </c>
      <c r="R139" s="15">
        <f t="shared" si="105"/>
        <v>1.1161953960825644E-2</v>
      </c>
      <c r="S139" s="15">
        <f t="shared" si="106"/>
        <v>1.5501210597459458E-2</v>
      </c>
      <c r="T139" s="24">
        <f t="shared" si="112"/>
        <v>4.6766205417530092E-2</v>
      </c>
      <c r="U139" s="25">
        <f t="shared" si="113"/>
        <v>-2.9868173674559739E-2</v>
      </c>
      <c r="W139" s="5">
        <f t="shared" si="114"/>
        <v>1.0155012105974595</v>
      </c>
      <c r="X139" s="5">
        <f t="shared" si="115"/>
        <v>1.0467662054175302</v>
      </c>
      <c r="Y139" s="5">
        <f t="shared" si="116"/>
        <v>0.97013182632544026</v>
      </c>
      <c r="AA139" s="8">
        <f t="shared" si="117"/>
        <v>25193</v>
      </c>
      <c r="AB139" s="12">
        <f t="shared" si="118"/>
        <v>19605.888756364784</v>
      </c>
      <c r="AC139" s="24">
        <f t="shared" si="119"/>
        <v>7.1004291004281739E-2</v>
      </c>
      <c r="AD139" s="19">
        <f t="shared" si="120"/>
        <v>1.0205751298281427</v>
      </c>
      <c r="AE139" s="19">
        <f t="shared" si="121"/>
        <v>0.99502837264755051</v>
      </c>
      <c r="AG139" s="8">
        <f t="shared" si="122"/>
        <v>28930</v>
      </c>
      <c r="AH139" s="12">
        <f t="shared" si="123"/>
        <v>22514.125420618158</v>
      </c>
      <c r="AI139" s="24">
        <f t="shared" si="124"/>
        <v>8.1536702209100573E-2</v>
      </c>
      <c r="AJ139" s="19">
        <f t="shared" si="125"/>
        <v>1.0236271387261608</v>
      </c>
      <c r="AK139" s="19">
        <f t="shared" si="126"/>
        <v>0.99206163277498327</v>
      </c>
      <c r="AM139" s="5">
        <f t="shared" si="127"/>
        <v>1.1613890792606516</v>
      </c>
      <c r="AN139" s="5">
        <f t="shared" si="128"/>
        <v>1.0710042910042818</v>
      </c>
      <c r="AO139" s="5">
        <f t="shared" si="129"/>
        <v>1.0815367022091005</v>
      </c>
    </row>
    <row r="140" spans="1:41" x14ac:dyDescent="0.35">
      <c r="A140" s="1">
        <v>1992</v>
      </c>
      <c r="B140" s="8"/>
      <c r="C140" s="8"/>
      <c r="D140" s="8">
        <v>-8422</v>
      </c>
      <c r="E140" s="8">
        <v>24569</v>
      </c>
      <c r="F140" s="8">
        <v>2967</v>
      </c>
      <c r="G140" s="8">
        <v>7945</v>
      </c>
      <c r="H140" s="8">
        <f t="shared" si="130"/>
        <v>78189.834510000001</v>
      </c>
      <c r="I140" s="8">
        <v>27059</v>
      </c>
      <c r="K140" s="8">
        <f>Overview!J140</f>
        <v>1774683857.5819807</v>
      </c>
      <c r="L140" s="8">
        <f>K140/Overview!D140*100/2.20371</f>
        <v>1282221061.8292487</v>
      </c>
      <c r="M140" s="8">
        <f>(L140/K140)*Overview!C140</f>
        <v>359765009.86331999</v>
      </c>
      <c r="N140" s="5">
        <f t="shared" si="108"/>
        <v>3.5640516077880484</v>
      </c>
      <c r="O140" s="8">
        <f t="shared" si="109"/>
        <v>78189.834510000001</v>
      </c>
      <c r="P140" s="12">
        <f t="shared" si="110"/>
        <v>56492.683021451398</v>
      </c>
      <c r="Q140" s="24">
        <f t="shared" si="111"/>
        <v>0.15702661868899867</v>
      </c>
      <c r="R140" s="15">
        <f t="shared" si="105"/>
        <v>2.7736430876366125E-3</v>
      </c>
      <c r="S140" s="15">
        <f t="shared" si="106"/>
        <v>3.5630622304418047E-2</v>
      </c>
      <c r="T140" s="24">
        <f t="shared" si="112"/>
        <v>4.4058458173240049E-2</v>
      </c>
      <c r="U140" s="25">
        <f t="shared" si="113"/>
        <v>-8.0721877236336059E-3</v>
      </c>
      <c r="W140" s="5">
        <f t="shared" si="114"/>
        <v>1.035630622304418</v>
      </c>
      <c r="X140" s="5">
        <f t="shared" si="115"/>
        <v>1.0440584581732399</v>
      </c>
      <c r="Y140" s="5">
        <f t="shared" si="116"/>
        <v>0.99192781227636639</v>
      </c>
      <c r="AA140" s="8">
        <f t="shared" si="117"/>
        <v>20107</v>
      </c>
      <c r="AB140" s="12">
        <f t="shared" si="118"/>
        <v>15066.388020107146</v>
      </c>
      <c r="AC140" s="24">
        <f t="shared" si="119"/>
        <v>5.6044276371466036E-2</v>
      </c>
      <c r="AD140" s="19">
        <f t="shared" si="120"/>
        <v>1.0157248779027217</v>
      </c>
      <c r="AE140" s="19">
        <f t="shared" si="121"/>
        <v>1.0195975749287522</v>
      </c>
      <c r="AG140" s="8">
        <f t="shared" si="122"/>
        <v>24394</v>
      </c>
      <c r="AH140" s="12">
        <f t="shared" si="123"/>
        <v>18278.682516660552</v>
      </c>
      <c r="AI140" s="24">
        <f t="shared" si="124"/>
        <v>6.7993438991671679E-2</v>
      </c>
      <c r="AJ140" s="19">
        <f t="shared" si="125"/>
        <v>1.0190775685860145</v>
      </c>
      <c r="AK140" s="19">
        <f t="shared" si="126"/>
        <v>1.0162431734626161</v>
      </c>
      <c r="AM140" s="5">
        <f t="shared" si="127"/>
        <v>1.1570266186889986</v>
      </c>
      <c r="AN140" s="5">
        <f t="shared" si="128"/>
        <v>1.0560442763714661</v>
      </c>
      <c r="AO140" s="5">
        <f t="shared" si="129"/>
        <v>1.0679934389916717</v>
      </c>
    </row>
    <row r="141" spans="1:41" x14ac:dyDescent="0.35">
      <c r="A141" s="1">
        <v>1993</v>
      </c>
      <c r="B141" s="8"/>
      <c r="C141" s="8"/>
      <c r="D141" s="8">
        <v>-5778</v>
      </c>
      <c r="E141" s="8">
        <v>20508</v>
      </c>
      <c r="F141" s="8">
        <v>4992</v>
      </c>
      <c r="G141" s="8">
        <v>10756</v>
      </c>
      <c r="H141" s="8">
        <f t="shared" si="130"/>
        <v>79897.709759999998</v>
      </c>
      <c r="I141" s="8">
        <v>30478</v>
      </c>
      <c r="K141" s="8">
        <f>Overview!J141</f>
        <v>1904000270.7546401</v>
      </c>
      <c r="L141" s="8">
        <f>K141/Overview!D141*100/2.20371</f>
        <v>1347892366.0444283</v>
      </c>
      <c r="M141" s="8">
        <f>(L141/K141)*Overview!C141</f>
        <v>362635381.47113776</v>
      </c>
      <c r="N141" s="5">
        <f t="shared" si="108"/>
        <v>3.7169356188475158</v>
      </c>
      <c r="O141" s="8">
        <f t="shared" si="109"/>
        <v>79897.709759999998</v>
      </c>
      <c r="P141" s="12">
        <f t="shared" si="110"/>
        <v>56561.710995583882</v>
      </c>
      <c r="Q141" s="24">
        <f t="shared" si="111"/>
        <v>0.15597405516837481</v>
      </c>
      <c r="R141" s="15">
        <f t="shared" si="105"/>
        <v>7.978462410528131E-3</v>
      </c>
      <c r="S141" s="15">
        <f t="shared" si="106"/>
        <v>5.1216834733233352E-2</v>
      </c>
      <c r="T141" s="24">
        <f t="shared" si="112"/>
        <v>4.1963076889864614E-2</v>
      </c>
      <c r="U141" s="25">
        <f t="shared" si="113"/>
        <v>8.8810803843357711E-3</v>
      </c>
      <c r="W141" s="5">
        <f t="shared" si="114"/>
        <v>1.0512168347332334</v>
      </c>
      <c r="X141" s="5">
        <f t="shared" si="115"/>
        <v>1.0419630768898647</v>
      </c>
      <c r="Y141" s="5">
        <f t="shared" si="116"/>
        <v>1.0088810803843358</v>
      </c>
      <c r="AA141" s="8">
        <f t="shared" si="117"/>
        <v>24569</v>
      </c>
      <c r="AB141" s="12">
        <f t="shared" si="118"/>
        <v>17751.268279977325</v>
      </c>
      <c r="AC141" s="24">
        <f t="shared" si="119"/>
        <v>6.8291799720417851E-2</v>
      </c>
      <c r="AD141" s="19">
        <f t="shared" si="120"/>
        <v>1.018373145710173</v>
      </c>
      <c r="AE141" s="19">
        <f t="shared" si="121"/>
        <v>1.0322511342344525</v>
      </c>
      <c r="AG141" s="8">
        <f t="shared" si="122"/>
        <v>27536</v>
      </c>
      <c r="AH141" s="12">
        <f t="shared" si="123"/>
        <v>19894.945799888297</v>
      </c>
      <c r="AI141" s="24">
        <f t="shared" si="124"/>
        <v>7.6538849652058524E-2</v>
      </c>
      <c r="AJ141" s="19">
        <f t="shared" si="125"/>
        <v>1.0205919223523678</v>
      </c>
      <c r="AK141" s="19">
        <f t="shared" si="126"/>
        <v>1.0300070103536367</v>
      </c>
      <c r="AM141" s="5">
        <f t="shared" si="127"/>
        <v>1.1559740551683748</v>
      </c>
      <c r="AN141" s="5">
        <f t="shared" si="128"/>
        <v>1.0682917997204178</v>
      </c>
      <c r="AO141" s="5">
        <f t="shared" si="129"/>
        <v>1.0765388496520585</v>
      </c>
    </row>
    <row r="142" spans="1:41" x14ac:dyDescent="0.35">
      <c r="A142" s="1">
        <v>1994</v>
      </c>
      <c r="B142" s="8"/>
      <c r="C142" s="8"/>
      <c r="D142" s="8">
        <v>-8275</v>
      </c>
      <c r="E142" s="8">
        <v>22449</v>
      </c>
      <c r="F142" s="8">
        <v>5388</v>
      </c>
      <c r="G142" s="8">
        <v>16674</v>
      </c>
      <c r="H142" s="8">
        <f t="shared" si="130"/>
        <v>98089.335810000004</v>
      </c>
      <c r="I142" s="8">
        <v>36236</v>
      </c>
      <c r="K142" s="8">
        <f>Overview!J142</f>
        <v>1959994906.4351461</v>
      </c>
      <c r="L142" s="8">
        <f>K142/Overview!D142*100/2.20371</f>
        <v>1350319231.0442605</v>
      </c>
      <c r="M142" s="8">
        <f>(L142/K142)*Overview!C142</f>
        <v>375493062.80322498</v>
      </c>
      <c r="N142" s="5">
        <f t="shared" si="108"/>
        <v>3.5961229775152668</v>
      </c>
      <c r="O142" s="8">
        <f t="shared" si="109"/>
        <v>98089.335810000004</v>
      </c>
      <c r="P142" s="12">
        <f t="shared" si="110"/>
        <v>67577.684038733569</v>
      </c>
      <c r="Q142" s="24">
        <f t="shared" si="111"/>
        <v>0.17997052604443795</v>
      </c>
      <c r="R142" s="15">
        <f t="shared" si="105"/>
        <v>3.5456224045006923E-2</v>
      </c>
      <c r="S142" s="15">
        <f t="shared" si="106"/>
        <v>1.8004887192544228E-3</v>
      </c>
      <c r="T142" s="24">
        <f t="shared" si="112"/>
        <v>5.004570955156494E-2</v>
      </c>
      <c r="U142" s="25">
        <f t="shared" si="113"/>
        <v>-4.5945829208629663E-2</v>
      </c>
      <c r="W142" s="5">
        <f t="shared" si="114"/>
        <v>1.0018004887192544</v>
      </c>
      <c r="X142" s="5">
        <f t="shared" si="115"/>
        <v>1.050045709551565</v>
      </c>
      <c r="Y142" s="5">
        <f t="shared" si="116"/>
        <v>0.95405417079137034</v>
      </c>
      <c r="AA142" s="8">
        <f t="shared" si="117"/>
        <v>20508</v>
      </c>
      <c r="AB142" s="12">
        <f t="shared" si="118"/>
        <v>14518.157936964553</v>
      </c>
      <c r="AC142" s="24">
        <f t="shared" si="119"/>
        <v>5.6552672595826775E-2</v>
      </c>
      <c r="AD142" s="19">
        <f t="shared" si="120"/>
        <v>1.0157260118603901</v>
      </c>
      <c r="AE142" s="19">
        <f t="shared" si="121"/>
        <v>0.98629007923541323</v>
      </c>
      <c r="AG142" s="8">
        <f t="shared" si="122"/>
        <v>25500</v>
      </c>
      <c r="AH142" s="12">
        <f t="shared" si="123"/>
        <v>18052.12733531286</v>
      </c>
      <c r="AI142" s="24">
        <f t="shared" si="124"/>
        <v>7.0318565983693321E-2</v>
      </c>
      <c r="AJ142" s="19">
        <f t="shared" si="125"/>
        <v>1.0195539936824629</v>
      </c>
      <c r="AK142" s="19">
        <f t="shared" si="126"/>
        <v>0.98258698894495455</v>
      </c>
      <c r="AM142" s="5">
        <f t="shared" si="127"/>
        <v>1.179970526044438</v>
      </c>
      <c r="AN142" s="5">
        <f t="shared" si="128"/>
        <v>1.0565526725958267</v>
      </c>
      <c r="AO142" s="5">
        <f t="shared" si="129"/>
        <v>1.0703185659836933</v>
      </c>
    </row>
    <row r="143" spans="1:41" x14ac:dyDescent="0.35">
      <c r="A143" s="1">
        <v>1995</v>
      </c>
      <c r="B143" s="8"/>
      <c r="C143" s="8"/>
      <c r="D143" s="8">
        <v>-10367</v>
      </c>
      <c r="E143" s="8">
        <v>18708</v>
      </c>
      <c r="F143" s="8">
        <v>12009</v>
      </c>
      <c r="G143" s="8">
        <v>19397</v>
      </c>
      <c r="H143" s="8">
        <f t="shared" si="130"/>
        <v>110436.72294000001</v>
      </c>
      <c r="I143" s="8">
        <v>39747</v>
      </c>
      <c r="K143" s="8">
        <f>Overview!J143</f>
        <v>2261901166.2600002</v>
      </c>
      <c r="L143" s="8">
        <f>K143/Overview!D143*100/2.20371</f>
        <v>1530996186.4243722</v>
      </c>
      <c r="M143" s="8">
        <f>(L143/K143)*Overview!C143</f>
        <v>411512484.2330305</v>
      </c>
      <c r="N143" s="5">
        <f t="shared" si="108"/>
        <v>3.72041249071171</v>
      </c>
      <c r="O143" s="8">
        <f t="shared" si="109"/>
        <v>110436.72294000001</v>
      </c>
      <c r="P143" s="12">
        <f t="shared" si="110"/>
        <v>74750.481667557469</v>
      </c>
      <c r="Q143" s="24">
        <f t="shared" si="111"/>
        <v>0.18164815049748989</v>
      </c>
      <c r="R143" s="15">
        <f t="shared" si="105"/>
        <v>9.5925664141180977E-2</v>
      </c>
      <c r="S143" s="15">
        <f t="shared" si="106"/>
        <v>0.13380314167664364</v>
      </c>
      <c r="T143" s="24">
        <f t="shared" si="112"/>
        <v>4.8824734072092327E-2</v>
      </c>
      <c r="U143" s="25">
        <f t="shared" si="113"/>
        <v>8.1022505328054217E-2</v>
      </c>
      <c r="W143" s="5">
        <f t="shared" si="114"/>
        <v>1.1338031416766436</v>
      </c>
      <c r="X143" s="5">
        <f t="shared" si="115"/>
        <v>1.0488247340720924</v>
      </c>
      <c r="Y143" s="5">
        <f t="shared" si="116"/>
        <v>1.0810225053280542</v>
      </c>
      <c r="AA143" s="8">
        <f t="shared" si="117"/>
        <v>22449</v>
      </c>
      <c r="AB143" s="12">
        <f t="shared" si="118"/>
        <v>15466.017956570458</v>
      </c>
      <c r="AC143" s="24">
        <f t="shared" si="119"/>
        <v>5.9785392125244856E-2</v>
      </c>
      <c r="AD143" s="19">
        <f t="shared" si="120"/>
        <v>1.016069560102409</v>
      </c>
      <c r="AE143" s="19">
        <f t="shared" si="121"/>
        <v>1.1158715763144882</v>
      </c>
      <c r="AG143" s="8">
        <f t="shared" si="122"/>
        <v>27837</v>
      </c>
      <c r="AH143" s="12">
        <f t="shared" si="123"/>
        <v>19178.027611789028</v>
      </c>
      <c r="AI143" s="24">
        <f t="shared" si="124"/>
        <v>7.4134525394914746E-2</v>
      </c>
      <c r="AJ143" s="19">
        <f t="shared" si="125"/>
        <v>1.0199264263250372</v>
      </c>
      <c r="AK143" s="19">
        <f t="shared" si="126"/>
        <v>1.1116518921486553</v>
      </c>
      <c r="AM143" s="5">
        <f t="shared" si="127"/>
        <v>1.1816481504974898</v>
      </c>
      <c r="AN143" s="5">
        <f t="shared" si="128"/>
        <v>1.0597853921252449</v>
      </c>
      <c r="AO143" s="5">
        <f t="shared" si="129"/>
        <v>1.0741345253949148</v>
      </c>
    </row>
    <row r="144" spans="1:41" x14ac:dyDescent="0.35">
      <c r="A144" s="1">
        <v>1996</v>
      </c>
      <c r="B144" s="8"/>
      <c r="C144" s="8"/>
      <c r="D144" s="8">
        <v>-4790</v>
      </c>
      <c r="E144" s="8">
        <v>16884</v>
      </c>
      <c r="F144" s="8">
        <v>11655</v>
      </c>
      <c r="G144" s="8">
        <v>19518</v>
      </c>
      <c r="H144" s="8">
        <f t="shared" si="130"/>
        <v>105903.69147000001</v>
      </c>
      <c r="I144" s="8">
        <v>43267</v>
      </c>
      <c r="K144" s="8">
        <f>Overview!J144</f>
        <v>2494515979.02</v>
      </c>
      <c r="L144" s="8">
        <f>K144/Overview!D144*100/2.20371</f>
        <v>1653622042.2948074</v>
      </c>
      <c r="M144" s="8">
        <f>(L144/K144)*Overview!C144</f>
        <v>422665082.28643221</v>
      </c>
      <c r="N144" s="5">
        <f t="shared" si="108"/>
        <v>3.9123696553058971</v>
      </c>
      <c r="O144" s="8">
        <f t="shared" si="109"/>
        <v>105903.69147000001</v>
      </c>
      <c r="P144" s="12">
        <f t="shared" si="110"/>
        <v>70203.87123115579</v>
      </c>
      <c r="Q144" s="24">
        <f t="shared" si="111"/>
        <v>0.16609810976431674</v>
      </c>
      <c r="R144" s="15">
        <f t="shared" si="105"/>
        <v>2.7101481682111572E-2</v>
      </c>
      <c r="S144" s="15">
        <f t="shared" si="106"/>
        <v>8.0095467877569826E-2</v>
      </c>
      <c r="T144" s="24">
        <f t="shared" si="112"/>
        <v>4.2454605366611248E-2</v>
      </c>
      <c r="U144" s="25">
        <f t="shared" si="113"/>
        <v>3.6107915219695252E-2</v>
      </c>
      <c r="W144" s="5">
        <f t="shared" si="114"/>
        <v>1.0800954678775698</v>
      </c>
      <c r="X144" s="5">
        <f t="shared" si="115"/>
        <v>1.0424546053666113</v>
      </c>
      <c r="Y144" s="5">
        <f t="shared" si="116"/>
        <v>1.0361079152196953</v>
      </c>
      <c r="AA144" s="8">
        <f t="shared" si="117"/>
        <v>18708</v>
      </c>
      <c r="AB144" s="12">
        <f t="shared" si="118"/>
        <v>12662.744545547857</v>
      </c>
      <c r="AC144" s="24">
        <f t="shared" si="119"/>
        <v>4.5461561232747603E-2</v>
      </c>
      <c r="AD144" s="19">
        <f t="shared" si="120"/>
        <v>1.0116199554842915</v>
      </c>
      <c r="AE144" s="19">
        <f t="shared" si="121"/>
        <v>1.0676889695799814</v>
      </c>
      <c r="AG144" s="8">
        <f t="shared" si="122"/>
        <v>30717</v>
      </c>
      <c r="AH144" s="12">
        <f t="shared" si="123"/>
        <v>20791.186882916056</v>
      </c>
      <c r="AI144" s="24">
        <f t="shared" si="124"/>
        <v>7.4644150972113979E-2</v>
      </c>
      <c r="AJ144" s="19">
        <f t="shared" si="125"/>
        <v>1.0190790128613954</v>
      </c>
      <c r="AK144" s="19">
        <f t="shared" si="126"/>
        <v>1.0598741159871903</v>
      </c>
      <c r="AM144" s="5">
        <f t="shared" si="127"/>
        <v>1.1660981097643168</v>
      </c>
      <c r="AN144" s="5">
        <f t="shared" si="128"/>
        <v>1.0454615612327476</v>
      </c>
      <c r="AO144" s="5">
        <f t="shared" si="129"/>
        <v>1.0746441509721141</v>
      </c>
    </row>
    <row r="145" spans="1:41" x14ac:dyDescent="0.35">
      <c r="A145" s="1">
        <v>1997</v>
      </c>
      <c r="B145" s="8"/>
      <c r="C145" s="8"/>
      <c r="D145" s="8">
        <v>-2987</v>
      </c>
      <c r="E145" s="8">
        <v>17640</v>
      </c>
      <c r="F145" s="8">
        <v>13960</v>
      </c>
      <c r="G145" s="8">
        <v>19072</v>
      </c>
      <c r="H145" s="8">
        <f t="shared" si="130"/>
        <v>111666.39312000001</v>
      </c>
      <c r="I145" s="8">
        <v>47685</v>
      </c>
      <c r="K145" s="8">
        <f>Overview!J145</f>
        <v>2734259793.6300001</v>
      </c>
      <c r="L145" s="8">
        <f>K145/Overview!D145*100/2.20371</f>
        <v>1774284419.1432674</v>
      </c>
      <c r="M145" s="8">
        <f>(L145/K145)*Overview!C145</f>
        <v>441746059.43840957</v>
      </c>
      <c r="N145" s="5">
        <f t="shared" si="108"/>
        <v>4.0165257419588754</v>
      </c>
      <c r="O145" s="8">
        <f t="shared" si="109"/>
        <v>111666.39312000001</v>
      </c>
      <c r="P145" s="12">
        <f t="shared" si="110"/>
        <v>72461.271572043464</v>
      </c>
      <c r="Q145" s="24">
        <f t="shared" si="111"/>
        <v>0.16403377013518414</v>
      </c>
      <c r="R145" s="15">
        <f t="shared" si="105"/>
        <v>4.5144436935167898E-2</v>
      </c>
      <c r="S145" s="15">
        <f t="shared" si="106"/>
        <v>7.2968534382265027E-2</v>
      </c>
      <c r="T145" s="24">
        <f t="shared" si="112"/>
        <v>4.0839715882210234E-2</v>
      </c>
      <c r="U145" s="25">
        <f t="shared" si="113"/>
        <v>3.0868171160074009E-2</v>
      </c>
      <c r="W145" s="5">
        <f t="shared" si="114"/>
        <v>1.072968534382265</v>
      </c>
      <c r="X145" s="5">
        <f t="shared" si="115"/>
        <v>1.0408397158822102</v>
      </c>
      <c r="Y145" s="5">
        <f t="shared" si="116"/>
        <v>1.030868171160074</v>
      </c>
      <c r="AA145" s="8">
        <f t="shared" si="117"/>
        <v>16884</v>
      </c>
      <c r="AB145" s="12">
        <f t="shared" si="118"/>
        <v>11192.453685173079</v>
      </c>
      <c r="AC145" s="24">
        <f t="shared" si="119"/>
        <v>3.9946521980630589E-2</v>
      </c>
      <c r="AD145" s="19">
        <f t="shared" si="120"/>
        <v>1.0099455411335541</v>
      </c>
      <c r="AE145" s="19">
        <f t="shared" si="121"/>
        <v>1.0624023679316159</v>
      </c>
      <c r="AG145" s="8">
        <f t="shared" si="122"/>
        <v>28539</v>
      </c>
      <c r="AH145" s="12">
        <f t="shared" si="123"/>
        <v>18918.5877588933</v>
      </c>
      <c r="AI145" s="24">
        <f t="shared" si="124"/>
        <v>6.752154648218528E-2</v>
      </c>
      <c r="AJ145" s="19">
        <f t="shared" si="125"/>
        <v>1.0168109333339552</v>
      </c>
      <c r="AK145" s="19">
        <f t="shared" si="126"/>
        <v>1.0552291475310738</v>
      </c>
      <c r="AM145" s="5">
        <f t="shared" si="127"/>
        <v>1.1640337701351842</v>
      </c>
      <c r="AN145" s="5">
        <f t="shared" si="128"/>
        <v>1.0399465219806305</v>
      </c>
      <c r="AO145" s="5">
        <f t="shared" si="129"/>
        <v>1.0675215464821852</v>
      </c>
    </row>
    <row r="146" spans="1:41" x14ac:dyDescent="0.35">
      <c r="A146" s="1">
        <v>1998</v>
      </c>
      <c r="B146" s="8"/>
      <c r="C146" s="8"/>
      <c r="D146" s="8">
        <v>-1984</v>
      </c>
      <c r="E146" s="8">
        <v>14693</v>
      </c>
      <c r="F146" s="8">
        <v>11427</v>
      </c>
      <c r="G146" s="8">
        <v>23062</v>
      </c>
      <c r="H146" s="8">
        <f t="shared" si="130"/>
        <v>108382.86522000001</v>
      </c>
      <c r="I146" s="8">
        <v>47198</v>
      </c>
      <c r="K146" s="8">
        <f>Overview!J146</f>
        <v>2969726207.1300001</v>
      </c>
      <c r="L146" s="8">
        <f>K146/Overview!D146*100/2.20371</f>
        <v>1890749812.6791012</v>
      </c>
      <c r="M146" s="8">
        <f>(L146/K146)*Overview!C146</f>
        <v>458655934.84490472</v>
      </c>
      <c r="N146" s="5">
        <f t="shared" ref="N146:N150" si="131">L146/M146</f>
        <v>4.1223707555827476</v>
      </c>
      <c r="O146" s="8">
        <f t="shared" ref="O146:O150" si="132">H146</f>
        <v>108382.86522000001</v>
      </c>
      <c r="P146" s="12">
        <f t="shared" ref="P146:P150" si="133">O146*(L146/K146)</f>
        <v>69004.638077522497</v>
      </c>
      <c r="Q146" s="24">
        <f t="shared" ref="Q146:Q150" si="134">P146*1000/M146</f>
        <v>0.15044967880085655</v>
      </c>
      <c r="R146" s="15">
        <f t="shared" si="105"/>
        <v>3.8279629314617258E-2</v>
      </c>
      <c r="S146" s="15">
        <f t="shared" si="106"/>
        <v>6.5640768909006386E-2</v>
      </c>
      <c r="T146" s="24">
        <f t="shared" ref="T146:T150" si="135">Q146/N146</f>
        <v>3.6495911629760396E-2</v>
      </c>
      <c r="U146" s="25">
        <f t="shared" ref="U146:U150" si="136">(1+S146)/(1+T146)-1</f>
        <v>2.8118641812507894E-2</v>
      </c>
      <c r="W146" s="5">
        <f t="shared" ref="W146:W150" si="137">S146+1</f>
        <v>1.0656407689090064</v>
      </c>
      <c r="X146" s="5">
        <f t="shared" ref="X146:X150" si="138">T146+1</f>
        <v>1.0364959116297603</v>
      </c>
      <c r="Y146" s="5">
        <f t="shared" ref="Y146:Y150" si="139">U146+1</f>
        <v>1.0281186418125079</v>
      </c>
      <c r="AA146" s="8">
        <f t="shared" si="117"/>
        <v>17640</v>
      </c>
      <c r="AB146" s="12">
        <f t="shared" si="118"/>
        <v>11446.745926119753</v>
      </c>
      <c r="AC146" s="24">
        <f t="shared" si="119"/>
        <v>3.9932444496337281E-2</v>
      </c>
      <c r="AD146" s="19">
        <f t="shared" si="120"/>
        <v>1.0096867668785634</v>
      </c>
      <c r="AE146" s="19">
        <f t="shared" si="121"/>
        <v>1.0554171886429928</v>
      </c>
      <c r="AG146" s="8">
        <f t="shared" si="122"/>
        <v>31600</v>
      </c>
      <c r="AH146" s="12">
        <f t="shared" si="123"/>
        <v>20505.508575135158</v>
      </c>
      <c r="AI146" s="24">
        <f t="shared" si="124"/>
        <v>7.1534311002508968E-2</v>
      </c>
      <c r="AJ146" s="19">
        <f t="shared" si="125"/>
        <v>1.017352711641871</v>
      </c>
      <c r="AK146" s="19">
        <f t="shared" si="126"/>
        <v>1.0474644208587256</v>
      </c>
      <c r="AM146" s="5">
        <f t="shared" si="127"/>
        <v>1.1504496788008565</v>
      </c>
      <c r="AN146" s="5">
        <f t="shared" si="128"/>
        <v>1.0399324444963374</v>
      </c>
      <c r="AO146" s="5">
        <f t="shared" si="129"/>
        <v>1.0715343110025091</v>
      </c>
    </row>
    <row r="147" spans="1:41" x14ac:dyDescent="0.35">
      <c r="A147" s="1">
        <v>1999</v>
      </c>
      <c r="B147" s="8"/>
      <c r="C147" s="8"/>
      <c r="D147" s="8">
        <v>5107</v>
      </c>
      <c r="E147" s="8">
        <v>10458</v>
      </c>
      <c r="F147" s="8">
        <v>13557</v>
      </c>
      <c r="G147" s="8">
        <v>26320</v>
      </c>
      <c r="H147" s="8">
        <f t="shared" si="130"/>
        <v>110923.74285000001</v>
      </c>
      <c r="I147" s="8">
        <v>55442</v>
      </c>
      <c r="K147" s="8">
        <f>Overview!J147</f>
        <v>3369038459.1300001</v>
      </c>
      <c r="L147" s="8">
        <f>K147/Overview!D147*100/2.20371</f>
        <v>2099489918.5119576</v>
      </c>
      <c r="M147" s="8">
        <f>(L147/K147)*Overview!C147</f>
        <v>487355912.60702688</v>
      </c>
      <c r="N147" s="5">
        <f t="shared" si="131"/>
        <v>4.30791925203307</v>
      </c>
      <c r="O147" s="8">
        <f t="shared" si="132"/>
        <v>110923.74285000001</v>
      </c>
      <c r="P147" s="12">
        <f t="shared" si="133"/>
        <v>69124.553685660867</v>
      </c>
      <c r="Q147" s="24">
        <f t="shared" si="134"/>
        <v>0.14183587784108523</v>
      </c>
      <c r="R147" s="15">
        <f t="shared" si="105"/>
        <v>6.2574090035109053E-2</v>
      </c>
      <c r="S147" s="15">
        <f t="shared" si="106"/>
        <v>0.11040070158043891</v>
      </c>
      <c r="T147" s="24">
        <f t="shared" si="135"/>
        <v>3.2924451351809235E-2</v>
      </c>
      <c r="U147" s="25">
        <f t="shared" si="136"/>
        <v>7.5006695917823274E-2</v>
      </c>
      <c r="W147" s="5">
        <f t="shared" si="137"/>
        <v>1.1104007015804389</v>
      </c>
      <c r="X147" s="5">
        <f t="shared" si="138"/>
        <v>1.0329244513518092</v>
      </c>
      <c r="Y147" s="5">
        <f t="shared" si="139"/>
        <v>1.0750066959178233</v>
      </c>
      <c r="AA147" s="8">
        <f t="shared" si="117"/>
        <v>14693</v>
      </c>
      <c r="AB147" s="12">
        <f t="shared" si="118"/>
        <v>9354.6627062775297</v>
      </c>
      <c r="AC147" s="24">
        <f t="shared" si="119"/>
        <v>3.2034906525233262E-2</v>
      </c>
      <c r="AD147" s="19">
        <f t="shared" si="120"/>
        <v>1.0074362829596015</v>
      </c>
      <c r="AE147" s="19">
        <f t="shared" si="121"/>
        <v>1.1022043977990876</v>
      </c>
      <c r="AG147" s="8">
        <f t="shared" si="122"/>
        <v>26120</v>
      </c>
      <c r="AH147" s="12">
        <f t="shared" si="123"/>
        <v>16629.945544679038</v>
      </c>
      <c r="AI147" s="24">
        <f t="shared" si="124"/>
        <v>5.6949006903906134E-2</v>
      </c>
      <c r="AJ147" s="19">
        <f t="shared" si="125"/>
        <v>1.0132196087187637</v>
      </c>
      <c r="AK147" s="19">
        <f t="shared" si="126"/>
        <v>1.0959131584361683</v>
      </c>
      <c r="AM147" s="5">
        <f t="shared" si="127"/>
        <v>1.1418358778410853</v>
      </c>
      <c r="AN147" s="5">
        <f t="shared" si="128"/>
        <v>1.0320349065252332</v>
      </c>
      <c r="AO147" s="5">
        <f t="shared" si="129"/>
        <v>1.056949006903906</v>
      </c>
    </row>
    <row r="148" spans="1:41" x14ac:dyDescent="0.35">
      <c r="A148" s="1">
        <v>2000</v>
      </c>
      <c r="B148" s="8"/>
      <c r="C148" s="8"/>
      <c r="D148" s="8">
        <v>9887</v>
      </c>
      <c r="E148" s="8">
        <v>9675</v>
      </c>
      <c r="F148" s="8">
        <v>14736</v>
      </c>
      <c r="G148" s="8">
        <v>27206</v>
      </c>
      <c r="H148" s="8">
        <f t="shared" si="130"/>
        <v>113748.89907</v>
      </c>
      <c r="I148" s="8">
        <v>61504</v>
      </c>
      <c r="K148" s="8">
        <f>Overview!J148</f>
        <v>3784345238.3099999</v>
      </c>
      <c r="L148" s="8">
        <f>K148/Overview!D148*100/2.20371</f>
        <v>2300893945.3646359</v>
      </c>
      <c r="M148" s="8">
        <f>(L148/K148)*Overview!C148</f>
        <v>511751175.956599</v>
      </c>
      <c r="N148" s="5">
        <f t="shared" si="131"/>
        <v>4.4961185307755347</v>
      </c>
      <c r="O148" s="8">
        <f t="shared" si="132"/>
        <v>113748.89907</v>
      </c>
      <c r="P148" s="12">
        <f t="shared" si="133"/>
        <v>69159.692544049161</v>
      </c>
      <c r="Q148" s="24">
        <f t="shared" si="134"/>
        <v>0.13514320199610935</v>
      </c>
      <c r="R148" s="15">
        <f t="shared" si="105"/>
        <v>5.0056360697613878E-2</v>
      </c>
      <c r="S148" s="15">
        <f t="shared" si="106"/>
        <v>9.5929980457075015E-2</v>
      </c>
      <c r="T148" s="24">
        <f t="shared" si="135"/>
        <v>3.0057748938571362E-2</v>
      </c>
      <c r="U148" s="25">
        <f t="shared" si="136"/>
        <v>6.3950037351189426E-2</v>
      </c>
      <c r="W148" s="5">
        <f t="shared" si="137"/>
        <v>1.095929980457075</v>
      </c>
      <c r="X148" s="5">
        <f t="shared" si="138"/>
        <v>1.0300577489385714</v>
      </c>
      <c r="Y148" s="5">
        <f t="shared" si="139"/>
        <v>1.0639500373511894</v>
      </c>
      <c r="AA148" s="8">
        <f t="shared" si="117"/>
        <v>10458</v>
      </c>
      <c r="AB148" s="12">
        <f t="shared" si="118"/>
        <v>6517.1311738210179</v>
      </c>
      <c r="AC148" s="24">
        <f t="shared" si="119"/>
        <v>2.1458650094253955E-2</v>
      </c>
      <c r="AD148" s="19">
        <f t="shared" si="120"/>
        <v>1.0047727056009248</v>
      </c>
      <c r="AE148" s="19">
        <f t="shared" si="121"/>
        <v>1.0907242746026145</v>
      </c>
      <c r="AG148" s="8">
        <f t="shared" si="122"/>
        <v>24015</v>
      </c>
      <c r="AH148" s="12">
        <f t="shared" si="123"/>
        <v>14965.471900871271</v>
      </c>
      <c r="AI148" s="24">
        <f t="shared" si="124"/>
        <v>4.9276102697792E-2</v>
      </c>
      <c r="AJ148" s="19">
        <f t="shared" si="125"/>
        <v>1.0109596983176714</v>
      </c>
      <c r="AK148" s="19">
        <f t="shared" si="126"/>
        <v>1.0840491290412484</v>
      </c>
      <c r="AM148" s="5">
        <f t="shared" si="127"/>
        <v>1.1351432019961094</v>
      </c>
      <c r="AN148" s="5">
        <f t="shared" si="128"/>
        <v>1.021458650094254</v>
      </c>
      <c r="AO148" s="5">
        <f t="shared" si="129"/>
        <v>1.0492761026977919</v>
      </c>
    </row>
    <row r="149" spans="1:41" x14ac:dyDescent="0.35">
      <c r="A149" s="1">
        <v>2001</v>
      </c>
      <c r="B149" s="8"/>
      <c r="C149" s="8"/>
      <c r="D149" s="8">
        <v>4964</v>
      </c>
      <c r="E149" s="8">
        <v>12809</v>
      </c>
      <c r="F149" s="8">
        <v>10250</v>
      </c>
      <c r="G149" s="8">
        <v>27560</v>
      </c>
      <c r="H149" s="8">
        <f t="shared" si="130"/>
        <v>111549.59649</v>
      </c>
      <c r="I149" s="8">
        <v>55583</v>
      </c>
      <c r="K149" s="8">
        <f>Overview!J149</f>
        <v>4026733504.9200001</v>
      </c>
      <c r="L149" s="8">
        <f>K149/Overview!D149*100/2.20371</f>
        <v>2340828497.4064727</v>
      </c>
      <c r="M149" s="8">
        <f>(L149/K149)*Overview!C149</f>
        <v>507829520.12852889</v>
      </c>
      <c r="N149" s="5">
        <f t="shared" si="131"/>
        <v>4.6094770087686543</v>
      </c>
      <c r="O149" s="8">
        <f t="shared" si="132"/>
        <v>111549.59649</v>
      </c>
      <c r="P149" s="12">
        <f t="shared" si="133"/>
        <v>64846.226853339467</v>
      </c>
      <c r="Q149" s="24">
        <f t="shared" si="134"/>
        <v>0.12769290536108896</v>
      </c>
      <c r="R149" s="15">
        <f t="shared" si="105"/>
        <v>-7.6632082393156553E-3</v>
      </c>
      <c r="S149" s="15">
        <f t="shared" si="106"/>
        <v>1.7356102884397817E-2</v>
      </c>
      <c r="T149" s="24">
        <f t="shared" si="135"/>
        <v>2.7702254533036496E-2</v>
      </c>
      <c r="U149" s="25">
        <f t="shared" si="136"/>
        <v>-1.006726569198757E-2</v>
      </c>
      <c r="W149" s="5">
        <f t="shared" si="137"/>
        <v>1.0173561028843978</v>
      </c>
      <c r="X149" s="5">
        <f t="shared" si="138"/>
        <v>1.0277022545330365</v>
      </c>
      <c r="Y149" s="5">
        <f t="shared" si="139"/>
        <v>0.98993273430801243</v>
      </c>
      <c r="AA149" s="8">
        <f t="shared" si="117"/>
        <v>9675</v>
      </c>
      <c r="AB149" s="12">
        <f t="shared" si="118"/>
        <v>5882.4307824896441</v>
      </c>
      <c r="AC149" s="24">
        <f t="shared" si="119"/>
        <v>1.8905672237909083E-2</v>
      </c>
      <c r="AD149" s="19">
        <f t="shared" si="120"/>
        <v>1.0041014788015961</v>
      </c>
      <c r="AE149" s="19">
        <f t="shared" si="121"/>
        <v>1.0132004825833154</v>
      </c>
      <c r="AG149" s="8">
        <f t="shared" si="122"/>
        <v>24411</v>
      </c>
      <c r="AH149" s="12">
        <f t="shared" si="123"/>
        <v>14841.965667323484</v>
      </c>
      <c r="AI149" s="24">
        <f t="shared" si="124"/>
        <v>4.7700916279028283E-2</v>
      </c>
      <c r="AJ149" s="19">
        <f t="shared" si="125"/>
        <v>1.010348444343748</v>
      </c>
      <c r="AK149" s="19">
        <f t="shared" si="126"/>
        <v>1.0069358829420492</v>
      </c>
      <c r="AM149" s="5">
        <f t="shared" si="127"/>
        <v>1.1276929053610889</v>
      </c>
      <c r="AN149" s="5">
        <f t="shared" si="128"/>
        <v>1.0189056722379091</v>
      </c>
      <c r="AO149" s="5">
        <f t="shared" si="129"/>
        <v>1.0477009162790283</v>
      </c>
    </row>
    <row r="150" spans="1:41" x14ac:dyDescent="0.35">
      <c r="A150" s="1">
        <v>2002</v>
      </c>
      <c r="B150" s="8"/>
      <c r="C150" s="8"/>
      <c r="D150" s="8">
        <v>-2607</v>
      </c>
      <c r="E150" s="8">
        <v>13476</v>
      </c>
      <c r="F150" s="8">
        <v>5574</v>
      </c>
      <c r="G150" s="8">
        <v>33872</v>
      </c>
      <c r="H150" s="8">
        <f>(I150-D150)</f>
        <v>52922</v>
      </c>
      <c r="I150" s="8">
        <v>50315</v>
      </c>
      <c r="K150" s="8">
        <f>Overview!J150</f>
        <v>1908456000</v>
      </c>
      <c r="L150" s="8">
        <f>K150/Overview!D150*100</f>
        <v>2365481881.6841359</v>
      </c>
      <c r="M150" s="8">
        <f>(L150/K150)*Overview!C150</f>
        <v>510585263.6347487</v>
      </c>
      <c r="N150" s="5">
        <f t="shared" si="131"/>
        <v>4.6328831835936075</v>
      </c>
      <c r="O150" s="8">
        <f t="shared" si="132"/>
        <v>52922</v>
      </c>
      <c r="P150" s="12">
        <f t="shared" si="133"/>
        <v>65595.451057026119</v>
      </c>
      <c r="Q150" s="24">
        <f t="shared" si="134"/>
        <v>0.12847110116352742</v>
      </c>
      <c r="R150" s="15">
        <f t="shared" si="105"/>
        <v>5.4265130265021E-3</v>
      </c>
      <c r="S150" s="15">
        <f t="shared" si="106"/>
        <v>1.0531905393743379E-2</v>
      </c>
      <c r="T150" s="24">
        <f t="shared" si="135"/>
        <v>2.7730269914527764E-2</v>
      </c>
      <c r="U150" s="25">
        <f t="shared" si="136"/>
        <v>-1.6734317382920749E-2</v>
      </c>
      <c r="W150" s="5">
        <f t="shared" si="137"/>
        <v>1.0105319053937434</v>
      </c>
      <c r="X150" s="5">
        <f t="shared" si="138"/>
        <v>1.0277302699145279</v>
      </c>
      <c r="Y150" s="5">
        <f t="shared" si="139"/>
        <v>0.98326568261707925</v>
      </c>
      <c r="AA150" s="8">
        <f t="shared" si="117"/>
        <v>12809</v>
      </c>
      <c r="AB150" s="12">
        <f t="shared" si="118"/>
        <v>7446.1526164183551</v>
      </c>
      <c r="AC150" s="24">
        <f t="shared" si="119"/>
        <v>2.5223031533807078E-2</v>
      </c>
      <c r="AD150" s="19">
        <f t="shared" si="120"/>
        <v>1.0054443486991274</v>
      </c>
      <c r="AE150" s="19">
        <f t="shared" si="121"/>
        <v>1.0050600082453081</v>
      </c>
      <c r="AG150" s="8">
        <f t="shared" si="122"/>
        <v>23059</v>
      </c>
      <c r="AH150" s="12">
        <f t="shared" si="123"/>
        <v>13404.702410960328</v>
      </c>
      <c r="AI150" s="24">
        <f t="shared" si="124"/>
        <v>4.5406970422207621E-2</v>
      </c>
      <c r="AJ150" s="19">
        <f t="shared" si="125"/>
        <v>1.009801017772908</v>
      </c>
      <c r="AK150" s="19">
        <f t="shared" si="126"/>
        <v>1.0007237937058604</v>
      </c>
      <c r="AM150" s="5">
        <f t="shared" si="127"/>
        <v>1.1284711011635273</v>
      </c>
      <c r="AN150" s="5">
        <f t="shared" si="128"/>
        <v>1.0252230315338071</v>
      </c>
      <c r="AO150" s="5">
        <f t="shared" si="129"/>
        <v>1.0454069704222075</v>
      </c>
    </row>
    <row r="151" spans="1:41" x14ac:dyDescent="0.35">
      <c r="A151" s="1">
        <v>2003</v>
      </c>
      <c r="B151" s="8"/>
      <c r="C151" s="8"/>
      <c r="D151" s="8">
        <v>-7830</v>
      </c>
      <c r="E151" s="8">
        <v>12873</v>
      </c>
      <c r="F151" s="8">
        <v>9355</v>
      </c>
      <c r="G151" s="8">
        <v>39191</v>
      </c>
      <c r="H151" s="8">
        <f t="shared" ref="H151:H167" si="140">(I151-D151)</f>
        <v>61419</v>
      </c>
      <c r="I151" s="8">
        <v>53589</v>
      </c>
      <c r="K151" s="8">
        <f>Overview!J151</f>
        <v>1991807000</v>
      </c>
      <c r="L151" s="8">
        <f>K151/Overview!D151*100</f>
        <v>2417156575.0315261</v>
      </c>
      <c r="M151" s="8">
        <f>(L151/K151)*Overview!C151</f>
        <v>518532751.57629257</v>
      </c>
      <c r="N151" s="5">
        <f t="shared" ref="N151:N167" si="141">L151/M151</f>
        <v>4.6615311524365417</v>
      </c>
      <c r="O151" s="8">
        <f t="shared" ref="O151:O167" si="142">H151</f>
        <v>61419</v>
      </c>
      <c r="P151" s="12">
        <f t="shared" ref="P151:P167" si="143">O151*(L151/K151)</f>
        <v>74535.002478584167</v>
      </c>
      <c r="Q151" s="24">
        <f t="shared" ref="Q151:Q167" si="144">P151*1000/M151</f>
        <v>0.14374213056360377</v>
      </c>
      <c r="R151" s="15">
        <f t="shared" si="105"/>
        <v>1.5565447159535006E-2</v>
      </c>
      <c r="S151" s="15">
        <f t="shared" si="106"/>
        <v>2.1845313526815069E-2</v>
      </c>
      <c r="T151" s="24">
        <f t="shared" ref="T151:T167" si="145">Q151/N151</f>
        <v>3.0835818932255985E-2</v>
      </c>
      <c r="U151" s="25">
        <f t="shared" ref="U151:U167" si="146">(1+S151)/(1+T151)-1</f>
        <v>-8.7215686924356772E-3</v>
      </c>
      <c r="W151" s="5">
        <f t="shared" ref="W151:W167" si="147">S151+1</f>
        <v>1.0218453135268151</v>
      </c>
      <c r="X151" s="5">
        <f t="shared" ref="X151:X167" si="148">T151+1</f>
        <v>1.030835818932256</v>
      </c>
      <c r="Y151" s="5">
        <f t="shared" ref="Y151:Y167" si="149">U151+1</f>
        <v>0.99127843130756432</v>
      </c>
      <c r="AA151" s="8">
        <f t="shared" si="117"/>
        <v>13476</v>
      </c>
      <c r="AB151" s="12">
        <f t="shared" si="118"/>
        <v>16703.1536685024</v>
      </c>
      <c r="AC151" s="24">
        <f t="shared" si="119"/>
        <v>2.6393241168119898E-2</v>
      </c>
      <c r="AD151" s="19">
        <f t="shared" si="120"/>
        <v>1.0056619252998715</v>
      </c>
      <c r="AE151" s="19">
        <f t="shared" si="121"/>
        <v>1.0160922749681687</v>
      </c>
      <c r="AG151" s="8">
        <f t="shared" si="122"/>
        <v>19050</v>
      </c>
      <c r="AH151" s="12">
        <f t="shared" si="123"/>
        <v>23611.982590158113</v>
      </c>
      <c r="AI151" s="24">
        <f t="shared" si="124"/>
        <v>3.7310124981647673E-2</v>
      </c>
      <c r="AJ151" s="19">
        <f t="shared" si="125"/>
        <v>1.0080038347404685</v>
      </c>
      <c r="AK151" s="19">
        <f t="shared" si="126"/>
        <v>1.0137315735409977</v>
      </c>
      <c r="AM151" s="5">
        <f t="shared" si="127"/>
        <v>1.1437421305636037</v>
      </c>
      <c r="AN151" s="5">
        <f t="shared" si="128"/>
        <v>1.0263932411681198</v>
      </c>
      <c r="AO151" s="5">
        <f t="shared" si="129"/>
        <v>1.0373101249816477</v>
      </c>
    </row>
    <row r="152" spans="1:41" x14ac:dyDescent="0.35">
      <c r="A152" s="1">
        <v>2004</v>
      </c>
      <c r="B152" s="8"/>
      <c r="C152" s="8"/>
      <c r="D152" s="8">
        <v>-5384</v>
      </c>
      <c r="E152" s="8">
        <v>12379</v>
      </c>
      <c r="F152" s="8">
        <v>4855</v>
      </c>
      <c r="G152" s="8">
        <v>44910</v>
      </c>
      <c r="H152" s="8">
        <f t="shared" si="140"/>
        <v>62144</v>
      </c>
      <c r="I152" s="8">
        <v>56760</v>
      </c>
      <c r="K152" s="8">
        <f>Overview!J152</f>
        <v>2051756000</v>
      </c>
      <c r="L152" s="8">
        <f>K152/Overview!D152*100</f>
        <v>2460802202.4152308</v>
      </c>
      <c r="M152" s="8">
        <f>(L152/K152)*Overview!C152</f>
        <v>524793694.61515325</v>
      </c>
      <c r="N152" s="5">
        <f t="shared" si="141"/>
        <v>4.6890849254959317</v>
      </c>
      <c r="O152" s="8">
        <f t="shared" si="142"/>
        <v>62144</v>
      </c>
      <c r="P152" s="12">
        <f t="shared" si="143"/>
        <v>74533.273969659218</v>
      </c>
      <c r="Q152" s="24">
        <f t="shared" si="144"/>
        <v>0.14202395100100559</v>
      </c>
      <c r="R152" s="15">
        <f t="shared" si="105"/>
        <v>1.2074344426322048E-2</v>
      </c>
      <c r="S152" s="15">
        <f t="shared" si="106"/>
        <v>1.8056599160579889E-2</v>
      </c>
      <c r="T152" s="24">
        <f t="shared" si="145"/>
        <v>3.0288201910948481E-2</v>
      </c>
      <c r="U152" s="25">
        <f t="shared" si="146"/>
        <v>-1.1872020593540533E-2</v>
      </c>
      <c r="W152" s="5">
        <f t="shared" si="147"/>
        <v>1.0180565991605799</v>
      </c>
      <c r="X152" s="5">
        <f t="shared" si="148"/>
        <v>1.0302882019109485</v>
      </c>
      <c r="Y152" s="5">
        <f t="shared" si="149"/>
        <v>0.98812797940645947</v>
      </c>
      <c r="AA152" s="8">
        <f t="shared" si="117"/>
        <v>12873</v>
      </c>
      <c r="AB152" s="12">
        <f t="shared" si="118"/>
        <v>15622.023916162978</v>
      </c>
      <c r="AC152" s="24">
        <f t="shared" si="119"/>
        <v>2.4825818544474281E-2</v>
      </c>
      <c r="AD152" s="19">
        <f t="shared" si="120"/>
        <v>1.0052943844990925</v>
      </c>
      <c r="AE152" s="19">
        <f t="shared" si="121"/>
        <v>1.0126950024373671</v>
      </c>
      <c r="AG152" s="8">
        <f t="shared" si="122"/>
        <v>22228</v>
      </c>
      <c r="AH152" s="12">
        <f t="shared" si="123"/>
        <v>26974.780362655998</v>
      </c>
      <c r="AI152" s="24">
        <f t="shared" si="124"/>
        <v>4.2867109034923821E-2</v>
      </c>
      <c r="AJ152" s="19">
        <f t="shared" si="125"/>
        <v>1.009141892227595</v>
      </c>
      <c r="AK152" s="19">
        <f t="shared" si="126"/>
        <v>1.0088339479330368</v>
      </c>
      <c r="AM152" s="5">
        <f t="shared" si="127"/>
        <v>1.1420239510010055</v>
      </c>
      <c r="AN152" s="5">
        <f t="shared" si="128"/>
        <v>1.0248258185444743</v>
      </c>
      <c r="AO152" s="5">
        <f t="shared" si="129"/>
        <v>1.0428671090349237</v>
      </c>
    </row>
    <row r="153" spans="1:41" x14ac:dyDescent="0.35">
      <c r="A153" s="1">
        <v>2005</v>
      </c>
      <c r="B153" s="8"/>
      <c r="C153" s="8"/>
      <c r="D153" s="8">
        <v>322</v>
      </c>
      <c r="E153" s="8">
        <v>8122</v>
      </c>
      <c r="F153" s="8">
        <v>7326</v>
      </c>
      <c r="G153" s="8">
        <v>36961</v>
      </c>
      <c r="H153" s="8">
        <f t="shared" si="140"/>
        <v>52409</v>
      </c>
      <c r="I153" s="8">
        <v>52731</v>
      </c>
      <c r="K153" s="8">
        <f>Overview!J153</f>
        <v>2159815000</v>
      </c>
      <c r="L153" s="8">
        <f>K153/Overview!D153*100</f>
        <v>2546842312.9251704</v>
      </c>
      <c r="M153" s="8">
        <f>(L153/K153)*Overview!C153</f>
        <v>523982221.99687338</v>
      </c>
      <c r="N153" s="5">
        <f t="shared" si="141"/>
        <v>4.8605509996489298</v>
      </c>
      <c r="O153" s="8">
        <f t="shared" si="142"/>
        <v>52409</v>
      </c>
      <c r="P153" s="12">
        <f t="shared" si="143"/>
        <v>61800.412895593028</v>
      </c>
      <c r="Q153" s="24">
        <f t="shared" si="144"/>
        <v>0.11794372080043927</v>
      </c>
      <c r="R153" s="15">
        <f t="shared" si="105"/>
        <v>-1.5462697562991234E-3</v>
      </c>
      <c r="S153" s="15">
        <f t="shared" si="106"/>
        <v>3.4964252886921621E-2</v>
      </c>
      <c r="T153" s="24">
        <f t="shared" si="145"/>
        <v>2.4265504221426371E-2</v>
      </c>
      <c r="U153" s="25">
        <f t="shared" si="146"/>
        <v>1.0445288473936998E-2</v>
      </c>
      <c r="W153" s="5">
        <f t="shared" si="147"/>
        <v>1.0349642528869216</v>
      </c>
      <c r="X153" s="5">
        <f t="shared" si="148"/>
        <v>1.0242655042214264</v>
      </c>
      <c r="Y153" s="5">
        <f t="shared" si="149"/>
        <v>1.010445288473937</v>
      </c>
      <c r="AA153" s="8">
        <f t="shared" si="117"/>
        <v>12379</v>
      </c>
      <c r="AB153" s="12">
        <f t="shared" si="118"/>
        <v>14846.926468692254</v>
      </c>
      <c r="AC153" s="24">
        <f t="shared" si="119"/>
        <v>2.3588316946296175E-2</v>
      </c>
      <c r="AD153" s="19">
        <f t="shared" si="120"/>
        <v>1.0048530129501778</v>
      </c>
      <c r="AE153" s="19">
        <f t="shared" si="121"/>
        <v>1.0299658154463203</v>
      </c>
      <c r="AG153" s="8">
        <f t="shared" si="122"/>
        <v>17234</v>
      </c>
      <c r="AH153" s="12">
        <f t="shared" si="123"/>
        <v>20669.83849757188</v>
      </c>
      <c r="AI153" s="24">
        <f t="shared" si="124"/>
        <v>3.2839571391264907E-2</v>
      </c>
      <c r="AJ153" s="19">
        <f t="shared" si="125"/>
        <v>1.0067563474580632</v>
      </c>
      <c r="AK153" s="19">
        <f t="shared" si="126"/>
        <v>1.0280186020183333</v>
      </c>
      <c r="AM153" s="5">
        <f t="shared" si="127"/>
        <v>1.1179437208004392</v>
      </c>
      <c r="AN153" s="5">
        <f t="shared" si="128"/>
        <v>1.0235883169462963</v>
      </c>
      <c r="AO153" s="5">
        <f t="shared" si="129"/>
        <v>1.0328395713912648</v>
      </c>
    </row>
    <row r="154" spans="1:41" x14ac:dyDescent="0.35">
      <c r="A154" s="1">
        <v>2006</v>
      </c>
      <c r="B154" s="8"/>
      <c r="C154" s="8"/>
      <c r="D154" s="8">
        <v>3698</v>
      </c>
      <c r="E154" s="8">
        <v>6552</v>
      </c>
      <c r="F154" s="8">
        <v>15381</v>
      </c>
      <c r="G154" s="8">
        <v>48284</v>
      </c>
      <c r="H154" s="8">
        <f t="shared" si="140"/>
        <v>70217</v>
      </c>
      <c r="I154" s="8">
        <v>73915</v>
      </c>
      <c r="K154" s="8">
        <f>Overview!J154</f>
        <v>2226090000</v>
      </c>
      <c r="L154" s="8">
        <f>K154/Overview!D154*100</f>
        <v>2595167706.2533946</v>
      </c>
      <c r="M154" s="8">
        <f>(L154/K154)*Overview!C154</f>
        <v>565786640.0434438</v>
      </c>
      <c r="N154" s="5">
        <f t="shared" si="141"/>
        <v>4.5868310111637225</v>
      </c>
      <c r="O154" s="8">
        <f t="shared" si="142"/>
        <v>70217</v>
      </c>
      <c r="P154" s="12">
        <f t="shared" si="143"/>
        <v>81858.725761310008</v>
      </c>
      <c r="Q154" s="24">
        <f t="shared" si="144"/>
        <v>0.14468126316136504</v>
      </c>
      <c r="R154" s="15">
        <f t="shared" si="105"/>
        <v>7.9782130560185127E-2</v>
      </c>
      <c r="S154" s="15">
        <f t="shared" si="106"/>
        <v>1.897463108845554E-2</v>
      </c>
      <c r="T154" s="24">
        <f t="shared" si="145"/>
        <v>3.1542749843896697E-2</v>
      </c>
      <c r="U154" s="25">
        <f t="shared" si="146"/>
        <v>-1.2183807949154857E-2</v>
      </c>
      <c r="W154" s="5">
        <f t="shared" si="147"/>
        <v>1.0189746310884555</v>
      </c>
      <c r="X154" s="5">
        <f t="shared" si="148"/>
        <v>1.0315427498438967</v>
      </c>
      <c r="Y154" s="5">
        <f t="shared" si="149"/>
        <v>0.98781619205084514</v>
      </c>
      <c r="AA154" s="8">
        <f t="shared" si="117"/>
        <v>8122</v>
      </c>
      <c r="AB154" s="12">
        <f t="shared" si="118"/>
        <v>9577.4190222672933</v>
      </c>
      <c r="AC154" s="24">
        <f t="shared" si="119"/>
        <v>1.5500525893888943E-2</v>
      </c>
      <c r="AD154" s="19">
        <f t="shared" si="120"/>
        <v>1.0033793540368421</v>
      </c>
      <c r="AE154" s="19">
        <f t="shared" si="121"/>
        <v>1.0155427525879119</v>
      </c>
      <c r="AG154" s="8">
        <f t="shared" si="122"/>
        <v>15448</v>
      </c>
      <c r="AH154" s="12">
        <f t="shared" si="123"/>
        <v>18216.199095787386</v>
      </c>
      <c r="AI154" s="24">
        <f t="shared" si="124"/>
        <v>2.948191627786215E-2</v>
      </c>
      <c r="AJ154" s="19">
        <f t="shared" si="125"/>
        <v>1.0064275130708122</v>
      </c>
      <c r="AK154" s="19">
        <f t="shared" si="126"/>
        <v>1.0124669863002449</v>
      </c>
      <c r="AM154" s="5">
        <f t="shared" si="127"/>
        <v>1.144681263161365</v>
      </c>
      <c r="AN154" s="5">
        <f t="shared" si="128"/>
        <v>1.015500525893889</v>
      </c>
      <c r="AO154" s="5">
        <f t="shared" si="129"/>
        <v>1.0294819162778621</v>
      </c>
    </row>
    <row r="155" spans="1:41" x14ac:dyDescent="0.35">
      <c r="A155" s="1">
        <v>2007</v>
      </c>
      <c r="B155" s="8"/>
      <c r="C155" s="8"/>
      <c r="D155" s="8">
        <v>2946</v>
      </c>
      <c r="E155" s="8">
        <v>6798</v>
      </c>
      <c r="F155" s="8">
        <v>15234</v>
      </c>
      <c r="G155" s="8">
        <v>55478</v>
      </c>
      <c r="H155" s="8">
        <f t="shared" si="140"/>
        <v>77510</v>
      </c>
      <c r="I155" s="8">
        <v>80456</v>
      </c>
      <c r="K155" s="8">
        <f>Overview!J155</f>
        <v>2287408000</v>
      </c>
      <c r="L155" s="8">
        <f>K155/Overview!D155*100</f>
        <v>2624444271.6658444</v>
      </c>
      <c r="M155" s="8">
        <f>(L155/K155)*Overview!C155</f>
        <v>586373193.55369174</v>
      </c>
      <c r="N155" s="5">
        <f t="shared" si="141"/>
        <v>4.4757234821061704</v>
      </c>
      <c r="O155" s="8">
        <f t="shared" si="142"/>
        <v>77510</v>
      </c>
      <c r="P155" s="12">
        <f t="shared" si="143"/>
        <v>88930.64791975003</v>
      </c>
      <c r="Q155" s="24">
        <f t="shared" si="144"/>
        <v>0.15166219891599977</v>
      </c>
      <c r="R155" s="15">
        <f t="shared" si="105"/>
        <v>3.6385718667141465E-2</v>
      </c>
      <c r="S155" s="15">
        <f t="shared" si="106"/>
        <v>1.1281184388162613E-2</v>
      </c>
      <c r="T155" s="24">
        <f t="shared" si="145"/>
        <v>3.3885515832767915E-2</v>
      </c>
      <c r="U155" s="25">
        <f t="shared" si="146"/>
        <v>-2.1863476273190852E-2</v>
      </c>
      <c r="W155" s="5">
        <f t="shared" si="147"/>
        <v>1.0112811843881626</v>
      </c>
      <c r="X155" s="5">
        <f t="shared" si="148"/>
        <v>1.033885515832768</v>
      </c>
      <c r="Y155" s="5">
        <f t="shared" si="149"/>
        <v>0.97813652372680915</v>
      </c>
      <c r="AA155" s="8">
        <f t="shared" si="117"/>
        <v>6552</v>
      </c>
      <c r="AB155" s="12">
        <f t="shared" si="118"/>
        <v>7638.2980074355664</v>
      </c>
      <c r="AC155" s="24">
        <f t="shared" si="119"/>
        <v>1.158033706751525E-2</v>
      </c>
      <c r="AD155" s="19">
        <f t="shared" si="120"/>
        <v>1.0025873665148914</v>
      </c>
      <c r="AE155" s="19">
        <f t="shared" si="121"/>
        <v>1.0086713818302857</v>
      </c>
      <c r="AG155" s="8">
        <f t="shared" si="122"/>
        <v>21933</v>
      </c>
      <c r="AH155" s="12">
        <f t="shared" si="123"/>
        <v>25569.412423242411</v>
      </c>
      <c r="AI155" s="24">
        <f t="shared" si="124"/>
        <v>3.8765496474635529E-2</v>
      </c>
      <c r="AJ155" s="19">
        <f t="shared" si="125"/>
        <v>1.0086612804900972</v>
      </c>
      <c r="AK155" s="19">
        <f t="shared" si="126"/>
        <v>1.0025974070272554</v>
      </c>
      <c r="AM155" s="5">
        <f t="shared" si="127"/>
        <v>1.1516621989159999</v>
      </c>
      <c r="AN155" s="5">
        <f t="shared" si="128"/>
        <v>1.0115803370675152</v>
      </c>
      <c r="AO155" s="5">
        <f t="shared" si="129"/>
        <v>1.0387654964746356</v>
      </c>
    </row>
    <row r="156" spans="1:41" x14ac:dyDescent="0.35">
      <c r="A156" s="1">
        <v>2008</v>
      </c>
      <c r="B156" s="8"/>
      <c r="C156" s="8"/>
      <c r="D156" s="8">
        <v>7158</v>
      </c>
      <c r="E156" s="8">
        <v>12963</v>
      </c>
      <c r="F156" s="8">
        <v>-1382</v>
      </c>
      <c r="G156" s="8">
        <v>50779</v>
      </c>
      <c r="H156" s="8">
        <f t="shared" si="140"/>
        <v>62360</v>
      </c>
      <c r="I156" s="8">
        <v>69518</v>
      </c>
      <c r="K156" s="8">
        <f>Overview!J156</f>
        <v>2460268000</v>
      </c>
      <c r="L156" s="8">
        <f>K156/Overview!D156*100</f>
        <v>2754158016.2053747</v>
      </c>
      <c r="M156" s="8">
        <f>(L156/K156)*Overview!C156</f>
        <v>578706467.38868821</v>
      </c>
      <c r="N156" s="5">
        <f t="shared" si="141"/>
        <v>4.7591623239205036</v>
      </c>
      <c r="O156" s="8">
        <f t="shared" si="142"/>
        <v>62360</v>
      </c>
      <c r="P156" s="12">
        <f t="shared" si="143"/>
        <v>69809.180906538299</v>
      </c>
      <c r="Q156" s="24">
        <f t="shared" si="144"/>
        <v>0.12062968852160927</v>
      </c>
      <c r="R156" s="15">
        <f t="shared" si="105"/>
        <v>-1.3074823762900256E-2</v>
      </c>
      <c r="S156" s="15">
        <f t="shared" si="106"/>
        <v>4.9425223442521649E-2</v>
      </c>
      <c r="T156" s="24">
        <f t="shared" si="145"/>
        <v>2.5346832133735023E-2</v>
      </c>
      <c r="U156" s="25">
        <f t="shared" si="146"/>
        <v>2.3483167406563865E-2</v>
      </c>
      <c r="W156" s="5">
        <f t="shared" si="147"/>
        <v>1.0494252234425216</v>
      </c>
      <c r="X156" s="5">
        <f t="shared" si="148"/>
        <v>1.0253468321337351</v>
      </c>
      <c r="Y156" s="5">
        <f t="shared" si="149"/>
        <v>1.0234831674065639</v>
      </c>
      <c r="AA156" s="8">
        <f t="shared" si="117"/>
        <v>6798</v>
      </c>
      <c r="AB156" s="12">
        <f t="shared" si="118"/>
        <v>7799.6457819437583</v>
      </c>
      <c r="AC156" s="24">
        <f t="shared" si="119"/>
        <v>1.1593299411934212E-2</v>
      </c>
      <c r="AD156" s="19">
        <f t="shared" si="120"/>
        <v>1.0024359957956601</v>
      </c>
      <c r="AE156" s="19">
        <f t="shared" si="121"/>
        <v>1.0468750402459011</v>
      </c>
      <c r="AG156" s="8">
        <f t="shared" si="122"/>
        <v>22032</v>
      </c>
      <c r="AH156" s="12">
        <f t="shared" si="123"/>
        <v>25278.287123828315</v>
      </c>
      <c r="AI156" s="24">
        <f t="shared" si="124"/>
        <v>3.7573341077336647E-2</v>
      </c>
      <c r="AJ156" s="19">
        <f t="shared" si="125"/>
        <v>1.007894948421592</v>
      </c>
      <c r="AK156" s="19">
        <f t="shared" si="126"/>
        <v>1.0412049639557852</v>
      </c>
      <c r="AM156" s="5">
        <f t="shared" si="127"/>
        <v>1.1206296885216092</v>
      </c>
      <c r="AN156" s="5">
        <f t="shared" si="128"/>
        <v>1.0115932994119343</v>
      </c>
      <c r="AO156" s="5">
        <f t="shared" si="129"/>
        <v>1.0375733410773367</v>
      </c>
    </row>
    <row r="157" spans="1:41" x14ac:dyDescent="0.35">
      <c r="A157" s="1">
        <v>2009</v>
      </c>
      <c r="B157" s="8"/>
      <c r="C157" s="8"/>
      <c r="D157" s="8">
        <v>-20989</v>
      </c>
      <c r="E157" s="8">
        <v>24943</v>
      </c>
      <c r="F157" s="8">
        <v>3799</v>
      </c>
      <c r="G157" s="8">
        <v>50286</v>
      </c>
      <c r="H157" s="8">
        <f t="shared" si="140"/>
        <v>79028</v>
      </c>
      <c r="I157" s="8">
        <v>58039</v>
      </c>
      <c r="K157" s="8">
        <f>Overview!J157</f>
        <v>2443621000</v>
      </c>
      <c r="L157" s="8">
        <f>K157/Overview!D157*100</f>
        <v>2703316877.4725494</v>
      </c>
      <c r="M157" s="8">
        <f>(L157/K157)*Overview!C157</f>
        <v>559746398.3826853</v>
      </c>
      <c r="N157" s="5">
        <f t="shared" si="141"/>
        <v>4.8295386719475699</v>
      </c>
      <c r="O157" s="8">
        <f t="shared" si="142"/>
        <v>79028</v>
      </c>
      <c r="P157" s="12">
        <f t="shared" si="143"/>
        <v>87426.70250128831</v>
      </c>
      <c r="Q157" s="24">
        <f t="shared" si="144"/>
        <v>0.15618984374691189</v>
      </c>
      <c r="R157" s="15">
        <f t="shared" si="105"/>
        <v>-3.276284277857977E-2</v>
      </c>
      <c r="S157" s="15">
        <f t="shared" si="106"/>
        <v>-1.8459775522565391E-2</v>
      </c>
      <c r="T157" s="24">
        <f t="shared" si="145"/>
        <v>3.2340530712414078E-2</v>
      </c>
      <c r="U157" s="25">
        <f t="shared" si="146"/>
        <v>-4.9208865411805913E-2</v>
      </c>
      <c r="W157" s="5">
        <f t="shared" si="147"/>
        <v>0.98154022447743461</v>
      </c>
      <c r="X157" s="5">
        <f t="shared" si="148"/>
        <v>1.0323405307124141</v>
      </c>
      <c r="Y157" s="5">
        <f t="shared" si="149"/>
        <v>0.95079113458819409</v>
      </c>
      <c r="AA157" s="8">
        <f t="shared" si="117"/>
        <v>12963</v>
      </c>
      <c r="AB157" s="12">
        <f t="shared" si="118"/>
        <v>14511.488327316483</v>
      </c>
      <c r="AC157" s="24">
        <f t="shared" si="119"/>
        <v>2.23999570256978E-2</v>
      </c>
      <c r="AD157" s="19">
        <f t="shared" si="120"/>
        <v>1.0046381152626043</v>
      </c>
      <c r="AE157" s="19">
        <f t="shared" si="121"/>
        <v>0.97700874530414161</v>
      </c>
      <c r="AG157" s="8">
        <f t="shared" si="122"/>
        <v>11581</v>
      </c>
      <c r="AH157" s="12">
        <f t="shared" si="123"/>
        <v>12964.402246289608</v>
      </c>
      <c r="AI157" s="24">
        <f t="shared" si="124"/>
        <v>2.0011872430348392E-2</v>
      </c>
      <c r="AJ157" s="19">
        <f t="shared" si="125"/>
        <v>1.004143640581364</v>
      </c>
      <c r="AK157" s="19">
        <f t="shared" si="126"/>
        <v>0.97748985783463926</v>
      </c>
      <c r="AM157" s="5">
        <f t="shared" si="127"/>
        <v>1.1561898437469118</v>
      </c>
      <c r="AN157" s="5">
        <f t="shared" si="128"/>
        <v>1.0223999570256979</v>
      </c>
      <c r="AO157" s="5">
        <f t="shared" si="129"/>
        <v>1.0200118724303484</v>
      </c>
    </row>
    <row r="158" spans="1:41" x14ac:dyDescent="0.35">
      <c r="A158" s="1">
        <v>2010</v>
      </c>
      <c r="B158" s="8"/>
      <c r="C158" s="8"/>
      <c r="D158" s="8">
        <v>-24193</v>
      </c>
      <c r="E158" s="8">
        <v>19480</v>
      </c>
      <c r="F158" s="8">
        <v>19029</v>
      </c>
      <c r="G158" s="8">
        <v>50162</v>
      </c>
      <c r="H158" s="8">
        <f t="shared" si="140"/>
        <v>88671</v>
      </c>
      <c r="I158" s="8">
        <v>64478</v>
      </c>
      <c r="K158" s="8">
        <f>Overview!J158</f>
        <v>2524167000</v>
      </c>
      <c r="L158" s="8">
        <f>K158/Overview!D158*100</f>
        <v>2757337272.4283705</v>
      </c>
      <c r="M158" s="8">
        <f>(L158/K158)*Overview!C158</f>
        <v>570886170.34601545</v>
      </c>
      <c r="N158" s="5">
        <f t="shared" si="141"/>
        <v>4.8299248005204642</v>
      </c>
      <c r="O158" s="8">
        <f t="shared" si="142"/>
        <v>88671</v>
      </c>
      <c r="P158" s="12">
        <f t="shared" si="143"/>
        <v>96861.995772663242</v>
      </c>
      <c r="Q158" s="24">
        <f t="shared" si="144"/>
        <v>0.16966954325405176</v>
      </c>
      <c r="R158" s="15">
        <f t="shared" si="105"/>
        <v>1.9901462511446422E-2</v>
      </c>
      <c r="S158" s="15">
        <f t="shared" si="106"/>
        <v>1.9983005102356843E-2</v>
      </c>
      <c r="T158" s="24">
        <f t="shared" si="145"/>
        <v>3.5128816754200494E-2</v>
      </c>
      <c r="U158" s="25">
        <f t="shared" si="146"/>
        <v>-1.4631813361486334E-2</v>
      </c>
      <c r="W158" s="5">
        <f t="shared" si="147"/>
        <v>1.0199830051023568</v>
      </c>
      <c r="X158" s="5">
        <f t="shared" si="148"/>
        <v>1.0351288167542005</v>
      </c>
      <c r="Y158" s="5">
        <f t="shared" si="149"/>
        <v>0.98536818663851367</v>
      </c>
      <c r="AA158" s="8">
        <f t="shared" si="117"/>
        <v>24943</v>
      </c>
      <c r="AB158" s="12">
        <f t="shared" si="118"/>
        <v>27593.817893526779</v>
      </c>
      <c r="AC158" s="24">
        <f t="shared" si="119"/>
        <v>4.4561251438275558E-2</v>
      </c>
      <c r="AD158" s="19">
        <f t="shared" si="120"/>
        <v>1.0092260756178799</v>
      </c>
      <c r="AE158" s="19">
        <f t="shared" si="121"/>
        <v>1.0106585925040543</v>
      </c>
      <c r="AG158" s="8">
        <f t="shared" si="122"/>
        <v>28742</v>
      </c>
      <c r="AH158" s="12">
        <f t="shared" si="123"/>
        <v>31796.556705117539</v>
      </c>
      <c r="AI158" s="24">
        <f t="shared" si="124"/>
        <v>5.1348253571700121E-2</v>
      </c>
      <c r="AJ158" s="19">
        <f t="shared" si="125"/>
        <v>1.0106312739209038</v>
      </c>
      <c r="AK158" s="19">
        <f t="shared" si="126"/>
        <v>1.0092533562168242</v>
      </c>
      <c r="AM158" s="5">
        <f t="shared" si="127"/>
        <v>1.1696695432540518</v>
      </c>
      <c r="AN158" s="5">
        <f t="shared" si="128"/>
        <v>1.0445612514382756</v>
      </c>
      <c r="AO158" s="5">
        <f t="shared" si="129"/>
        <v>1.0513482535717</v>
      </c>
    </row>
    <row r="159" spans="1:41" x14ac:dyDescent="0.35">
      <c r="A159" s="1">
        <v>2011</v>
      </c>
      <c r="B159" s="8"/>
      <c r="C159" s="8"/>
      <c r="D159" s="8">
        <v>-22173</v>
      </c>
      <c r="E159" s="8">
        <v>23106</v>
      </c>
      <c r="F159" s="8">
        <v>19886</v>
      </c>
      <c r="G159" s="8">
        <v>55678</v>
      </c>
      <c r="H159" s="8">
        <f t="shared" si="140"/>
        <v>98670</v>
      </c>
      <c r="I159" s="8">
        <v>76497</v>
      </c>
      <c r="K159" s="8">
        <f>Overview!J159</f>
        <v>2627101000</v>
      </c>
      <c r="L159" s="8">
        <f>K159/Overview!D159*100</f>
        <v>2804143452.4592671</v>
      </c>
      <c r="M159" s="8">
        <f>(L159/K159)*Overview!C159</f>
        <v>577291912.79736865</v>
      </c>
      <c r="N159" s="5">
        <f t="shared" si="141"/>
        <v>4.8574099000820938</v>
      </c>
      <c r="O159" s="8">
        <f t="shared" si="142"/>
        <v>98670</v>
      </c>
      <c r="P159" s="12">
        <f t="shared" si="143"/>
        <v>105319.4507764094</v>
      </c>
      <c r="Q159" s="24">
        <f t="shared" si="144"/>
        <v>0.18243707982338717</v>
      </c>
      <c r="R159" s="15">
        <f t="shared" si="105"/>
        <v>1.1220699999564987E-2</v>
      </c>
      <c r="S159" s="15">
        <f t="shared" si="106"/>
        <v>1.6975137752979652E-2</v>
      </c>
      <c r="T159" s="24">
        <f t="shared" si="145"/>
        <v>3.7558510312317647E-2</v>
      </c>
      <c r="U159" s="25">
        <f t="shared" si="146"/>
        <v>-1.9838276448758796E-2</v>
      </c>
      <c r="W159" s="5">
        <f t="shared" si="147"/>
        <v>1.0169751377529797</v>
      </c>
      <c r="X159" s="5">
        <f t="shared" si="148"/>
        <v>1.0375585103123177</v>
      </c>
      <c r="Y159" s="5">
        <f t="shared" si="149"/>
        <v>0.9801617235512412</v>
      </c>
      <c r="AA159" s="8">
        <f t="shared" si="117"/>
        <v>19480</v>
      </c>
      <c r="AB159" s="12">
        <f t="shared" si="118"/>
        <v>21279.467668702055</v>
      </c>
      <c r="AC159" s="24">
        <f t="shared" si="119"/>
        <v>3.4122389036317216E-2</v>
      </c>
      <c r="AD159" s="19">
        <f t="shared" si="120"/>
        <v>1.0070248115226472</v>
      </c>
      <c r="AE159" s="19">
        <f t="shared" si="121"/>
        <v>1.0098809146671246</v>
      </c>
      <c r="AG159" s="8">
        <f t="shared" si="122"/>
        <v>38509</v>
      </c>
      <c r="AH159" s="12">
        <f t="shared" si="123"/>
        <v>42066.274150618447</v>
      </c>
      <c r="AI159" s="24">
        <f t="shared" si="124"/>
        <v>6.7454778203261789E-2</v>
      </c>
      <c r="AJ159" s="19">
        <f t="shared" si="125"/>
        <v>1.013886984955114</v>
      </c>
      <c r="AK159" s="19">
        <f t="shared" si="126"/>
        <v>1.0030458550545478</v>
      </c>
      <c r="AM159" s="5">
        <f t="shared" si="127"/>
        <v>1.1824370798233872</v>
      </c>
      <c r="AN159" s="5">
        <f t="shared" si="128"/>
        <v>1.0341223890363171</v>
      </c>
      <c r="AO159" s="5">
        <f t="shared" si="129"/>
        <v>1.0674547782032617</v>
      </c>
    </row>
    <row r="160" spans="1:41" x14ac:dyDescent="0.35">
      <c r="A160" s="1">
        <v>2012</v>
      </c>
      <c r="B160" s="8"/>
      <c r="C160" s="8"/>
      <c r="D160" s="8">
        <v>-20840</v>
      </c>
      <c r="E160" s="8">
        <v>29224</v>
      </c>
      <c r="F160" s="8">
        <v>7854</v>
      </c>
      <c r="G160" s="8">
        <v>61730</v>
      </c>
      <c r="H160" s="8">
        <f t="shared" si="140"/>
        <v>98808</v>
      </c>
      <c r="I160" s="8">
        <v>77968</v>
      </c>
      <c r="K160" s="8">
        <f>Overview!J160</f>
        <v>2653544000</v>
      </c>
      <c r="L160" s="8">
        <f>K160/Overview!D160*100</f>
        <v>2764488052.5608482</v>
      </c>
      <c r="M160" s="8">
        <f>(L160/K160)*Overview!C160</f>
        <v>567716520.97954309</v>
      </c>
      <c r="N160" s="5">
        <f t="shared" si="141"/>
        <v>4.8694867075401929</v>
      </c>
      <c r="O160" s="8">
        <f t="shared" si="142"/>
        <v>98808</v>
      </c>
      <c r="P160" s="12">
        <f t="shared" si="143"/>
        <v>102939.13931611169</v>
      </c>
      <c r="Q160" s="24">
        <f t="shared" si="144"/>
        <v>0.1813213734532502</v>
      </c>
      <c r="R160" s="15">
        <f t="shared" ref="R160:R167" si="150">M160/M159-1</f>
        <v>-1.658674165627283E-2</v>
      </c>
      <c r="S160" s="15">
        <f t="shared" ref="S160:S167" si="151">L160/L159-1</f>
        <v>-1.4141715846826775E-2</v>
      </c>
      <c r="T160" s="24">
        <f t="shared" si="145"/>
        <v>3.7236239534750505E-2</v>
      </c>
      <c r="U160" s="25">
        <f t="shared" si="146"/>
        <v>-4.9533513604020141E-2</v>
      </c>
      <c r="W160" s="5">
        <f t="shared" si="147"/>
        <v>0.98585828415317323</v>
      </c>
      <c r="X160" s="5">
        <f t="shared" si="148"/>
        <v>1.0372362395347505</v>
      </c>
      <c r="Y160" s="5">
        <f t="shared" si="149"/>
        <v>0.95046648639597986</v>
      </c>
      <c r="AA160" s="8">
        <f t="shared" si="117"/>
        <v>23106</v>
      </c>
      <c r="AB160" s="12">
        <f t="shared" si="118"/>
        <v>24663.131951350111</v>
      </c>
      <c r="AC160" s="24">
        <f t="shared" si="119"/>
        <v>4.0024811516994663E-2</v>
      </c>
      <c r="AD160" s="19">
        <f t="shared" si="120"/>
        <v>1.008219513456114</v>
      </c>
      <c r="AE160" s="19">
        <f t="shared" si="121"/>
        <v>0.97782107070484292</v>
      </c>
      <c r="AG160" s="8">
        <f t="shared" si="122"/>
        <v>42992</v>
      </c>
      <c r="AH160" s="12">
        <f t="shared" si="123"/>
        <v>45889.265509064484</v>
      </c>
      <c r="AI160" s="24">
        <f t="shared" si="124"/>
        <v>7.4471855653883604E-2</v>
      </c>
      <c r="AJ160" s="19">
        <f t="shared" si="125"/>
        <v>1.0152935740718969</v>
      </c>
      <c r="AK160" s="19">
        <f t="shared" si="126"/>
        <v>0.97100809985364955</v>
      </c>
      <c r="AM160" s="5">
        <f t="shared" si="127"/>
        <v>1.1813213734532502</v>
      </c>
      <c r="AN160" s="5">
        <f t="shared" si="128"/>
        <v>1.0400248115169948</v>
      </c>
      <c r="AO160" s="5">
        <f t="shared" si="129"/>
        <v>1.0744718556538837</v>
      </c>
    </row>
    <row r="161" spans="1:41" x14ac:dyDescent="0.35">
      <c r="A161" s="1">
        <v>2013</v>
      </c>
      <c r="B161" s="8"/>
      <c r="C161" s="8"/>
      <c r="D161" s="8">
        <v>-15463</v>
      </c>
      <c r="E161" s="8">
        <v>30486</v>
      </c>
      <c r="F161" s="8">
        <v>19015</v>
      </c>
      <c r="G161" s="8">
        <v>41585</v>
      </c>
      <c r="H161" s="8">
        <f t="shared" si="140"/>
        <v>91086</v>
      </c>
      <c r="I161" s="8">
        <v>75623</v>
      </c>
      <c r="K161" s="8">
        <f>Overview!J161</f>
        <v>2565317000</v>
      </c>
      <c r="L161" s="8">
        <f>K161/Overview!D161*100</f>
        <v>2607169221.9956303</v>
      </c>
      <c r="M161" s="8">
        <f>(L161/K161)*Overview!C161</f>
        <v>555225899.6358341</v>
      </c>
      <c r="N161" s="5">
        <f t="shared" si="141"/>
        <v>4.6956909317552382</v>
      </c>
      <c r="O161" s="8">
        <f t="shared" si="142"/>
        <v>91086</v>
      </c>
      <c r="P161" s="12">
        <f t="shared" si="143"/>
        <v>92572.035251274603</v>
      </c>
      <c r="Q161" s="24">
        <f t="shared" si="144"/>
        <v>0.16672859697645853</v>
      </c>
      <c r="R161" s="15">
        <f t="shared" si="150"/>
        <v>-2.2001511110082861E-2</v>
      </c>
      <c r="S161" s="15">
        <f t="shared" si="151"/>
        <v>-5.6907039413495619E-2</v>
      </c>
      <c r="T161" s="24">
        <f t="shared" si="145"/>
        <v>3.5506722950808811E-2</v>
      </c>
      <c r="U161" s="25">
        <f t="shared" si="146"/>
        <v>-8.9244966078983579E-2</v>
      </c>
      <c r="W161" s="5">
        <f t="shared" si="147"/>
        <v>0.94309296058650438</v>
      </c>
      <c r="X161" s="5">
        <f t="shared" si="148"/>
        <v>1.0355067229508088</v>
      </c>
      <c r="Y161" s="5">
        <f t="shared" si="149"/>
        <v>0.91075503392101642</v>
      </c>
      <c r="AA161" s="8">
        <f t="shared" ref="AA161:AA167" si="152">E160</f>
        <v>29224</v>
      </c>
      <c r="AB161" s="12">
        <f t="shared" ref="AB161:AB167" si="153">AA161*(L160/K160)</f>
        <v>30445.848588920409</v>
      </c>
      <c r="AC161" s="24">
        <f t="shared" ref="AC161:AC167" si="154">AA161*1000/M160</f>
        <v>5.1476395207905264E-2</v>
      </c>
      <c r="AD161" s="19">
        <f t="shared" ref="AD161:AD167" si="155">AC161/N161+1</f>
        <v>1.0109624751620234</v>
      </c>
      <c r="AE161" s="19">
        <f t="shared" ref="AE161:AE167" si="156">W161/AD161</f>
        <v>0.93286643545830739</v>
      </c>
      <c r="AG161" s="8">
        <f t="shared" ref="AG161:AG167" si="157">AA161+F160</f>
        <v>37078</v>
      </c>
      <c r="AH161" s="12">
        <f t="shared" ref="AH161:AH167" si="158">AG161*($L160/$K160)</f>
        <v>38628.222487681051</v>
      </c>
      <c r="AI161" s="24">
        <f t="shared" ref="AI161:AI167" si="159">AG161*1000/$M160</f>
        <v>6.5310764492154103E-2</v>
      </c>
      <c r="AJ161" s="19">
        <f t="shared" ref="AJ161:AJ167" si="160">AI161/$N161+1</f>
        <v>1.0139086591177628</v>
      </c>
      <c r="AK161" s="19">
        <f t="shared" ref="AK161:AK167" si="161">$W161/AJ161</f>
        <v>0.93015574145221558</v>
      </c>
      <c r="AM161" s="5">
        <f t="shared" ref="AM161:AM167" si="162">Q161+1</f>
        <v>1.1667285969764585</v>
      </c>
      <c r="AN161" s="5">
        <f t="shared" ref="AN161:AN167" si="163">AC161+1</f>
        <v>1.0514763952079054</v>
      </c>
      <c r="AO161" s="5">
        <f t="shared" ref="AO161:AO167" si="164">AI161+1</f>
        <v>1.065310764492154</v>
      </c>
    </row>
    <row r="162" spans="1:41" x14ac:dyDescent="0.35">
      <c r="A162" s="1">
        <v>2014</v>
      </c>
      <c r="B162" s="8"/>
      <c r="C162" s="8"/>
      <c r="D162" s="8">
        <v>-13337</v>
      </c>
      <c r="E162" s="8">
        <v>35785</v>
      </c>
      <c r="F162" s="8">
        <v>22689</v>
      </c>
      <c r="G162" s="8">
        <v>24727</v>
      </c>
      <c r="H162" s="8">
        <f t="shared" si="140"/>
        <v>83201</v>
      </c>
      <c r="I162" s="8">
        <v>69864</v>
      </c>
      <c r="K162" s="8">
        <f>Overview!J162</f>
        <v>2857845000</v>
      </c>
      <c r="L162" s="8">
        <f>K162/Overview!D162*100</f>
        <v>2876397080.9290247</v>
      </c>
      <c r="M162" s="8">
        <f>(L162/K162)*Overview!C162</f>
        <v>550049690.42123485</v>
      </c>
      <c r="N162" s="5">
        <f t="shared" si="141"/>
        <v>5.2293404232738396</v>
      </c>
      <c r="O162" s="8">
        <f t="shared" si="142"/>
        <v>83201</v>
      </c>
      <c r="P162" s="12">
        <f t="shared" si="143"/>
        <v>83741.110357761107</v>
      </c>
      <c r="Q162" s="24">
        <f t="shared" si="144"/>
        <v>0.15224280972439258</v>
      </c>
      <c r="R162" s="15">
        <f t="shared" si="150"/>
        <v>-9.3227085011601263E-3</v>
      </c>
      <c r="S162" s="15">
        <f t="shared" si="151"/>
        <v>0.1032644358724506</v>
      </c>
      <c r="T162" s="24">
        <f t="shared" si="145"/>
        <v>2.911319543222253E-2</v>
      </c>
      <c r="U162" s="25">
        <f t="shared" si="146"/>
        <v>7.2053531884881616E-2</v>
      </c>
      <c r="W162" s="5">
        <f t="shared" si="147"/>
        <v>1.1032644358724506</v>
      </c>
      <c r="X162" s="5">
        <f t="shared" si="148"/>
        <v>1.0291131954322226</v>
      </c>
      <c r="Y162" s="5">
        <f t="shared" si="149"/>
        <v>1.0720535318848816</v>
      </c>
      <c r="AA162" s="8">
        <f t="shared" si="152"/>
        <v>30486</v>
      </c>
      <c r="AB162" s="12">
        <f t="shared" si="153"/>
        <v>30983.368099053176</v>
      </c>
      <c r="AC162" s="24">
        <f t="shared" si="154"/>
        <v>5.4907380977716268E-2</v>
      </c>
      <c r="AD162" s="19">
        <f t="shared" si="155"/>
        <v>1.0104998673892684</v>
      </c>
      <c r="AE162" s="19">
        <f t="shared" si="156"/>
        <v>1.0918006735843016</v>
      </c>
      <c r="AG162" s="8">
        <f t="shared" si="157"/>
        <v>49501</v>
      </c>
      <c r="AH162" s="12">
        <f t="shared" si="158"/>
        <v>50308.590968681732</v>
      </c>
      <c r="AI162" s="24">
        <f t="shared" si="159"/>
        <v>8.9154702675914618E-2</v>
      </c>
      <c r="AJ162" s="19">
        <f t="shared" si="160"/>
        <v>1.0170489383860191</v>
      </c>
      <c r="AK162" s="19">
        <f t="shared" si="161"/>
        <v>1.0847702546381388</v>
      </c>
      <c r="AM162" s="5">
        <f t="shared" si="162"/>
        <v>1.1522428097243926</v>
      </c>
      <c r="AN162" s="5">
        <f t="shared" si="163"/>
        <v>1.0549073809777163</v>
      </c>
      <c r="AO162" s="5">
        <f t="shared" si="164"/>
        <v>1.0891547026759145</v>
      </c>
    </row>
    <row r="163" spans="1:41" x14ac:dyDescent="0.35">
      <c r="A163" s="1">
        <v>2015</v>
      </c>
      <c r="B163" s="8"/>
      <c r="C163" s="8"/>
      <c r="D163" s="8">
        <v>-11588</v>
      </c>
      <c r="E163" s="8">
        <v>35229</v>
      </c>
      <c r="F163" s="8">
        <v>13088</v>
      </c>
      <c r="G163" s="8">
        <v>46102</v>
      </c>
      <c r="H163" s="8">
        <f t="shared" si="140"/>
        <v>94419</v>
      </c>
      <c r="I163" s="8">
        <v>82831</v>
      </c>
      <c r="K163" s="8">
        <f>Overview!J163</f>
        <v>3011490000</v>
      </c>
      <c r="L163" s="8">
        <f>K163/Overview!D163*100</f>
        <v>3011490000</v>
      </c>
      <c r="M163" s="8">
        <f>(L163/K163)*Overview!C163</f>
        <v>565828000</v>
      </c>
      <c r="N163" s="5">
        <f t="shared" si="141"/>
        <v>5.3222710788437473</v>
      </c>
      <c r="O163" s="8">
        <f t="shared" si="142"/>
        <v>94419</v>
      </c>
      <c r="P163" s="12">
        <f t="shared" si="143"/>
        <v>94419</v>
      </c>
      <c r="Q163" s="24">
        <f t="shared" si="144"/>
        <v>0.16686873042691419</v>
      </c>
      <c r="R163" s="15">
        <f t="shared" si="150"/>
        <v>2.8685243994377885E-2</v>
      </c>
      <c r="S163" s="15">
        <f t="shared" si="151"/>
        <v>4.696601869285133E-2</v>
      </c>
      <c r="T163" s="24">
        <f t="shared" si="145"/>
        <v>3.1352918322823588E-2</v>
      </c>
      <c r="U163" s="25">
        <f t="shared" si="146"/>
        <v>1.5138465303824011E-2</v>
      </c>
      <c r="W163" s="5">
        <f t="shared" si="147"/>
        <v>1.0469660186928513</v>
      </c>
      <c r="X163" s="5">
        <f t="shared" si="148"/>
        <v>1.0313529183228236</v>
      </c>
      <c r="Y163" s="5">
        <f t="shared" si="149"/>
        <v>1.015138465303824</v>
      </c>
      <c r="AA163" s="8">
        <f t="shared" si="152"/>
        <v>35785</v>
      </c>
      <c r="AB163" s="12">
        <f t="shared" si="153"/>
        <v>36017.303087132139</v>
      </c>
      <c r="AC163" s="24">
        <f t="shared" si="154"/>
        <v>6.5057758641033692E-2</v>
      </c>
      <c r="AD163" s="19">
        <f t="shared" si="155"/>
        <v>1.0122236837765819</v>
      </c>
      <c r="AE163" s="19">
        <f t="shared" si="156"/>
        <v>1.0343227840576172</v>
      </c>
      <c r="AG163" s="8">
        <f t="shared" si="157"/>
        <v>58474</v>
      </c>
      <c r="AH163" s="12">
        <f t="shared" si="158"/>
        <v>58853.591748413157</v>
      </c>
      <c r="AI163" s="24">
        <f t="shared" si="159"/>
        <v>0.10630675922246205</v>
      </c>
      <c r="AJ163" s="19">
        <f t="shared" si="160"/>
        <v>1.019973946769648</v>
      </c>
      <c r="AK163" s="19">
        <f t="shared" si="161"/>
        <v>1.0264634915516124</v>
      </c>
      <c r="AM163" s="5">
        <f t="shared" si="162"/>
        <v>1.1668687304269141</v>
      </c>
      <c r="AN163" s="5">
        <f t="shared" si="163"/>
        <v>1.0650577586410337</v>
      </c>
      <c r="AO163" s="5">
        <f t="shared" si="164"/>
        <v>1.106306759222462</v>
      </c>
    </row>
    <row r="164" spans="1:41" x14ac:dyDescent="0.35">
      <c r="A164" s="1">
        <v>2016</v>
      </c>
      <c r="B164" s="8"/>
      <c r="C164" s="8"/>
      <c r="D164" s="8">
        <v>2595</v>
      </c>
      <c r="E164" s="8">
        <v>38191</v>
      </c>
      <c r="F164" s="8">
        <v>12723</v>
      </c>
      <c r="G164" s="8">
        <v>30844</v>
      </c>
      <c r="H164" s="8">
        <f t="shared" si="140"/>
        <v>81758</v>
      </c>
      <c r="I164" s="8">
        <v>84353</v>
      </c>
      <c r="K164" s="8">
        <f>Overview!J164</f>
        <v>3258819000</v>
      </c>
      <c r="L164" s="8">
        <f>K164/Overview!D164*100</f>
        <v>3248459501.0894022</v>
      </c>
      <c r="M164" s="8">
        <f>(L164/K164)*Overview!C164</f>
        <v>573202030.21752322</v>
      </c>
      <c r="N164" s="5">
        <f t="shared" si="141"/>
        <v>5.6672156235326856</v>
      </c>
      <c r="O164" s="8">
        <f t="shared" si="142"/>
        <v>81758</v>
      </c>
      <c r="P164" s="12">
        <f t="shared" si="143"/>
        <v>81498.098510554701</v>
      </c>
      <c r="Q164" s="24">
        <f t="shared" si="144"/>
        <v>0.14218040797871417</v>
      </c>
      <c r="R164" s="15">
        <f t="shared" si="150"/>
        <v>1.303228227928499E-2</v>
      </c>
      <c r="S164" s="15">
        <f t="shared" si="151"/>
        <v>7.868845690651538E-2</v>
      </c>
      <c r="T164" s="24">
        <f t="shared" si="145"/>
        <v>2.5088229815770684E-2</v>
      </c>
      <c r="U164" s="25">
        <f t="shared" si="146"/>
        <v>5.2288403604417333E-2</v>
      </c>
      <c r="W164" s="5">
        <f t="shared" si="147"/>
        <v>1.0786884569065154</v>
      </c>
      <c r="X164" s="5">
        <f t="shared" si="148"/>
        <v>1.0250882298157706</v>
      </c>
      <c r="Y164" s="5">
        <f t="shared" si="149"/>
        <v>1.0522884036044173</v>
      </c>
      <c r="AA164" s="8">
        <f t="shared" si="152"/>
        <v>35229</v>
      </c>
      <c r="AB164" s="12">
        <f t="shared" si="153"/>
        <v>35229</v>
      </c>
      <c r="AC164" s="24">
        <f t="shared" si="154"/>
        <v>6.2260969764663464E-2</v>
      </c>
      <c r="AD164" s="19">
        <f t="shared" si="155"/>
        <v>1.0109861656765149</v>
      </c>
      <c r="AE164" s="19">
        <f t="shared" si="156"/>
        <v>1.0669665852298746</v>
      </c>
      <c r="AG164" s="8">
        <f t="shared" si="157"/>
        <v>48317</v>
      </c>
      <c r="AH164" s="12">
        <f t="shared" si="158"/>
        <v>48317</v>
      </c>
      <c r="AI164" s="24">
        <f t="shared" si="159"/>
        <v>8.5391673794863454E-2</v>
      </c>
      <c r="AJ164" s="19">
        <f t="shared" si="160"/>
        <v>1.0150676592293897</v>
      </c>
      <c r="AK164" s="19">
        <f t="shared" si="161"/>
        <v>1.06267641087632</v>
      </c>
      <c r="AM164" s="5">
        <f t="shared" si="162"/>
        <v>1.1421804079787141</v>
      </c>
      <c r="AN164" s="5">
        <f t="shared" si="163"/>
        <v>1.0622609697646634</v>
      </c>
      <c r="AO164" s="5">
        <f t="shared" si="164"/>
        <v>1.0853916737948635</v>
      </c>
    </row>
    <row r="165" spans="1:41" x14ac:dyDescent="0.35">
      <c r="A165" s="1">
        <v>2017</v>
      </c>
      <c r="B165" s="8"/>
      <c r="C165" s="8"/>
      <c r="D165" s="8">
        <v>9165</v>
      </c>
      <c r="E165" s="8">
        <v>33449</v>
      </c>
      <c r="F165" s="8">
        <v>14915</v>
      </c>
      <c r="G165" s="8">
        <v>52943</v>
      </c>
      <c r="H165" s="8">
        <f t="shared" si="140"/>
        <v>101307</v>
      </c>
      <c r="I165" s="8">
        <v>110472</v>
      </c>
      <c r="K165" s="8">
        <f>Overview!J165</f>
        <v>3380562000</v>
      </c>
      <c r="L165" s="8">
        <f>K165/Overview!D165*100</f>
        <v>3324104160.9470797</v>
      </c>
      <c r="M165" s="8">
        <f>(L165/K165)*Overview!C165</f>
        <v>606672052.99133265</v>
      </c>
      <c r="N165" s="5">
        <f t="shared" si="141"/>
        <v>5.4792439252094081</v>
      </c>
      <c r="O165" s="8">
        <f t="shared" si="142"/>
        <v>101307</v>
      </c>
      <c r="P165" s="12">
        <f t="shared" si="143"/>
        <v>99615.099570150109</v>
      </c>
      <c r="Q165" s="24">
        <f t="shared" si="144"/>
        <v>0.16419925572469593</v>
      </c>
      <c r="R165" s="15">
        <f t="shared" si="150"/>
        <v>5.8391319306925649E-2</v>
      </c>
      <c r="S165" s="15">
        <f t="shared" si="151"/>
        <v>2.3286317662975176E-2</v>
      </c>
      <c r="T165" s="24">
        <f t="shared" si="145"/>
        <v>2.996750244485976E-2</v>
      </c>
      <c r="U165" s="25">
        <f t="shared" si="146"/>
        <v>-6.4867918318056716E-3</v>
      </c>
      <c r="W165" s="5">
        <f t="shared" si="147"/>
        <v>1.0232863176629752</v>
      </c>
      <c r="X165" s="5">
        <f t="shared" si="148"/>
        <v>1.0299675024448598</v>
      </c>
      <c r="Y165" s="5">
        <f t="shared" si="149"/>
        <v>0.99351320816819433</v>
      </c>
      <c r="AA165" s="8">
        <f t="shared" si="152"/>
        <v>38191</v>
      </c>
      <c r="AB165" s="12">
        <f t="shared" si="153"/>
        <v>38069.594170804012</v>
      </c>
      <c r="AC165" s="24">
        <f t="shared" si="154"/>
        <v>6.6627468129355674E-2</v>
      </c>
      <c r="AD165" s="19">
        <f t="shared" si="155"/>
        <v>1.0121599748138261</v>
      </c>
      <c r="AE165" s="19">
        <f t="shared" si="156"/>
        <v>1.0109926722316753</v>
      </c>
      <c r="AG165" s="8">
        <f t="shared" si="157"/>
        <v>50914</v>
      </c>
      <c r="AH165" s="12">
        <f t="shared" si="158"/>
        <v>50752.148873093538</v>
      </c>
      <c r="AI165" s="24">
        <f t="shared" si="159"/>
        <v>8.8823830544840804E-2</v>
      </c>
      <c r="AJ165" s="19">
        <f t="shared" si="160"/>
        <v>1.016210964826036</v>
      </c>
      <c r="AK165" s="19">
        <f t="shared" si="161"/>
        <v>1.0069624842496661</v>
      </c>
      <c r="AM165" s="5">
        <f t="shared" si="162"/>
        <v>1.1641992557246958</v>
      </c>
      <c r="AN165" s="5">
        <f t="shared" si="163"/>
        <v>1.0666274681293557</v>
      </c>
      <c r="AO165" s="5">
        <f t="shared" si="164"/>
        <v>1.0888238305448408</v>
      </c>
    </row>
    <row r="166" spans="1:41" x14ac:dyDescent="0.35">
      <c r="A166" s="1">
        <v>2018</v>
      </c>
      <c r="B166" s="8"/>
      <c r="C166" s="8"/>
      <c r="D166" s="8">
        <v>11956</v>
      </c>
      <c r="E166" s="8">
        <v>37227</v>
      </c>
      <c r="F166" s="8">
        <v>24508</v>
      </c>
      <c r="G166" s="8">
        <v>44976</v>
      </c>
      <c r="H166" s="8">
        <f t="shared" si="140"/>
        <v>106711</v>
      </c>
      <c r="I166" s="8">
        <v>118667</v>
      </c>
      <c r="K166" s="8">
        <f>Overview!J166</f>
        <v>3583872000</v>
      </c>
      <c r="L166" s="8">
        <f>K166/Overview!D166*100</f>
        <v>3464690999.5843148</v>
      </c>
      <c r="M166" s="8">
        <f>(L166/K166)*Overview!C166</f>
        <v>627067663.29499793</v>
      </c>
      <c r="N166" s="5">
        <f t="shared" si="141"/>
        <v>5.5252267058050872</v>
      </c>
      <c r="O166" s="8">
        <f t="shared" si="142"/>
        <v>106711</v>
      </c>
      <c r="P166" s="12">
        <f t="shared" si="143"/>
        <v>103162.34543439103</v>
      </c>
      <c r="Q166" s="24">
        <f t="shared" si="144"/>
        <v>0.16451549246266792</v>
      </c>
      <c r="R166" s="15">
        <f t="shared" si="150"/>
        <v>3.3618839376398091E-2</v>
      </c>
      <c r="S166" s="15">
        <f t="shared" si="151"/>
        <v>4.2293150825087222E-2</v>
      </c>
      <c r="T166" s="24">
        <f t="shared" si="145"/>
        <v>2.9775337958498516E-2</v>
      </c>
      <c r="U166" s="25">
        <f t="shared" si="146"/>
        <v>1.2155867794819253E-2</v>
      </c>
      <c r="W166" s="5">
        <f t="shared" si="147"/>
        <v>1.0422931508250872</v>
      </c>
      <c r="X166" s="5">
        <f t="shared" si="148"/>
        <v>1.0297753379584984</v>
      </c>
      <c r="Y166" s="5">
        <f t="shared" si="149"/>
        <v>1.0121558677948193</v>
      </c>
      <c r="AA166" s="8">
        <f t="shared" si="152"/>
        <v>33449</v>
      </c>
      <c r="AB166" s="12">
        <f t="shared" si="153"/>
        <v>32890.377422309917</v>
      </c>
      <c r="AC166" s="24">
        <f t="shared" si="154"/>
        <v>5.5135224764470692E-2</v>
      </c>
      <c r="AD166" s="19">
        <f t="shared" si="155"/>
        <v>1.0099788167436718</v>
      </c>
      <c r="AE166" s="19">
        <f t="shared" si="156"/>
        <v>1.0319950612287114</v>
      </c>
      <c r="AG166" s="8">
        <f t="shared" si="157"/>
        <v>48364</v>
      </c>
      <c r="AH166" s="12">
        <f t="shared" si="158"/>
        <v>47556.286096821932</v>
      </c>
      <c r="AI166" s="24">
        <f t="shared" si="159"/>
        <v>7.9720171320782698E-2</v>
      </c>
      <c r="AJ166" s="19">
        <f t="shared" si="160"/>
        <v>1.0144283982478084</v>
      </c>
      <c r="AK166" s="19">
        <f t="shared" si="161"/>
        <v>1.0274684271708174</v>
      </c>
      <c r="AM166" s="5">
        <f t="shared" si="162"/>
        <v>1.1645154924626679</v>
      </c>
      <c r="AN166" s="5">
        <f t="shared" si="163"/>
        <v>1.0551352247644707</v>
      </c>
      <c r="AO166" s="5">
        <f t="shared" si="164"/>
        <v>1.0797201713207827</v>
      </c>
    </row>
    <row r="167" spans="1:41" x14ac:dyDescent="0.35">
      <c r="A167" s="1">
        <v>2019</v>
      </c>
      <c r="B167" s="8"/>
      <c r="C167" s="8"/>
      <c r="D167" s="8">
        <v>16293</v>
      </c>
      <c r="E167" s="8">
        <v>48300</v>
      </c>
      <c r="F167" s="8">
        <v>14185</v>
      </c>
      <c r="G167" s="8">
        <v>40792</v>
      </c>
      <c r="H167" s="8">
        <f t="shared" si="140"/>
        <v>103277</v>
      </c>
      <c r="I167" s="8">
        <v>119570</v>
      </c>
      <c r="K167" s="8">
        <f>Overview!J167</f>
        <v>4025741000</v>
      </c>
      <c r="L167" s="8">
        <f>K167/Overview!D167*100</f>
        <v>3792161873.5612793</v>
      </c>
      <c r="M167" s="8">
        <f>(L167/K167)*Overview!C167</f>
        <v>636829342.82917619</v>
      </c>
      <c r="N167" s="5">
        <f t="shared" si="141"/>
        <v>5.9547536812833277</v>
      </c>
      <c r="O167" s="8">
        <f t="shared" si="142"/>
        <v>103277</v>
      </c>
      <c r="P167" s="12">
        <f t="shared" si="143"/>
        <v>97284.723934249181</v>
      </c>
      <c r="Q167" s="24">
        <f t="shared" si="144"/>
        <v>0.15276419817914222</v>
      </c>
      <c r="R167" s="15">
        <f t="shared" si="150"/>
        <v>1.5567186933040711E-2</v>
      </c>
      <c r="S167" s="15">
        <f t="shared" si="151"/>
        <v>9.4516617503914047E-2</v>
      </c>
      <c r="T167" s="24">
        <f t="shared" si="145"/>
        <v>2.5654159072826591E-2</v>
      </c>
      <c r="U167" s="25">
        <f t="shared" si="146"/>
        <v>6.7140037235687622E-2</v>
      </c>
      <c r="W167" s="19">
        <f t="shared" si="147"/>
        <v>1.094516617503914</v>
      </c>
      <c r="X167" s="5">
        <f t="shared" si="148"/>
        <v>1.0256541590728265</v>
      </c>
      <c r="Y167" s="5">
        <f t="shared" si="149"/>
        <v>1.0671400372356876</v>
      </c>
      <c r="AA167" s="8">
        <f t="shared" si="152"/>
        <v>37227</v>
      </c>
      <c r="AB167" s="12">
        <f t="shared" si="153"/>
        <v>35989.023001247057</v>
      </c>
      <c r="AC167" s="24">
        <f t="shared" si="154"/>
        <v>5.9366799117636718E-2</v>
      </c>
      <c r="AD167" s="19">
        <f t="shared" si="155"/>
        <v>1.0099696481660081</v>
      </c>
      <c r="AE167" s="19">
        <f t="shared" si="156"/>
        <v>1.0837123862993643</v>
      </c>
      <c r="AG167" s="8">
        <f t="shared" si="157"/>
        <v>61735</v>
      </c>
      <c r="AH167" s="12">
        <f t="shared" si="158"/>
        <v>59682.013994734654</v>
      </c>
      <c r="AI167" s="24">
        <f t="shared" si="159"/>
        <v>9.8450300683033884E-2</v>
      </c>
      <c r="AJ167" s="19">
        <f t="shared" si="160"/>
        <v>1.0165330601318536</v>
      </c>
      <c r="AK167" s="19">
        <f t="shared" si="161"/>
        <v>1.0767152200263366</v>
      </c>
      <c r="AM167" s="5">
        <f t="shared" si="162"/>
        <v>1.1527641981791423</v>
      </c>
      <c r="AN167" s="5">
        <f t="shared" si="163"/>
        <v>1.0593667991176368</v>
      </c>
      <c r="AO167" s="5">
        <f t="shared" si="164"/>
        <v>1.098450300683034</v>
      </c>
    </row>
    <row r="168" spans="1:41" x14ac:dyDescent="0.35">
      <c r="O168" s="8"/>
      <c r="P168" s="12"/>
      <c r="Q168" s="24"/>
      <c r="R168" s="15"/>
      <c r="S168" s="15"/>
      <c r="T168" s="24"/>
      <c r="U168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ABD1-DF89-47E2-9277-520C6A6D40B0}">
  <dimension ref="A1:E86"/>
  <sheetViews>
    <sheetView zoomScale="90" zoomScaleNormal="90" workbookViewId="0">
      <selection activeCell="B5" sqref="B5"/>
    </sheetView>
  </sheetViews>
  <sheetFormatPr defaultRowHeight="14.5" x14ac:dyDescent="0.35"/>
  <cols>
    <col min="5" max="5" width="15.453125" customWidth="1"/>
  </cols>
  <sheetData>
    <row r="1" spans="1:5" x14ac:dyDescent="0.35">
      <c r="A1" s="1" t="s">
        <v>0</v>
      </c>
      <c r="B1" s="1" t="s">
        <v>53</v>
      </c>
      <c r="C1" s="1" t="s">
        <v>46</v>
      </c>
      <c r="D1" s="1" t="s">
        <v>47</v>
      </c>
      <c r="E1" s="1" t="s">
        <v>52</v>
      </c>
    </row>
    <row r="2" spans="1:5" x14ac:dyDescent="0.35">
      <c r="A2" s="1">
        <v>1854</v>
      </c>
      <c r="B2" s="19">
        <v>0.17665672844383531</v>
      </c>
      <c r="C2" s="19"/>
      <c r="D2" s="1">
        <v>0.52657353336106616</v>
      </c>
      <c r="E2" s="1"/>
    </row>
    <row r="3" spans="1:5" x14ac:dyDescent="0.35">
      <c r="A3" s="1">
        <v>1855</v>
      </c>
      <c r="B3" s="19">
        <v>0.15055454504407981</v>
      </c>
      <c r="C3" s="19">
        <v>0.40032580875677987</v>
      </c>
      <c r="D3" s="1"/>
      <c r="E3" s="1"/>
    </row>
    <row r="4" spans="1:5" x14ac:dyDescent="0.35">
      <c r="A4" s="1">
        <v>1856</v>
      </c>
      <c r="B4" s="19">
        <v>7.5084464520328437E-2</v>
      </c>
      <c r="C4" s="19">
        <v>0.41431033827429931</v>
      </c>
      <c r="D4" s="1"/>
      <c r="E4" s="1"/>
    </row>
    <row r="5" spans="1:5" x14ac:dyDescent="0.35">
      <c r="A5" s="1">
        <v>1857</v>
      </c>
      <c r="B5" s="19">
        <v>3.6344144404224309E-2</v>
      </c>
      <c r="C5" s="19">
        <v>0.43828315189344491</v>
      </c>
      <c r="D5" s="1"/>
      <c r="E5" s="1"/>
    </row>
    <row r="6" spans="1:5" x14ac:dyDescent="0.35">
      <c r="A6" s="1">
        <v>1858</v>
      </c>
      <c r="B6" s="19">
        <v>3.7371838709296307E-2</v>
      </c>
      <c r="C6" s="19">
        <v>0.49529722886986016</v>
      </c>
      <c r="D6" s="1"/>
      <c r="E6" s="1"/>
    </row>
    <row r="7" spans="1:5" x14ac:dyDescent="0.35">
      <c r="A7" s="1">
        <v>1859</v>
      </c>
      <c r="B7" s="19">
        <v>3.8166155243751602E-2</v>
      </c>
      <c r="C7" s="19">
        <v>0.52407983786437529</v>
      </c>
      <c r="D7" s="1"/>
      <c r="E7" s="1"/>
    </row>
    <row r="8" spans="1:5" x14ac:dyDescent="0.35">
      <c r="A8" s="1">
        <v>1860</v>
      </c>
      <c r="B8" s="19">
        <v>3.2859349418333482E-2</v>
      </c>
      <c r="C8" s="19">
        <v>0.58430380941698301</v>
      </c>
      <c r="D8" s="1">
        <v>0.84116646235667925</v>
      </c>
      <c r="E8" s="1"/>
    </row>
    <row r="9" spans="1:5" x14ac:dyDescent="0.35">
      <c r="A9" s="1">
        <v>1861</v>
      </c>
      <c r="B9" s="19">
        <v>-2.1432713928241531E-2</v>
      </c>
      <c r="C9" s="19">
        <v>0.567651559277766</v>
      </c>
      <c r="D9" s="1"/>
      <c r="E9" s="1"/>
    </row>
    <row r="10" spans="1:5" x14ac:dyDescent="0.35">
      <c r="A10" s="1">
        <v>1862</v>
      </c>
      <c r="B10" s="19">
        <v>-4.6884008809144478E-2</v>
      </c>
      <c r="C10" s="19">
        <v>0.57939634269003149</v>
      </c>
      <c r="D10" s="1"/>
      <c r="E10" s="1"/>
    </row>
    <row r="11" spans="1:5" x14ac:dyDescent="0.35">
      <c r="A11" s="1">
        <v>1863</v>
      </c>
      <c r="B11" s="19">
        <v>-5.6986956419636893E-2</v>
      </c>
      <c r="C11" s="19">
        <v>0.57079482430852646</v>
      </c>
      <c r="D11" s="1"/>
      <c r="E11" s="1"/>
    </row>
    <row r="12" spans="1:5" x14ac:dyDescent="0.35">
      <c r="A12" s="1">
        <v>1864</v>
      </c>
      <c r="B12" s="19">
        <v>-7.0518007231926291E-2</v>
      </c>
      <c r="C12" s="19">
        <v>0.57203536173629754</v>
      </c>
      <c r="D12" s="1"/>
      <c r="E12" s="1"/>
    </row>
    <row r="13" spans="1:5" x14ac:dyDescent="0.35">
      <c r="A13" s="1">
        <v>1865</v>
      </c>
      <c r="B13" s="19">
        <v>-7.0478405951872394E-2</v>
      </c>
      <c r="C13" s="19">
        <v>0.58638702059379455</v>
      </c>
      <c r="D13" s="1"/>
      <c r="E13" s="1"/>
    </row>
    <row r="14" spans="1:5" x14ac:dyDescent="0.35">
      <c r="A14" s="1">
        <v>1866</v>
      </c>
      <c r="B14" s="19">
        <v>-5.1016582487692051E-2</v>
      </c>
      <c r="C14" s="19">
        <v>0.60608605413958361</v>
      </c>
      <c r="D14" s="1"/>
      <c r="E14" s="1"/>
    </row>
    <row r="15" spans="1:5" x14ac:dyDescent="0.35">
      <c r="A15" s="1">
        <v>1867</v>
      </c>
      <c r="B15" s="19">
        <v>-4.1991639125101662E-2</v>
      </c>
      <c r="C15" s="19">
        <v>0.65924653801956101</v>
      </c>
      <c r="D15" s="1"/>
      <c r="E15" s="1"/>
    </row>
    <row r="16" spans="1:5" x14ac:dyDescent="0.35">
      <c r="A16" s="1">
        <v>1868</v>
      </c>
      <c r="B16" s="19">
        <v>-4.3527120460838245E-2</v>
      </c>
      <c r="C16" s="19">
        <v>0.7036678783393614</v>
      </c>
      <c r="D16" s="1"/>
      <c r="E16" s="1"/>
    </row>
    <row r="17" spans="1:5" x14ac:dyDescent="0.35">
      <c r="A17" s="1">
        <v>1869</v>
      </c>
      <c r="B17" s="19">
        <v>-3.6547269039997846E-2</v>
      </c>
      <c r="C17" s="19">
        <v>0.76364207540235951</v>
      </c>
      <c r="D17" s="1"/>
      <c r="E17" s="1"/>
    </row>
    <row r="18" spans="1:5" x14ac:dyDescent="0.35">
      <c r="A18" s="1">
        <v>1870</v>
      </c>
      <c r="B18" s="19">
        <v>-3.8729459097712254E-3</v>
      </c>
      <c r="C18" s="19">
        <v>0.79122832640581198</v>
      </c>
      <c r="D18" s="1">
        <v>0.9703179731998175</v>
      </c>
      <c r="E18" s="1"/>
    </row>
    <row r="19" spans="1:5" x14ac:dyDescent="0.35">
      <c r="A19" s="1">
        <v>1871</v>
      </c>
      <c r="B19" s="19">
        <v>1.7125326617263164E-2</v>
      </c>
      <c r="C19" s="19">
        <v>0.81627706725491933</v>
      </c>
      <c r="D19" s="1"/>
      <c r="E19" s="1"/>
    </row>
    <row r="20" spans="1:5" x14ac:dyDescent="0.35">
      <c r="A20" s="1">
        <v>1872</v>
      </c>
      <c r="B20" s="19">
        <v>3.3708844697473872E-2</v>
      </c>
      <c r="C20" s="19">
        <v>0.84290907962520645</v>
      </c>
      <c r="D20" s="1"/>
      <c r="E20" s="1"/>
    </row>
    <row r="21" spans="1:5" x14ac:dyDescent="0.35">
      <c r="A21" s="1">
        <v>1873</v>
      </c>
      <c r="B21" s="19">
        <v>1.9347154820344062E-2</v>
      </c>
      <c r="C21" s="19">
        <v>0.86577392974710821</v>
      </c>
      <c r="D21" s="1"/>
      <c r="E21" s="1"/>
    </row>
    <row r="22" spans="1:5" x14ac:dyDescent="0.35">
      <c r="A22" s="1">
        <v>1874</v>
      </c>
      <c r="B22" s="19">
        <v>-9.7033609200837916E-3</v>
      </c>
      <c r="C22" s="19">
        <v>0.89938295169813587</v>
      </c>
      <c r="D22" s="1"/>
      <c r="E22" s="1"/>
    </row>
    <row r="23" spans="1:5" x14ac:dyDescent="0.35">
      <c r="A23" s="1">
        <v>1875</v>
      </c>
      <c r="B23" s="19">
        <v>-3.1971346372487351E-2</v>
      </c>
      <c r="C23" s="19">
        <v>1.0057227316492461</v>
      </c>
      <c r="D23" s="1"/>
      <c r="E23" s="1"/>
    </row>
    <row r="24" spans="1:5" x14ac:dyDescent="0.35">
      <c r="A24" s="1">
        <v>1876</v>
      </c>
      <c r="B24" s="19">
        <v>-4.9883227425074048E-2</v>
      </c>
      <c r="C24" s="19">
        <v>1.069985460721093</v>
      </c>
      <c r="D24" s="1"/>
      <c r="E24" s="1"/>
    </row>
    <row r="25" spans="1:5" x14ac:dyDescent="0.35">
      <c r="A25" s="1">
        <v>1877</v>
      </c>
      <c r="B25" s="19">
        <v>-8.7972256067710045E-2</v>
      </c>
      <c r="C25" s="19">
        <v>1.1264061737108926</v>
      </c>
      <c r="D25" s="1"/>
      <c r="E25" s="1"/>
    </row>
    <row r="26" spans="1:5" x14ac:dyDescent="0.35">
      <c r="A26" s="1">
        <v>1878</v>
      </c>
      <c r="B26" s="19">
        <v>-0.11800814467695372</v>
      </c>
      <c r="C26" s="19">
        <v>1.079798366256586</v>
      </c>
      <c r="D26" s="1"/>
      <c r="E26" s="1"/>
    </row>
    <row r="27" spans="1:5" x14ac:dyDescent="0.35">
      <c r="A27" s="1">
        <v>1879</v>
      </c>
      <c r="B27" s="19">
        <v>-0.13267345670394007</v>
      </c>
      <c r="C27" s="19">
        <v>1.2385130257628736</v>
      </c>
      <c r="D27" s="1"/>
      <c r="E27" s="1"/>
    </row>
    <row r="28" spans="1:5" x14ac:dyDescent="0.35">
      <c r="A28" s="1">
        <v>1880</v>
      </c>
      <c r="B28" s="19">
        <v>-0.12948888741912293</v>
      </c>
      <c r="C28" s="19">
        <v>1.0652678315363937</v>
      </c>
      <c r="D28" s="1">
        <v>1.0653303163178784</v>
      </c>
      <c r="E28" s="19">
        <f>'Historical National Accounts'!G2/'Historical National Accounts'!U2</f>
        <v>1.4321115245304539</v>
      </c>
    </row>
    <row r="29" spans="1:5" x14ac:dyDescent="0.35">
      <c r="A29" s="1">
        <v>1881</v>
      </c>
      <c r="B29" s="19">
        <v>-0.1560794285490838</v>
      </c>
      <c r="C29" s="19">
        <v>1.1630821792449395</v>
      </c>
      <c r="D29" s="1"/>
      <c r="E29" s="19">
        <f>'Historical National Accounts'!G3/'Historical National Accounts'!U3</f>
        <v>1.6746615567669432</v>
      </c>
    </row>
    <row r="30" spans="1:5" x14ac:dyDescent="0.35">
      <c r="A30" s="1">
        <v>1882</v>
      </c>
      <c r="B30" s="19">
        <v>-0.1656932464449811</v>
      </c>
      <c r="C30" s="19">
        <v>1.1918705540538601</v>
      </c>
      <c r="D30" s="1"/>
      <c r="E30" s="19">
        <f>'Historical National Accounts'!G4/'Historical National Accounts'!U4</f>
        <v>1.22326345739322</v>
      </c>
    </row>
    <row r="31" spans="1:5" x14ac:dyDescent="0.35">
      <c r="A31" s="1">
        <v>1883</v>
      </c>
      <c r="B31" s="19">
        <v>-0.199723365852646</v>
      </c>
      <c r="C31" s="19">
        <v>1.1769105426981854</v>
      </c>
      <c r="D31" s="1"/>
      <c r="E31" s="19">
        <f>'Historical National Accounts'!G5/'Historical National Accounts'!U5</f>
        <v>1.0519093700623205</v>
      </c>
    </row>
    <row r="32" spans="1:5" x14ac:dyDescent="0.35">
      <c r="A32" s="1">
        <v>1884</v>
      </c>
      <c r="B32" s="19">
        <v>-0.24585534224075339</v>
      </c>
      <c r="C32" s="19">
        <v>1.2457511062807693</v>
      </c>
      <c r="D32" s="1"/>
      <c r="E32" s="19">
        <f>'Historical National Accounts'!G6/'Historical National Accounts'!U6</f>
        <v>1.0618194976999131</v>
      </c>
    </row>
    <row r="33" spans="1:5" x14ac:dyDescent="0.35">
      <c r="A33" s="1">
        <v>1885</v>
      </c>
      <c r="B33" s="19">
        <v>-0.31311021841408193</v>
      </c>
      <c r="C33" s="19">
        <v>1.3541513562967233</v>
      </c>
      <c r="D33" s="1"/>
      <c r="E33" s="19">
        <f>'Historical National Accounts'!G7/'Historical National Accounts'!U7</f>
        <v>1.5565186540849234</v>
      </c>
    </row>
    <row r="34" spans="1:5" x14ac:dyDescent="0.35">
      <c r="A34" s="1">
        <v>1886</v>
      </c>
      <c r="B34" s="19">
        <v>-0.38039593857174236</v>
      </c>
      <c r="C34" s="19">
        <v>1.4064965885132852</v>
      </c>
      <c r="D34" s="1"/>
      <c r="E34" s="19">
        <f>'Historical National Accounts'!G8/'Historical National Accounts'!U8</f>
        <v>1.6597408245259988</v>
      </c>
    </row>
    <row r="35" spans="1:5" x14ac:dyDescent="0.35">
      <c r="A35" s="1">
        <v>1887</v>
      </c>
      <c r="B35" s="19">
        <v>-0.43269983016526919</v>
      </c>
      <c r="C35" s="19">
        <v>1.433067392751733</v>
      </c>
      <c r="D35" s="1"/>
      <c r="E35" s="19">
        <f>'Historical National Accounts'!G9/'Historical National Accounts'!U9</f>
        <v>1.6299890846160028</v>
      </c>
    </row>
    <row r="36" spans="1:5" x14ac:dyDescent="0.35">
      <c r="A36" s="1">
        <v>1888</v>
      </c>
      <c r="B36" s="19">
        <v>-0.41775849927833147</v>
      </c>
      <c r="C36" s="19">
        <v>1.4888042717924879</v>
      </c>
      <c r="D36" s="1"/>
      <c r="E36" s="19">
        <f>'Historical National Accounts'!G10/'Historical National Accounts'!U10</f>
        <v>1.6252966697650097</v>
      </c>
    </row>
    <row r="37" spans="1:5" x14ac:dyDescent="0.35">
      <c r="A37" s="1">
        <v>1889</v>
      </c>
      <c r="B37" s="19">
        <v>-0.43730551463512951</v>
      </c>
      <c r="C37" s="19">
        <v>1.5138690984894925</v>
      </c>
      <c r="D37" s="1"/>
      <c r="E37" s="19">
        <f>'Historical National Accounts'!G11/'Historical National Accounts'!U11</f>
        <v>1.4044919237984286</v>
      </c>
    </row>
    <row r="38" spans="1:5" x14ac:dyDescent="0.35">
      <c r="A38" s="1">
        <v>1890</v>
      </c>
      <c r="B38" s="19">
        <v>-0.46022605436676023</v>
      </c>
      <c r="C38" s="19">
        <v>1.5587676318344581</v>
      </c>
      <c r="D38" s="1"/>
      <c r="E38" s="19">
        <f>'Historical National Accounts'!G12/'Historical National Accounts'!U12</f>
        <v>1.4248990014288889</v>
      </c>
    </row>
    <row r="39" spans="1:5" x14ac:dyDescent="0.35">
      <c r="A39" s="1">
        <v>1891</v>
      </c>
      <c r="B39" s="19">
        <v>-0.39045550222907371</v>
      </c>
      <c r="C39" s="19">
        <v>1.5957506630141638</v>
      </c>
      <c r="D39" s="1"/>
      <c r="E39" s="19">
        <f>'Historical National Accounts'!G13/'Historical National Accounts'!U13</f>
        <v>1.4067188159016928</v>
      </c>
    </row>
    <row r="40" spans="1:5" x14ac:dyDescent="0.35">
      <c r="A40" s="1">
        <v>1892</v>
      </c>
      <c r="B40" s="19">
        <v>-0.41225894469804941</v>
      </c>
      <c r="C40" s="19">
        <v>1.6516974825648421</v>
      </c>
      <c r="D40" s="1"/>
      <c r="E40" s="19">
        <f>'Historical National Accounts'!G14/'Historical National Accounts'!U14</f>
        <v>1.699841804282473</v>
      </c>
    </row>
    <row r="41" spans="1:5" x14ac:dyDescent="0.35">
      <c r="A41" s="1">
        <v>1893</v>
      </c>
      <c r="B41" s="19">
        <v>-0.4011253089827303</v>
      </c>
      <c r="C41" s="19">
        <v>1.7347178427198044</v>
      </c>
      <c r="D41" s="1"/>
      <c r="E41" s="19">
        <f>'Historical National Accounts'!G15/'Historical National Accounts'!U15</f>
        <v>1.561699983417564</v>
      </c>
    </row>
    <row r="42" spans="1:5" x14ac:dyDescent="0.35">
      <c r="A42" s="1">
        <v>1894</v>
      </c>
      <c r="B42" s="19">
        <v>-0.40691726066437794</v>
      </c>
      <c r="C42" s="19">
        <v>1.685733877028164</v>
      </c>
      <c r="D42" s="1"/>
      <c r="E42" s="19">
        <f>'Historical National Accounts'!G16/'Historical National Accounts'!U16</f>
        <v>1.5894306708009214</v>
      </c>
    </row>
    <row r="43" spans="1:5" x14ac:dyDescent="0.35">
      <c r="A43" s="1">
        <v>1895</v>
      </c>
      <c r="B43" s="19">
        <v>-0.3697703513788097</v>
      </c>
      <c r="C43" s="19">
        <v>1.7110322152569668</v>
      </c>
      <c r="D43" s="1"/>
      <c r="E43" s="19">
        <f>'Historical National Accounts'!G17/'Historical National Accounts'!U17</f>
        <v>1.6829057315717351</v>
      </c>
    </row>
    <row r="44" spans="1:5" x14ac:dyDescent="0.35">
      <c r="A44" s="1">
        <v>1896</v>
      </c>
      <c r="B44" s="19">
        <v>-0.32664688724719404</v>
      </c>
      <c r="C44" s="19">
        <v>1.6600577510788681</v>
      </c>
      <c r="D44" s="1">
        <v>1.0853475304200879</v>
      </c>
      <c r="E44" s="19">
        <f>'Historical National Accounts'!G18/'Historical National Accounts'!U18</f>
        <v>1.6003134687392468</v>
      </c>
    </row>
    <row r="45" spans="1:5" x14ac:dyDescent="0.35">
      <c r="A45" s="1">
        <v>1897</v>
      </c>
      <c r="B45" s="19">
        <v>-0.29374722743659126</v>
      </c>
      <c r="C45" s="19">
        <v>1.7052377194586632</v>
      </c>
      <c r="D45" s="1"/>
      <c r="E45" s="19">
        <f>'Historical National Accounts'!G19/'Historical National Accounts'!U19</f>
        <v>1.5490684844319036</v>
      </c>
    </row>
    <row r="46" spans="1:5" x14ac:dyDescent="0.35">
      <c r="A46" s="1">
        <v>1898</v>
      </c>
      <c r="B46" s="19">
        <v>-0.29888161063065316</v>
      </c>
      <c r="C46" s="19">
        <v>1.6191010535987613</v>
      </c>
      <c r="D46" s="1"/>
      <c r="E46" s="19">
        <f>'Historical National Accounts'!G20/'Historical National Accounts'!U20</f>
        <v>1.2323805922643412</v>
      </c>
    </row>
    <row r="47" spans="1:5" x14ac:dyDescent="0.35">
      <c r="A47" s="1">
        <v>1899</v>
      </c>
      <c r="B47" s="19">
        <v>-0.32087946745926355</v>
      </c>
      <c r="C47" s="19">
        <v>1.503175879819614</v>
      </c>
      <c r="D47" s="1"/>
      <c r="E47" s="19">
        <f>'Historical National Accounts'!G21/'Historical National Accounts'!U21</f>
        <v>1.5632021794899535</v>
      </c>
    </row>
    <row r="48" spans="1:5" x14ac:dyDescent="0.35">
      <c r="A48" s="1">
        <v>1900</v>
      </c>
      <c r="B48" s="19">
        <v>-0.35028338583639645</v>
      </c>
      <c r="C48" s="19">
        <v>1.4709357494949113</v>
      </c>
      <c r="D48" s="1"/>
      <c r="E48" s="19">
        <f>'Historical National Accounts'!G22/'Historical National Accounts'!U22</f>
        <v>1.5231454567129614</v>
      </c>
    </row>
    <row r="49" spans="1:5" x14ac:dyDescent="0.35">
      <c r="A49" s="1">
        <v>1901</v>
      </c>
      <c r="B49" s="19">
        <v>-0.39513086265469338</v>
      </c>
      <c r="C49" s="19">
        <v>1.3951822190351428</v>
      </c>
      <c r="D49" s="1"/>
      <c r="E49" s="19">
        <f>'Historical National Accounts'!G23/'Historical National Accounts'!U23</f>
        <v>1.0517185220449461</v>
      </c>
    </row>
    <row r="50" spans="1:5" x14ac:dyDescent="0.35">
      <c r="A50" s="1">
        <v>1902</v>
      </c>
      <c r="B50" s="19">
        <v>-0.43659605494594445</v>
      </c>
      <c r="C50" s="19">
        <v>1.4504818782430806</v>
      </c>
      <c r="D50" s="1"/>
      <c r="E50" s="19">
        <f>'Historical National Accounts'!G24/'Historical National Accounts'!U24</f>
        <v>1.4039969399894143</v>
      </c>
    </row>
    <row r="51" spans="1:5" x14ac:dyDescent="0.35">
      <c r="A51" s="1">
        <v>1903</v>
      </c>
      <c r="B51" s="19">
        <v>-0.42505431948391392</v>
      </c>
      <c r="C51" s="19">
        <v>1.4872783210365197</v>
      </c>
      <c r="D51" s="1"/>
      <c r="E51" s="19">
        <f>'Historical National Accounts'!G25/'Historical National Accounts'!U25</f>
        <v>1.6857766036534545</v>
      </c>
    </row>
    <row r="52" spans="1:5" x14ac:dyDescent="0.35">
      <c r="A52" s="1">
        <v>1904</v>
      </c>
      <c r="B52" s="19">
        <v>-0.47087969335287583</v>
      </c>
      <c r="C52" s="19">
        <v>1.4871854008465488</v>
      </c>
      <c r="D52" s="1"/>
      <c r="E52" s="19">
        <f>'Historical National Accounts'!G26/'Historical National Accounts'!U26</f>
        <v>1.5996295298116512</v>
      </c>
    </row>
    <row r="53" spans="1:5" x14ac:dyDescent="0.35">
      <c r="A53" s="1">
        <v>1905</v>
      </c>
      <c r="B53" s="19">
        <v>-0.49961618855379619</v>
      </c>
      <c r="C53" s="19">
        <v>1.4766122471305494</v>
      </c>
      <c r="D53" s="1"/>
      <c r="E53" s="19">
        <f>'Historical National Accounts'!G27/'Historical National Accounts'!U27</f>
        <v>1.7239226226852356</v>
      </c>
    </row>
    <row r="54" spans="1:5" x14ac:dyDescent="0.35">
      <c r="A54" s="1">
        <v>1906</v>
      </c>
      <c r="B54" s="19">
        <v>-0.48262255653389635</v>
      </c>
      <c r="C54" s="19">
        <v>1.5206063077215766</v>
      </c>
      <c r="D54" s="1"/>
      <c r="E54" s="19">
        <f>'Historical National Accounts'!G28/'Historical National Accounts'!U28</f>
        <v>1.4291840580659942</v>
      </c>
    </row>
    <row r="55" spans="1:5" x14ac:dyDescent="0.35">
      <c r="A55" s="1">
        <v>1907</v>
      </c>
      <c r="B55" s="19">
        <v>-0.48590555690776194</v>
      </c>
      <c r="C55" s="19">
        <v>1.5689219788975119</v>
      </c>
      <c r="D55" s="1"/>
      <c r="E55" s="19">
        <f>'Historical National Accounts'!G29/'Historical National Accounts'!U29</f>
        <v>1.2543635512470439</v>
      </c>
    </row>
    <row r="56" spans="1:5" x14ac:dyDescent="0.35">
      <c r="A56" s="1">
        <v>1908</v>
      </c>
      <c r="B56" s="19">
        <v>-0.51231426262995794</v>
      </c>
      <c r="C56" s="19">
        <v>1.6700209324048005</v>
      </c>
      <c r="D56" s="1"/>
      <c r="E56" s="19">
        <f>'Historical National Accounts'!G30/'Historical National Accounts'!U30</f>
        <v>1.7301573388443738</v>
      </c>
    </row>
    <row r="57" spans="1:5" x14ac:dyDescent="0.35">
      <c r="A57" s="1">
        <v>1909</v>
      </c>
      <c r="B57" s="19">
        <v>-0.55902163857356046</v>
      </c>
      <c r="C57" s="19">
        <v>1.7307788814370446</v>
      </c>
      <c r="D57" s="1"/>
      <c r="E57" s="19">
        <f>'Historical National Accounts'!G31/'Historical National Accounts'!U31</f>
        <v>1.7384595745545786</v>
      </c>
    </row>
    <row r="58" spans="1:5" x14ac:dyDescent="0.35">
      <c r="A58" s="1">
        <v>1910</v>
      </c>
      <c r="B58" s="19">
        <v>-0.52625079555849774</v>
      </c>
      <c r="C58" s="19">
        <v>1.7697550634698431</v>
      </c>
      <c r="D58" s="1"/>
      <c r="E58" s="19">
        <f>'Historical National Accounts'!G32/'Historical National Accounts'!U32</f>
        <v>1.4907919715923408</v>
      </c>
    </row>
    <row r="59" spans="1:5" x14ac:dyDescent="0.35">
      <c r="A59" s="1">
        <v>1911</v>
      </c>
      <c r="B59" s="19">
        <v>-0.50540776295890311</v>
      </c>
      <c r="C59" s="19">
        <v>1.7994496244637868</v>
      </c>
      <c r="D59" s="1"/>
      <c r="E59" s="19">
        <f>'Historical National Accounts'!G33/'Historical National Accounts'!U33</f>
        <v>1.6567602798170318</v>
      </c>
    </row>
    <row r="60" spans="1:5" x14ac:dyDescent="0.35">
      <c r="A60" s="1">
        <v>1912</v>
      </c>
      <c r="B60" s="19">
        <v>-0.46333485173064271</v>
      </c>
      <c r="C60" s="19">
        <v>1.8668570327542806</v>
      </c>
      <c r="D60" s="1"/>
      <c r="E60" s="19">
        <f>'Historical National Accounts'!G34/'Historical National Accounts'!U34</f>
        <v>1.8014748490454182</v>
      </c>
    </row>
    <row r="61" spans="1:5" x14ac:dyDescent="0.35">
      <c r="A61" s="1">
        <v>1913</v>
      </c>
      <c r="B61" s="19">
        <v>-0.41786862885352094</v>
      </c>
      <c r="C61" s="19">
        <v>1.8333768191571622</v>
      </c>
      <c r="D61" s="1">
        <v>1.1268002232695014</v>
      </c>
      <c r="E61" s="19">
        <f>'Historical National Accounts'!G35/'Historical National Accounts'!U35</f>
        <v>2.1980448648684106</v>
      </c>
    </row>
    <row r="62" spans="1:5" x14ac:dyDescent="0.35">
      <c r="A62" s="1">
        <v>1914</v>
      </c>
      <c r="B62" s="19">
        <v>-0.37320671405056821</v>
      </c>
      <c r="C62" s="19">
        <v>1.9055020429853735</v>
      </c>
      <c r="D62" s="1"/>
      <c r="E62" s="19">
        <f>'Historical National Accounts'!G36/'Historical National Accounts'!U36</f>
        <v>1.7539858281588796</v>
      </c>
    </row>
    <row r="63" spans="1:5" x14ac:dyDescent="0.35">
      <c r="A63" s="1">
        <v>1915</v>
      </c>
      <c r="B63" s="19">
        <v>-0.24125534420842787</v>
      </c>
      <c r="C63" s="19">
        <v>1.5732725635824212</v>
      </c>
      <c r="D63" s="1"/>
      <c r="E63" s="19">
        <f>'Historical National Accounts'!G37/'Historical National Accounts'!U37</f>
        <v>2.086755099294809</v>
      </c>
    </row>
    <row r="64" spans="1:5" x14ac:dyDescent="0.35">
      <c r="A64" s="1">
        <v>1916</v>
      </c>
      <c r="B64" s="19">
        <v>-5.8637824860490413E-2</v>
      </c>
      <c r="C64" s="19">
        <v>1.3637582022178691</v>
      </c>
      <c r="D64" s="1"/>
      <c r="E64" s="19">
        <f>'Historical National Accounts'!G38/'Historical National Accounts'!U38</f>
        <v>1.729700352348041</v>
      </c>
    </row>
    <row r="65" spans="1:5" x14ac:dyDescent="0.35">
      <c r="A65" s="1">
        <v>1917</v>
      </c>
      <c r="B65" s="19">
        <v>7.1175818307333147E-2</v>
      </c>
      <c r="C65" s="19">
        <v>1.1100125852984526</v>
      </c>
      <c r="D65" s="1"/>
      <c r="E65" s="19">
        <f>'Historical National Accounts'!G39/'Historical National Accounts'!U39</f>
        <v>1.4492818823306448</v>
      </c>
    </row>
    <row r="66" spans="1:5" x14ac:dyDescent="0.35">
      <c r="A66" s="1">
        <v>1918</v>
      </c>
      <c r="B66" s="19">
        <v>9.9991627429342922E-2</v>
      </c>
      <c r="C66" s="19">
        <v>0.9280182023473057</v>
      </c>
      <c r="D66" s="1"/>
      <c r="E66" s="19">
        <f>'Historical National Accounts'!G40/'Historical National Accounts'!U40</f>
        <v>1.7261525959949471</v>
      </c>
    </row>
    <row r="67" spans="1:5" x14ac:dyDescent="0.35">
      <c r="A67" s="1">
        <v>1919</v>
      </c>
      <c r="B67" s="19">
        <v>1.822766544428275E-2</v>
      </c>
      <c r="C67" s="19">
        <v>0.83908774191557411</v>
      </c>
      <c r="D67" s="1"/>
      <c r="E67" s="19">
        <f>'Historical National Accounts'!G41/'Historical National Accounts'!U41</f>
        <v>1.9316594742438422</v>
      </c>
    </row>
    <row r="68" spans="1:5" x14ac:dyDescent="0.35">
      <c r="A68" s="1">
        <v>1920</v>
      </c>
      <c r="B68" s="19">
        <v>-4.9575969643060623E-2</v>
      </c>
      <c r="C68" s="19">
        <v>0.80975756183593783</v>
      </c>
      <c r="D68" s="1"/>
      <c r="E68" s="19">
        <f>'Historical National Accounts'!G42/'Historical National Accounts'!U42</f>
        <v>1.3845596605125907</v>
      </c>
    </row>
    <row r="69" spans="1:5" x14ac:dyDescent="0.35">
      <c r="A69" s="1">
        <v>1921</v>
      </c>
      <c r="B69" s="19">
        <v>-7.3814026060786311E-2</v>
      </c>
      <c r="C69" s="19">
        <v>1.0452705056415434</v>
      </c>
      <c r="D69" s="1"/>
      <c r="E69" s="19">
        <f>'Historical National Accounts'!G43/'Historical National Accounts'!U43</f>
        <v>1.6424517592846002</v>
      </c>
    </row>
    <row r="70" spans="1:5" x14ac:dyDescent="0.35">
      <c r="A70" s="1">
        <v>1922</v>
      </c>
      <c r="B70" s="19">
        <v>-5.9488084724584125E-2</v>
      </c>
      <c r="C70" s="19">
        <v>1.2019008603281478</v>
      </c>
      <c r="D70" s="1"/>
      <c r="E70" s="19">
        <f>'Historical National Accounts'!G44/'Historical National Accounts'!U44</f>
        <v>1.723026640101009</v>
      </c>
    </row>
    <row r="71" spans="1:5" x14ac:dyDescent="0.35">
      <c r="A71" s="1">
        <v>1923</v>
      </c>
      <c r="B71" s="19">
        <v>-5.928457019173651E-2</v>
      </c>
      <c r="C71" s="19">
        <v>1.2921182302297525</v>
      </c>
      <c r="D71" s="1"/>
      <c r="E71" s="19">
        <f>'Historical National Accounts'!G45/'Historical National Accounts'!U45</f>
        <v>1.9766398042561095</v>
      </c>
    </row>
    <row r="72" spans="1:5" x14ac:dyDescent="0.35">
      <c r="A72" s="1">
        <v>1924</v>
      </c>
      <c r="B72" s="19">
        <v>-5.8997583751794223E-2</v>
      </c>
      <c r="C72" s="19">
        <v>1.2792276273407877</v>
      </c>
      <c r="D72" s="1"/>
      <c r="E72" s="19">
        <f>'Historical National Accounts'!G46/'Historical National Accounts'!U46</f>
        <v>2.110185767957633</v>
      </c>
    </row>
    <row r="73" spans="1:5" x14ac:dyDescent="0.35">
      <c r="A73" s="1">
        <v>1925</v>
      </c>
      <c r="B73" s="19">
        <v>-4.5557444514805784E-2</v>
      </c>
      <c r="C73" s="19">
        <v>1.2446423166516154</v>
      </c>
      <c r="D73" s="1">
        <v>6.3318771030438939E-2</v>
      </c>
      <c r="E73" s="19">
        <f>'Historical National Accounts'!G47/'Historical National Accounts'!U47</f>
        <v>1.9213107110740846</v>
      </c>
    </row>
    <row r="74" spans="1:5" x14ac:dyDescent="0.35">
      <c r="A74" s="1">
        <v>1926</v>
      </c>
      <c r="B74" s="19">
        <v>-2.8982202409993676E-2</v>
      </c>
      <c r="C74" s="19">
        <v>1.2794153538612849</v>
      </c>
      <c r="D74" s="1"/>
      <c r="E74" s="19">
        <f>'Historical National Accounts'!G48/'Historical National Accounts'!U48</f>
        <v>2.159449485898949</v>
      </c>
    </row>
    <row r="75" spans="1:5" x14ac:dyDescent="0.35">
      <c r="A75" s="1">
        <v>1927</v>
      </c>
      <c r="B75" s="19">
        <v>7.2041776751423604E-3</v>
      </c>
      <c r="C75" s="19">
        <v>1.2100395499334484</v>
      </c>
      <c r="D75" s="1"/>
      <c r="E75" s="19">
        <f>'Historical National Accounts'!G49/'Historical National Accounts'!U49</f>
        <v>2.314778140274568</v>
      </c>
    </row>
    <row r="76" spans="1:5" x14ac:dyDescent="0.35">
      <c r="A76" s="1">
        <v>1928</v>
      </c>
      <c r="B76" s="19">
        <v>1.3732477574348844E-2</v>
      </c>
      <c r="C76" s="19">
        <v>1.2301540725031428</v>
      </c>
      <c r="D76" s="1"/>
      <c r="E76" s="19">
        <f>'Historical National Accounts'!G50/'Historical National Accounts'!U50</f>
        <v>2.7173078880954025</v>
      </c>
    </row>
    <row r="77" spans="1:5" x14ac:dyDescent="0.35">
      <c r="A77" s="1">
        <v>1929</v>
      </c>
      <c r="B77" s="19">
        <v>4.6692983352355159E-2</v>
      </c>
      <c r="C77" s="19">
        <v>1.2201351068756898</v>
      </c>
      <c r="D77" s="1"/>
      <c r="E77" s="19">
        <f>'Historical National Accounts'!G51/'Historical National Accounts'!U51</f>
        <v>1.7773736551773374</v>
      </c>
    </row>
    <row r="78" spans="1:5" x14ac:dyDescent="0.35">
      <c r="A78" s="1">
        <v>1930</v>
      </c>
      <c r="B78" s="19">
        <v>6.1092598073402664E-2</v>
      </c>
      <c r="C78" s="19">
        <v>1.2219982873120383</v>
      </c>
      <c r="D78" s="1"/>
      <c r="E78" s="19">
        <f>'Historical National Accounts'!G52/'Historical National Accounts'!U52</f>
        <v>1.42844863725751</v>
      </c>
    </row>
    <row r="79" spans="1:5" x14ac:dyDescent="0.35">
      <c r="A79" s="1">
        <v>1931</v>
      </c>
      <c r="B79" s="19">
        <v>4.8315024948678384E-2</v>
      </c>
      <c r="C79" s="19">
        <v>1.2606877401080288</v>
      </c>
      <c r="D79" s="1"/>
      <c r="E79" s="19">
        <f>'Historical National Accounts'!G53/'Historical National Accounts'!U53</f>
        <v>0.75426458857175938</v>
      </c>
    </row>
    <row r="80" spans="1:5" x14ac:dyDescent="0.35">
      <c r="A80" s="1">
        <v>1932</v>
      </c>
      <c r="B80" s="19">
        <v>4.1732613830220082E-2</v>
      </c>
      <c r="C80" s="19">
        <v>1.2403668406130646</v>
      </c>
      <c r="D80" s="1"/>
      <c r="E80" s="19">
        <f>'Historical National Accounts'!G54/'Historical National Accounts'!U54</f>
        <v>0.90907929536818577</v>
      </c>
    </row>
    <row r="81" spans="1:5" x14ac:dyDescent="0.35">
      <c r="A81" s="1">
        <v>1933</v>
      </c>
      <c r="B81" s="19">
        <v>6.1405718850064163E-2</v>
      </c>
      <c r="C81" s="19">
        <v>1.1833610400103252</v>
      </c>
      <c r="D81" s="1"/>
      <c r="E81" s="19">
        <f>'Historical National Accounts'!G55/'Historical National Accounts'!U55</f>
        <v>1.0107149247871596</v>
      </c>
    </row>
    <row r="82" spans="1:5" x14ac:dyDescent="0.35">
      <c r="A82" s="1">
        <v>1934</v>
      </c>
      <c r="B82" s="19">
        <v>7.6837990073802723E-2</v>
      </c>
      <c r="C82" s="19">
        <v>1.078661269663387</v>
      </c>
      <c r="D82" s="1"/>
      <c r="E82" s="19">
        <f>'Historical National Accounts'!G56/'Historical National Accounts'!U56</f>
        <v>0.70885765333305739</v>
      </c>
    </row>
    <row r="83" spans="1:5" x14ac:dyDescent="0.35">
      <c r="A83" s="1">
        <v>1935</v>
      </c>
      <c r="B83" s="19">
        <v>6.9468912826377668E-2</v>
      </c>
      <c r="C83" s="19">
        <v>1.0006186256309246</v>
      </c>
      <c r="D83" s="1"/>
      <c r="E83" s="19">
        <f>'Historical National Accounts'!G57/'Historical National Accounts'!U57</f>
        <v>1.0433709103331845</v>
      </c>
    </row>
    <row r="84" spans="1:5" x14ac:dyDescent="0.35">
      <c r="A84" s="1">
        <v>1936</v>
      </c>
      <c r="B84" s="19">
        <v>7.2530511632944328E-2</v>
      </c>
      <c r="C84" s="19">
        <v>0.91741670903078798</v>
      </c>
      <c r="D84" s="1"/>
      <c r="E84" s="19">
        <f>'Historical National Accounts'!G58/'Historical National Accounts'!U58</f>
        <v>1.4184527425244708</v>
      </c>
    </row>
    <row r="85" spans="1:5" x14ac:dyDescent="0.35">
      <c r="A85" s="1">
        <v>1937</v>
      </c>
      <c r="B85" s="19">
        <v>7.8023491062876177E-2</v>
      </c>
      <c r="C85" s="19">
        <v>0.824602271174809</v>
      </c>
      <c r="D85" s="1"/>
      <c r="E85" s="19">
        <f>'Historical National Accounts'!G59/'Historical National Accounts'!U59</f>
        <v>1.2998392069784694</v>
      </c>
    </row>
    <row r="86" spans="1:5" x14ac:dyDescent="0.35">
      <c r="A86" s="1">
        <v>1938</v>
      </c>
      <c r="B86" s="19">
        <v>7.6117718452147765E-2</v>
      </c>
      <c r="C86" s="19">
        <v>0.77493287720005655</v>
      </c>
      <c r="D86" s="1"/>
      <c r="E86" s="19">
        <f>'Historical National Accounts'!G60/'Historical National Accounts'!U60</f>
        <v>1.3522870577567556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9826-5B30-4D3D-9FC5-6D060290D6B3}">
  <dimension ref="A1:D86"/>
  <sheetViews>
    <sheetView zoomScale="80" zoomScaleNormal="80" workbookViewId="0">
      <selection activeCell="C10" sqref="C10"/>
    </sheetView>
  </sheetViews>
  <sheetFormatPr defaultRowHeight="14.5" x14ac:dyDescent="0.35"/>
  <cols>
    <col min="4" max="4" width="13" customWidth="1"/>
  </cols>
  <sheetData>
    <row r="1" spans="1:4" x14ac:dyDescent="0.35">
      <c r="A1" s="1" t="s">
        <v>0</v>
      </c>
      <c r="B1" s="1" t="s">
        <v>46</v>
      </c>
      <c r="C1" s="1" t="s">
        <v>47</v>
      </c>
      <c r="D1" s="1" t="s">
        <v>52</v>
      </c>
    </row>
    <row r="2" spans="1:4" x14ac:dyDescent="0.35">
      <c r="A2" s="1">
        <v>1854</v>
      </c>
      <c r="B2" s="19"/>
      <c r="C2" s="19">
        <v>6.2845651080945201E-3</v>
      </c>
      <c r="D2" s="19">
        <f>'National Income'!N2/'National Income'!B2</f>
        <v>2.5729699820168768E-2</v>
      </c>
    </row>
    <row r="3" spans="1:4" x14ac:dyDescent="0.35">
      <c r="A3" s="1">
        <v>1855</v>
      </c>
      <c r="B3" s="19">
        <v>1.7635560139852048E-2</v>
      </c>
      <c r="C3" s="19">
        <v>6.8273569223462355E-3</v>
      </c>
      <c r="D3" s="19">
        <f>'National Income'!N3/'National Income'!B3</f>
        <v>2.7712670619054188E-2</v>
      </c>
    </row>
    <row r="4" spans="1:4" x14ac:dyDescent="0.35">
      <c r="A4" s="1">
        <v>1856</v>
      </c>
      <c r="B4" s="19">
        <v>1.9413220036654681E-2</v>
      </c>
      <c r="C4" s="19">
        <v>6.6331198536139068E-3</v>
      </c>
      <c r="D4" s="19">
        <f>'National Income'!N4/'National Income'!B4</f>
        <v>1.8297331639135959E-2</v>
      </c>
    </row>
    <row r="5" spans="1:4" x14ac:dyDescent="0.35">
      <c r="A5" s="1">
        <v>1857</v>
      </c>
      <c r="B5" s="19">
        <v>2.1096515280054649E-2</v>
      </c>
      <c r="C5" s="19">
        <v>7.5393291777975666E-3</v>
      </c>
      <c r="D5" s="19">
        <f>'National Income'!N5/'National Income'!B5</f>
        <v>2.2180214240705737E-2</v>
      </c>
    </row>
    <row r="6" spans="1:4" x14ac:dyDescent="0.35">
      <c r="A6" s="1">
        <v>1858</v>
      </c>
      <c r="B6" s="19">
        <v>2.1415246310499722E-2</v>
      </c>
      <c r="C6" s="19">
        <v>1.0011478127789823E-2</v>
      </c>
      <c r="D6" s="19">
        <f>'National Income'!N6/'National Income'!B6</f>
        <v>2.9572090487871357E-2</v>
      </c>
    </row>
    <row r="7" spans="1:4" x14ac:dyDescent="0.35">
      <c r="A7" s="1">
        <v>1859</v>
      </c>
      <c r="B7" s="19">
        <v>2.1829744403122704E-2</v>
      </c>
      <c r="C7" s="19">
        <v>1.1198065788636507E-2</v>
      </c>
      <c r="D7" s="19">
        <f>'National Income'!N7/'National Income'!B7</f>
        <v>2.5029620853080563E-2</v>
      </c>
    </row>
    <row r="8" spans="1:4" x14ac:dyDescent="0.35">
      <c r="A8" s="1">
        <v>1860</v>
      </c>
      <c r="B8" s="19">
        <v>2.3507206267302783E-2</v>
      </c>
      <c r="C8" s="19">
        <v>1.3433989181477739E-2</v>
      </c>
      <c r="D8" s="19">
        <f>'National Income'!N8/'National Income'!B8</f>
        <v>2.2641015573877765E-2</v>
      </c>
    </row>
    <row r="9" spans="1:4" x14ac:dyDescent="0.35">
      <c r="A9" s="1">
        <v>1861</v>
      </c>
      <c r="B9" s="19">
        <v>2.3564188938075062E-2</v>
      </c>
      <c r="C9" s="19">
        <v>1.5725642662333894E-2</v>
      </c>
      <c r="D9" s="19">
        <f>'National Income'!N9/'National Income'!B9</f>
        <v>2.1450858034321372E-2</v>
      </c>
    </row>
    <row r="10" spans="1:4" x14ac:dyDescent="0.35">
      <c r="A10" s="1">
        <v>1862</v>
      </c>
      <c r="B10" s="19">
        <v>2.4096132791021102E-2</v>
      </c>
      <c r="C10" s="19">
        <v>1.5755950385517935E-2</v>
      </c>
      <c r="D10" s="19">
        <f>'National Income'!N10/'National Income'!B10</f>
        <v>1.7516496700659866E-2</v>
      </c>
    </row>
    <row r="11" spans="1:4" x14ac:dyDescent="0.35">
      <c r="A11" s="1">
        <v>1863</v>
      </c>
      <c r="B11" s="19">
        <v>2.3158291660576692E-2</v>
      </c>
      <c r="C11" s="19">
        <v>1.7242311226420191E-2</v>
      </c>
      <c r="D11" s="19">
        <f>'National Income'!N11/'National Income'!B11</f>
        <v>2.2427745664739884E-2</v>
      </c>
    </row>
    <row r="12" spans="1:4" x14ac:dyDescent="0.35">
      <c r="A12" s="1">
        <v>1864</v>
      </c>
      <c r="B12" s="19">
        <v>2.4483347127936254E-2</v>
      </c>
      <c r="C12" s="19">
        <v>2.0081382444644087E-2</v>
      </c>
      <c r="D12" s="19">
        <f>'National Income'!N12/'National Income'!B12</f>
        <v>2.3209105110466415E-2</v>
      </c>
    </row>
    <row r="13" spans="1:4" x14ac:dyDescent="0.35">
      <c r="A13" s="1">
        <v>1865</v>
      </c>
      <c r="B13" s="19">
        <v>2.4636424069232256E-2</v>
      </c>
      <c r="C13" s="19">
        <v>2.302790124779093E-2</v>
      </c>
      <c r="D13" s="19">
        <f>'National Income'!N13/'National Income'!B13</f>
        <v>2.5523340423150121E-2</v>
      </c>
    </row>
    <row r="14" spans="1:4" x14ac:dyDescent="0.35">
      <c r="A14" s="1">
        <v>1866</v>
      </c>
      <c r="B14" s="19">
        <v>2.6053982447298302E-2</v>
      </c>
      <c r="C14" s="19">
        <v>2.1593830334190232E-2</v>
      </c>
      <c r="D14" s="19">
        <f>'National Income'!N14/'National Income'!B14</f>
        <v>2.6743075453677174E-2</v>
      </c>
    </row>
    <row r="15" spans="1:4" x14ac:dyDescent="0.35">
      <c r="A15" s="1">
        <v>1867</v>
      </c>
      <c r="B15" s="19">
        <v>2.846660734566905E-2</v>
      </c>
      <c r="C15" s="19">
        <v>2.2939367082008236E-2</v>
      </c>
      <c r="D15" s="19">
        <f>'National Income'!N15/'National Income'!B15</f>
        <v>3.5101852917481871E-2</v>
      </c>
    </row>
    <row r="16" spans="1:4" x14ac:dyDescent="0.35">
      <c r="A16" s="1">
        <v>1868</v>
      </c>
      <c r="B16" s="19">
        <v>3.1504360875351516E-2</v>
      </c>
      <c r="C16" s="19">
        <v>2.5664616725582297E-2</v>
      </c>
      <c r="D16" s="19">
        <f>'National Income'!N16/'National Income'!B16</f>
        <v>2.5803531009506563E-2</v>
      </c>
    </row>
    <row r="17" spans="1:4" x14ac:dyDescent="0.35">
      <c r="A17" s="1">
        <v>1869</v>
      </c>
      <c r="B17" s="19">
        <v>3.2436417499278801E-2</v>
      </c>
      <c r="C17" s="19">
        <v>2.7517325723603756E-2</v>
      </c>
      <c r="D17" s="19">
        <f>'National Income'!N17/'National Income'!B17</f>
        <v>2.8024237178099976E-2</v>
      </c>
    </row>
    <row r="18" spans="1:4" x14ac:dyDescent="0.35">
      <c r="A18" s="1">
        <v>1870</v>
      </c>
      <c r="B18" s="19">
        <v>3.1524228621426183E-2</v>
      </c>
      <c r="C18" s="19">
        <v>3.3087842886113779E-2</v>
      </c>
      <c r="D18" s="19">
        <f>'National Income'!N18/'National Income'!B18</f>
        <v>4.1373516748923665E-2</v>
      </c>
    </row>
    <row r="19" spans="1:4" x14ac:dyDescent="0.35">
      <c r="A19" s="1">
        <v>1871</v>
      </c>
      <c r="B19" s="19">
        <v>3.2175032175032169E-2</v>
      </c>
      <c r="C19" s="19">
        <v>3.4700642220841106E-2</v>
      </c>
      <c r="D19" s="19">
        <f>'National Income'!N19/'National Income'!B19</f>
        <v>4.3049053531447182E-2</v>
      </c>
    </row>
    <row r="20" spans="1:4" x14ac:dyDescent="0.35">
      <c r="A20" s="1">
        <v>1872</v>
      </c>
      <c r="B20" s="19">
        <v>3.4634449132339581E-2</v>
      </c>
      <c r="C20" s="19">
        <v>3.2029171183601067E-2</v>
      </c>
      <c r="D20" s="19">
        <f>'National Income'!N20/'National Income'!B20</f>
        <v>5.0753724021050751E-2</v>
      </c>
    </row>
    <row r="21" spans="1:4" x14ac:dyDescent="0.35">
      <c r="A21" s="1">
        <v>1873</v>
      </c>
      <c r="B21" s="19">
        <v>3.9736603088101723E-2</v>
      </c>
      <c r="C21" s="19">
        <v>3.2328658112006366E-2</v>
      </c>
      <c r="D21" s="19">
        <f>'National Income'!N21/'National Income'!B21</f>
        <v>3.9509536784741138E-2</v>
      </c>
    </row>
    <row r="22" spans="1:4" x14ac:dyDescent="0.35">
      <c r="A22" s="1">
        <v>1874</v>
      </c>
      <c r="B22" s="19">
        <v>4.2310335174204051E-2</v>
      </c>
      <c r="C22" s="19">
        <v>2.9556180578729083E-2</v>
      </c>
      <c r="D22" s="19">
        <f>'National Income'!N22/'National Income'!B22</f>
        <v>5.7467279188697228E-2</v>
      </c>
    </row>
    <row r="23" spans="1:4" x14ac:dyDescent="0.35">
      <c r="A23" s="1">
        <v>1875</v>
      </c>
      <c r="B23" s="19">
        <v>4.409879868789781E-2</v>
      </c>
      <c r="C23" s="19">
        <v>2.91304558916347E-2</v>
      </c>
      <c r="D23" s="19">
        <f>'National Income'!N23/'National Income'!B23</f>
        <v>5.8593410414674439E-2</v>
      </c>
    </row>
    <row r="24" spans="1:4" x14ac:dyDescent="0.35">
      <c r="A24" s="1">
        <v>1876</v>
      </c>
      <c r="B24" s="19">
        <v>4.3823230925362118E-2</v>
      </c>
      <c r="C24" s="19">
        <v>2.7021715633290758E-2</v>
      </c>
      <c r="D24" s="19">
        <f>'National Income'!N24/'National Income'!B24</f>
        <v>5.1759283878401133E-2</v>
      </c>
    </row>
    <row r="25" spans="1:4" x14ac:dyDescent="0.35">
      <c r="A25" s="1">
        <v>1877</v>
      </c>
      <c r="B25" s="19">
        <v>4.3031568405663627E-2</v>
      </c>
      <c r="C25" s="19">
        <v>3.1780178946853761E-2</v>
      </c>
      <c r="D25" s="19">
        <f>'National Income'!N25/'National Income'!B25</f>
        <v>3.745970903388797E-2</v>
      </c>
    </row>
    <row r="26" spans="1:4" x14ac:dyDescent="0.35">
      <c r="A26" s="1">
        <v>1878</v>
      </c>
      <c r="B26" s="19">
        <v>4.3427452466679298E-2</v>
      </c>
      <c r="C26" s="19">
        <v>3.358999534907757E-2</v>
      </c>
      <c r="D26" s="19">
        <f>'National Income'!N26/'National Income'!B26</f>
        <v>3.3518518518518524E-2</v>
      </c>
    </row>
    <row r="27" spans="1:4" x14ac:dyDescent="0.35">
      <c r="A27" s="1">
        <v>1879</v>
      </c>
      <c r="B27" s="19">
        <v>4.714791214130902E-2</v>
      </c>
      <c r="C27" s="19">
        <v>3.2340514318501906E-2</v>
      </c>
      <c r="D27" s="19">
        <f>'National Income'!N27/'National Income'!B27</f>
        <v>6.0522302706824245E-2</v>
      </c>
    </row>
    <row r="28" spans="1:4" x14ac:dyDescent="0.35">
      <c r="A28" s="1">
        <v>1880</v>
      </c>
      <c r="B28" s="19">
        <v>4.3625891859365599E-2</v>
      </c>
      <c r="C28" s="19">
        <v>3.0383220621385869E-2</v>
      </c>
      <c r="D28" s="19">
        <f>'National Income'!N28/'National Income'!B28</f>
        <v>6.2262651240837234E-2</v>
      </c>
    </row>
    <row r="29" spans="1:4" x14ac:dyDescent="0.35">
      <c r="A29" s="1">
        <v>1881</v>
      </c>
      <c r="B29" s="19">
        <v>4.5282307226749238E-2</v>
      </c>
      <c r="C29" s="19">
        <v>2.8428630381952404E-2</v>
      </c>
      <c r="D29" s="19">
        <f>'National Income'!N29/'National Income'!B29</f>
        <v>7.5260483940411599E-2</v>
      </c>
    </row>
    <row r="30" spans="1:4" x14ac:dyDescent="0.35">
      <c r="A30" s="1">
        <v>1882</v>
      </c>
      <c r="B30" s="19">
        <v>4.6859061543692626E-2</v>
      </c>
      <c r="C30" s="19">
        <v>2.6536930561698362E-2</v>
      </c>
      <c r="D30" s="19">
        <f>'National Income'!N30/'National Income'!B30</f>
        <v>6.3131731565865767E-2</v>
      </c>
    </row>
    <row r="31" spans="1:4" x14ac:dyDescent="0.35">
      <c r="A31" s="1">
        <v>1883</v>
      </c>
      <c r="B31" s="19">
        <v>4.607963136294909E-2</v>
      </c>
      <c r="C31" s="19">
        <v>2.7732840305061242E-2</v>
      </c>
      <c r="D31" s="19">
        <f>'National Income'!N31/'National Income'!B31</f>
        <v>5.9213884635017859E-2</v>
      </c>
    </row>
    <row r="32" spans="1:4" x14ac:dyDescent="0.35">
      <c r="A32" s="1">
        <v>1884</v>
      </c>
      <c r="B32" s="19">
        <v>4.987939608707305E-2</v>
      </c>
      <c r="C32" s="19">
        <v>2.9724198421206511E-2</v>
      </c>
      <c r="D32" s="19">
        <f>'National Income'!N32/'National Income'!B32</f>
        <v>6.1749571183533448E-2</v>
      </c>
    </row>
    <row r="33" spans="1:4" x14ac:dyDescent="0.35">
      <c r="A33" s="1">
        <v>1885</v>
      </c>
      <c r="B33" s="19">
        <v>5.3653943017322563E-2</v>
      </c>
      <c r="C33" s="19">
        <v>3.062095276341549E-2</v>
      </c>
      <c r="D33" s="19">
        <f>'National Income'!N33/'National Income'!B33</f>
        <v>7.8538651606071305E-2</v>
      </c>
    </row>
    <row r="34" spans="1:4" x14ac:dyDescent="0.35">
      <c r="A34" s="1">
        <v>1886</v>
      </c>
      <c r="B34" s="19">
        <v>5.6876825438654278E-2</v>
      </c>
      <c r="C34" s="19">
        <v>3.1468886407471322E-2</v>
      </c>
      <c r="D34" s="19">
        <f>'National Income'!N34/'National Income'!B34</f>
        <v>8.0189522617557657E-2</v>
      </c>
    </row>
    <row r="35" spans="1:4" x14ac:dyDescent="0.35">
      <c r="A35" s="1">
        <v>1887</v>
      </c>
      <c r="B35" s="19">
        <v>5.7683481453665454E-2</v>
      </c>
      <c r="C35" s="19">
        <v>3.1686953022834724E-2</v>
      </c>
      <c r="D35" s="19">
        <f>'National Income'!N35/'National Income'!B35</f>
        <v>8.3654752721350825E-2</v>
      </c>
    </row>
    <row r="36" spans="1:4" x14ac:dyDescent="0.35">
      <c r="A36" s="1">
        <v>1888</v>
      </c>
      <c r="B36" s="19">
        <v>6.0343589006793784E-2</v>
      </c>
      <c r="C36" s="19">
        <v>3.2370395801657757E-2</v>
      </c>
      <c r="D36" s="19">
        <f>'National Income'!N36/'National Income'!B36</f>
        <v>8.0897009966777414E-2</v>
      </c>
    </row>
    <row r="37" spans="1:4" x14ac:dyDescent="0.35">
      <c r="A37" s="1">
        <v>1889</v>
      </c>
      <c r="B37" s="19">
        <v>6.1868283120385947E-2</v>
      </c>
      <c r="C37" s="19">
        <v>3.2234432234432231E-2</v>
      </c>
      <c r="D37" s="19">
        <f>'National Income'!N37/'National Income'!B37</f>
        <v>6.7644465817103469E-2</v>
      </c>
    </row>
    <row r="38" spans="1:4" x14ac:dyDescent="0.35">
      <c r="A38" s="1">
        <v>1890</v>
      </c>
      <c r="B38" s="19">
        <v>6.3385030343897503E-2</v>
      </c>
      <c r="C38" s="19">
        <v>3.1572498939729514E-2</v>
      </c>
      <c r="D38" s="19">
        <f>'National Income'!N38/'National Income'!B38</f>
        <v>7.497410564895228E-2</v>
      </c>
    </row>
    <row r="39" spans="1:4" x14ac:dyDescent="0.35">
      <c r="A39" s="1">
        <v>1891</v>
      </c>
      <c r="B39" s="19">
        <v>6.1518324607329845E-2</v>
      </c>
      <c r="C39" s="19">
        <v>3.1310433741596831E-2</v>
      </c>
      <c r="D39" s="19">
        <f>'National Income'!N39/'National Income'!B39</f>
        <v>7.7152734129478331E-2</v>
      </c>
    </row>
    <row r="40" spans="1:4" x14ac:dyDescent="0.35">
      <c r="A40" s="1">
        <v>1892</v>
      </c>
      <c r="B40" s="19">
        <v>6.3249001331557919E-2</v>
      </c>
      <c r="C40" s="19">
        <v>3.0489192263936291E-2</v>
      </c>
      <c r="D40" s="19">
        <f>'National Income'!N40/'National Income'!B40</f>
        <v>8.9883078921727824E-2</v>
      </c>
    </row>
    <row r="41" spans="1:4" x14ac:dyDescent="0.35">
      <c r="A41" s="1">
        <v>1893</v>
      </c>
      <c r="B41" s="19">
        <v>6.3930013458950205E-2</v>
      </c>
      <c r="C41" s="19">
        <v>3.1112143022985837E-2</v>
      </c>
      <c r="D41" s="19">
        <f>'National Income'!N41/'National Income'!B41</f>
        <v>8.6353058510638306E-2</v>
      </c>
    </row>
    <row r="42" spans="1:4" x14ac:dyDescent="0.35">
      <c r="A42" s="1">
        <v>1894</v>
      </c>
      <c r="B42" s="19">
        <v>6.0311284046692608E-2</v>
      </c>
      <c r="C42" s="19">
        <v>3.1248542512009706E-2</v>
      </c>
      <c r="D42" s="19">
        <f>'National Income'!N42/'National Income'!B42</f>
        <v>7.5696569495893068E-2</v>
      </c>
    </row>
    <row r="43" spans="1:4" x14ac:dyDescent="0.35">
      <c r="A43" s="1">
        <v>1895</v>
      </c>
      <c r="B43" s="19">
        <v>5.9758423394787034E-2</v>
      </c>
      <c r="C43" s="19">
        <v>3.2191418824772985E-2</v>
      </c>
      <c r="D43" s="19">
        <f>'National Income'!N43/'National Income'!B43</f>
        <v>8.0140798952193851E-2</v>
      </c>
    </row>
    <row r="44" spans="1:4" x14ac:dyDescent="0.35">
      <c r="A44" s="1">
        <v>1896</v>
      </c>
      <c r="B44" s="19">
        <v>5.850091407678245E-2</v>
      </c>
      <c r="C44" s="19">
        <v>2.9620942879089712E-2</v>
      </c>
      <c r="D44" s="19">
        <f>'National Income'!N44/'National Income'!B44</f>
        <v>7.1831869510664989E-2</v>
      </c>
    </row>
    <row r="45" spans="1:4" x14ac:dyDescent="0.35">
      <c r="A45" s="1">
        <v>1897</v>
      </c>
      <c r="B45" s="19">
        <v>5.8398555087296806E-2</v>
      </c>
      <c r="C45" s="19">
        <v>3.2114709400428501E-2</v>
      </c>
      <c r="D45" s="19">
        <f>'National Income'!N45/'National Income'!B45</f>
        <v>7.2590738423028794E-2</v>
      </c>
    </row>
    <row r="46" spans="1:4" x14ac:dyDescent="0.35">
      <c r="A46" s="1">
        <v>1898</v>
      </c>
      <c r="B46" s="19">
        <v>5.7321225879682178E-2</v>
      </c>
      <c r="C46" s="19">
        <v>3.0900563837746309E-2</v>
      </c>
      <c r="D46" s="19">
        <f>'National Income'!N46/'National Income'!B46</f>
        <v>6.7018352032097467E-2</v>
      </c>
    </row>
    <row r="47" spans="1:4" x14ac:dyDescent="0.35">
      <c r="A47" s="1">
        <v>1899</v>
      </c>
      <c r="B47" s="19">
        <v>5.4699946893255441E-2</v>
      </c>
      <c r="C47" s="19">
        <v>3.0930711456783666E-2</v>
      </c>
      <c r="D47" s="19">
        <f>'National Income'!N47/'National Income'!B47</f>
        <v>7.6144334369802585E-2</v>
      </c>
    </row>
    <row r="48" spans="1:4" x14ac:dyDescent="0.35">
      <c r="A48" s="1">
        <v>1900</v>
      </c>
      <c r="B48" s="19">
        <v>5.2899287894201424E-2</v>
      </c>
      <c r="C48" s="19">
        <v>3.3097936922858673E-2</v>
      </c>
      <c r="D48" s="19">
        <f>'National Income'!N48/'National Income'!B48</f>
        <v>8.313474501259617E-2</v>
      </c>
    </row>
    <row r="49" spans="1:4" x14ac:dyDescent="0.35">
      <c r="A49" s="1">
        <v>1901</v>
      </c>
      <c r="B49" s="19">
        <v>5.2011776251226695E-2</v>
      </c>
      <c r="C49" s="19">
        <v>3.311618856180918E-2</v>
      </c>
      <c r="D49" s="19">
        <f>'National Income'!N49/'National Income'!B49</f>
        <v>6.2644381030031254E-2</v>
      </c>
    </row>
    <row r="50" spans="1:4" x14ac:dyDescent="0.35">
      <c r="A50" s="1">
        <v>1902</v>
      </c>
      <c r="B50" s="19">
        <v>5.3827160493827159E-2</v>
      </c>
      <c r="C50" s="19">
        <v>3.3393667912213661E-2</v>
      </c>
      <c r="D50" s="19">
        <f>'National Income'!N50/'National Income'!B50</f>
        <v>7.2845081484390339E-2</v>
      </c>
    </row>
    <row r="51" spans="1:4" x14ac:dyDescent="0.35">
      <c r="A51" s="1">
        <v>1903</v>
      </c>
      <c r="B51" s="19">
        <v>5.536332179930796E-2</v>
      </c>
      <c r="C51" s="19">
        <v>3.2705408580875381E-2</v>
      </c>
      <c r="D51" s="19">
        <f>'National Income'!N51/'National Income'!B51</f>
        <v>8.4541217035949176E-2</v>
      </c>
    </row>
    <row r="52" spans="1:4" x14ac:dyDescent="0.35">
      <c r="A52" s="1">
        <v>1904</v>
      </c>
      <c r="B52" s="19">
        <v>5.5365017148456638E-2</v>
      </c>
      <c r="C52" s="19">
        <v>3.3078635817316876E-2</v>
      </c>
      <c r="D52" s="19">
        <f>'National Income'!N52/'National Income'!B52</f>
        <v>7.7507971547706639E-2</v>
      </c>
    </row>
    <row r="53" spans="1:4" x14ac:dyDescent="0.35">
      <c r="A53" s="1">
        <v>1905</v>
      </c>
      <c r="B53" s="19">
        <v>5.8767319636884856E-2</v>
      </c>
      <c r="C53" s="19">
        <v>3.5312805049904354E-2</v>
      </c>
      <c r="D53" s="19">
        <f>'National Income'!N53/'National Income'!B53</f>
        <v>8.5184752104770806E-2</v>
      </c>
    </row>
    <row r="54" spans="1:4" x14ac:dyDescent="0.35">
      <c r="A54" s="1">
        <v>1906</v>
      </c>
      <c r="B54" s="19">
        <v>6.2180974477958235E-2</v>
      </c>
      <c r="C54" s="19">
        <v>3.98715800312162E-2</v>
      </c>
      <c r="D54" s="19">
        <f>'National Income'!N54/'National Income'!B54</f>
        <v>8.388594164456234E-2</v>
      </c>
    </row>
    <row r="55" spans="1:4" x14ac:dyDescent="0.35">
      <c r="A55" s="1">
        <v>1907</v>
      </c>
      <c r="B55" s="19">
        <v>6.5395095367847406E-2</v>
      </c>
      <c r="C55" s="19">
        <v>3.8406830054021131E-2</v>
      </c>
      <c r="D55" s="19">
        <f>'National Income'!N55/'National Income'!B55</f>
        <v>9.7933562937451396E-2</v>
      </c>
    </row>
    <row r="56" spans="1:4" x14ac:dyDescent="0.35">
      <c r="A56" s="1">
        <v>1908</v>
      </c>
      <c r="B56" s="19">
        <v>7.0792311298640415E-2</v>
      </c>
      <c r="C56" s="19">
        <v>3.8499581667588191E-2</v>
      </c>
      <c r="D56" s="19">
        <f>'National Income'!N56/'National Income'!B56</f>
        <v>0.10284129499660402</v>
      </c>
    </row>
    <row r="57" spans="1:4" x14ac:dyDescent="0.35">
      <c r="A57" s="1">
        <v>1909</v>
      </c>
      <c r="B57" s="19">
        <v>7.1687840290381125E-2</v>
      </c>
      <c r="C57" s="19">
        <v>3.9789069140828734E-2</v>
      </c>
      <c r="D57" s="19">
        <f>'National Income'!N57/'National Income'!B57</f>
        <v>9.4619169875909293E-2</v>
      </c>
    </row>
    <row r="58" spans="1:4" x14ac:dyDescent="0.35">
      <c r="A58" s="1">
        <v>1910</v>
      </c>
      <c r="B58" s="19">
        <v>7.3816760746851937E-2</v>
      </c>
      <c r="C58" s="19">
        <v>4.1873644063225718E-2</v>
      </c>
      <c r="D58" s="19">
        <f>'National Income'!N58/'National Income'!B58</f>
        <v>0.10056643148166551</v>
      </c>
    </row>
    <row r="59" spans="1:4" x14ac:dyDescent="0.35">
      <c r="A59" s="1">
        <v>1911</v>
      </c>
      <c r="B59" s="19">
        <v>7.4058577405857737E-2</v>
      </c>
      <c r="C59" s="19">
        <v>3.9840362252398863E-2</v>
      </c>
      <c r="D59" s="19">
        <f>'National Income'!N59/'National Income'!B59</f>
        <v>0.10645976181883794</v>
      </c>
    </row>
    <row r="60" spans="1:4" x14ac:dyDescent="0.35">
      <c r="A60" s="1">
        <v>1912</v>
      </c>
      <c r="B60" s="19">
        <v>7.6171079429735236E-2</v>
      </c>
      <c r="C60" s="19">
        <v>4.0120871957307368E-2</v>
      </c>
      <c r="D60" s="19">
        <f>'National Income'!N60/'National Income'!B60</f>
        <v>0.12469261426269823</v>
      </c>
    </row>
    <row r="61" spans="1:4" x14ac:dyDescent="0.35">
      <c r="A61" s="1">
        <v>1913</v>
      </c>
      <c r="B61" s="19">
        <v>7.689350249903884E-2</v>
      </c>
      <c r="C61" s="19">
        <v>4.2227226772131005E-2</v>
      </c>
      <c r="D61" s="19">
        <f>'National Income'!N61/'National Income'!B61</f>
        <v>0.13555787278415016</v>
      </c>
    </row>
    <row r="62" spans="1:4" x14ac:dyDescent="0.35">
      <c r="A62" s="1">
        <v>1914</v>
      </c>
      <c r="B62" s="19">
        <v>7.2325846973734301E-2</v>
      </c>
      <c r="C62" s="19">
        <v>4.3672122764102421E-2</v>
      </c>
      <c r="D62" s="19">
        <f>'National Income'!N62/'National Income'!B62</f>
        <v>0.12084249084249084</v>
      </c>
    </row>
    <row r="63" spans="1:4" x14ac:dyDescent="0.35">
      <c r="A63" s="1">
        <v>1915</v>
      </c>
      <c r="B63" s="19">
        <v>5.246422893481717E-2</v>
      </c>
      <c r="C63" s="19">
        <v>3.8317905340116351E-2</v>
      </c>
      <c r="D63" s="19">
        <f>'National Income'!N63/'National Income'!B63</f>
        <v>0.11127982646420825</v>
      </c>
    </row>
    <row r="64" spans="1:4" x14ac:dyDescent="0.35">
      <c r="A64" s="1">
        <v>1916</v>
      </c>
      <c r="B64" s="19">
        <v>5.5601890464275786E-2</v>
      </c>
      <c r="C64" s="19">
        <v>2.5377057349900509E-2</v>
      </c>
      <c r="D64" s="19">
        <f>'National Income'!N64/'National Income'!B64</f>
        <v>0.12768147345612132</v>
      </c>
    </row>
    <row r="65" spans="1:4" x14ac:dyDescent="0.35">
      <c r="A65" s="1">
        <v>1917</v>
      </c>
      <c r="B65" s="19">
        <v>4.3304463690872749E-2</v>
      </c>
      <c r="C65" s="19">
        <v>1.7885169678637146E-2</v>
      </c>
      <c r="D65" s="19">
        <f>'National Income'!N65/'National Income'!B65</f>
        <v>0.11418439716312058</v>
      </c>
    </row>
    <row r="66" spans="1:4" x14ac:dyDescent="0.35">
      <c r="A66" s="1">
        <v>1918</v>
      </c>
      <c r="B66" s="19">
        <v>3.3954210322079938E-2</v>
      </c>
      <c r="C66" s="19">
        <v>1.3100791340295636E-2</v>
      </c>
      <c r="D66" s="19">
        <f>'National Income'!N66/'National Income'!B66</f>
        <v>0.1397439024390244</v>
      </c>
    </row>
    <row r="67" spans="1:4" x14ac:dyDescent="0.35">
      <c r="A67" s="1">
        <v>1919</v>
      </c>
      <c r="B67" s="19">
        <v>3.0386740331491711E-2</v>
      </c>
      <c r="C67" s="19">
        <v>1.3729318605600376E-2</v>
      </c>
      <c r="D67" s="19">
        <f>'National Income'!N67/'National Income'!B67</f>
        <v>0.13370705244122966</v>
      </c>
    </row>
    <row r="68" spans="1:4" x14ac:dyDescent="0.35">
      <c r="A68" s="1">
        <v>1920</v>
      </c>
      <c r="B68" s="19">
        <v>4.2465044018643192E-2</v>
      </c>
      <c r="C68" s="19">
        <v>1.0583095035113135E-2</v>
      </c>
      <c r="D68" s="19">
        <f>'National Income'!N68/'National Income'!B68</f>
        <v>0.13367541766109786</v>
      </c>
    </row>
    <row r="69" spans="1:4" x14ac:dyDescent="0.35">
      <c r="A69" s="1">
        <v>1921</v>
      </c>
      <c r="B69" s="19">
        <v>3.588709677419355E-2</v>
      </c>
      <c r="C69" s="19">
        <v>1.2359736378545962E-2</v>
      </c>
      <c r="D69" s="19">
        <f>'National Income'!N69/'National Income'!B69</f>
        <v>0.14465195246179965</v>
      </c>
    </row>
    <row r="70" spans="1:4" x14ac:dyDescent="0.35">
      <c r="A70" s="1">
        <v>1922</v>
      </c>
      <c r="B70" s="19">
        <v>3.9846915803692033E-2</v>
      </c>
      <c r="C70" s="19">
        <v>1.1897518617489788E-2</v>
      </c>
      <c r="D70" s="19">
        <f>'National Income'!N70/'National Income'!B70</f>
        <v>0.11273185665406087</v>
      </c>
    </row>
    <row r="71" spans="1:4" x14ac:dyDescent="0.35">
      <c r="A71" s="1">
        <v>1923</v>
      </c>
      <c r="B71" s="19">
        <v>4.118886028551369E-2</v>
      </c>
      <c r="C71" s="19">
        <v>1.0751503764438904E-2</v>
      </c>
      <c r="D71" s="19">
        <f>'National Income'!N71/'National Income'!B71</f>
        <v>0.12191042557145512</v>
      </c>
    </row>
    <row r="72" spans="1:4" x14ac:dyDescent="0.35">
      <c r="A72" s="1">
        <v>1924</v>
      </c>
      <c r="B72" s="19">
        <v>4.5244690674053553E-2</v>
      </c>
      <c r="C72" s="19">
        <v>1.0749829120242997E-2</v>
      </c>
      <c r="D72" s="19">
        <f>'National Income'!N72/'National Income'!B72</f>
        <v>0.12705923589204346</v>
      </c>
    </row>
    <row r="73" spans="1:4" x14ac:dyDescent="0.35">
      <c r="A73" s="1">
        <v>1925</v>
      </c>
      <c r="B73" s="19">
        <v>5.0511648160243852E-2</v>
      </c>
      <c r="C73" s="19">
        <v>6.8004357631015009E-3</v>
      </c>
      <c r="D73" s="19">
        <f>'National Income'!N73/'National Income'!B73</f>
        <v>0.13672603901611535</v>
      </c>
    </row>
    <row r="74" spans="1:4" x14ac:dyDescent="0.35">
      <c r="A74" s="1">
        <v>1926</v>
      </c>
      <c r="B74" s="19">
        <v>5.4482758620689659E-2</v>
      </c>
      <c r="C74" s="19">
        <v>9.4836019653319441E-3</v>
      </c>
      <c r="D74" s="19">
        <f>'National Income'!N74/'National Income'!B74</f>
        <v>0.15011509371917134</v>
      </c>
    </row>
    <row r="75" spans="1:4" x14ac:dyDescent="0.35">
      <c r="A75" s="1">
        <v>1927</v>
      </c>
      <c r="B75" s="19">
        <v>5.2263284495954514E-2</v>
      </c>
      <c r="C75" s="19">
        <v>7.5721838819437469E-3</v>
      </c>
      <c r="D75" s="19">
        <f>'National Income'!N75/'National Income'!B75</f>
        <v>0.14132522407170295</v>
      </c>
    </row>
    <row r="76" spans="1:4" x14ac:dyDescent="0.35">
      <c r="A76" s="1">
        <v>1928</v>
      </c>
      <c r="B76" s="19">
        <v>5.200433369447454E-2</v>
      </c>
      <c r="C76" s="19">
        <v>9.1042839566073761E-3</v>
      </c>
      <c r="D76" s="19">
        <f>'National Income'!N76/'National Income'!B76</f>
        <v>0.13889312395182193</v>
      </c>
    </row>
    <row r="77" spans="1:4" x14ac:dyDescent="0.35">
      <c r="A77" s="1">
        <v>1929</v>
      </c>
      <c r="B77" s="19">
        <v>5.1956382296343813E-2</v>
      </c>
      <c r="C77" s="19">
        <v>1.465914641256442E-2</v>
      </c>
      <c r="D77" s="19">
        <f>'National Income'!N77/'National Income'!B77</f>
        <v>0.11673210510419813</v>
      </c>
    </row>
    <row r="78" spans="1:4" x14ac:dyDescent="0.35">
      <c r="A78" s="1">
        <v>1930</v>
      </c>
      <c r="B78" s="19">
        <v>4.664786287697982E-2</v>
      </c>
      <c r="C78" s="19">
        <v>1.4319638241679379E-2</v>
      </c>
      <c r="D78" s="19">
        <f>'National Income'!N78/'National Income'!B78</f>
        <v>0.11285759195221629</v>
      </c>
    </row>
    <row r="79" spans="1:4" x14ac:dyDescent="0.35">
      <c r="A79" s="1">
        <v>1931</v>
      </c>
      <c r="B79" s="19">
        <v>3.8516068052930057E-2</v>
      </c>
      <c r="C79" s="19">
        <v>1.1958743429685618E-2</v>
      </c>
      <c r="D79" s="19">
        <f>'National Income'!N79/'National Income'!B79</f>
        <v>7.4815595363540571E-2</v>
      </c>
    </row>
    <row r="80" spans="1:4" x14ac:dyDescent="0.35">
      <c r="A80" s="1">
        <v>1932</v>
      </c>
      <c r="B80" s="19">
        <v>3.0825242718446604E-2</v>
      </c>
      <c r="C80" s="19">
        <v>5.6815782021426963E-3</v>
      </c>
      <c r="D80" s="19">
        <f>'National Income'!N80/'National Income'!B80</f>
        <v>5.9435072577481367E-2</v>
      </c>
    </row>
    <row r="81" spans="1:4" x14ac:dyDescent="0.35">
      <c r="A81" s="1">
        <v>1933</v>
      </c>
      <c r="B81" s="19">
        <v>3.7288135593220341E-2</v>
      </c>
      <c r="C81" s="19">
        <v>4.9458472687562167E-3</v>
      </c>
      <c r="D81" s="19">
        <f>'National Income'!N81/'National Income'!B81</f>
        <v>5.2298263534218591E-2</v>
      </c>
    </row>
    <row r="82" spans="1:4" x14ac:dyDescent="0.35">
      <c r="A82" s="1">
        <v>1934</v>
      </c>
      <c r="B82" s="19">
        <v>3.7971805366075487E-2</v>
      </c>
      <c r="C82" s="19">
        <v>1.0040513644502459E-2</v>
      </c>
      <c r="D82" s="19">
        <f>'National Income'!N82/'National Income'!B82</f>
        <v>4.690117252931323E-2</v>
      </c>
    </row>
    <row r="83" spans="1:4" x14ac:dyDescent="0.35">
      <c r="A83" s="1">
        <v>1935</v>
      </c>
      <c r="B83" s="19">
        <v>3.93136403127715E-2</v>
      </c>
      <c r="C83" s="19">
        <v>1.5107457372975549E-2</v>
      </c>
      <c r="D83" s="19">
        <f>'National Income'!N83/'National Income'!B83</f>
        <v>5.7352941176470586E-2</v>
      </c>
    </row>
    <row r="84" spans="1:4" x14ac:dyDescent="0.35">
      <c r="A84" s="1">
        <v>1936</v>
      </c>
      <c r="B84" s="19">
        <v>4.0769391595233115E-2</v>
      </c>
      <c r="C84" s="19">
        <v>2.1016767755701497E-2</v>
      </c>
      <c r="D84" s="19">
        <f>'National Income'!N84/'National Income'!B84</f>
        <v>7.3220477258821123E-2</v>
      </c>
    </row>
    <row r="85" spans="1:4" x14ac:dyDescent="0.35">
      <c r="A85" s="1">
        <v>1937</v>
      </c>
      <c r="B85" s="19">
        <v>3.9906560249172669E-2</v>
      </c>
      <c r="C85" s="19">
        <v>2.1076584955131473E-2</v>
      </c>
      <c r="D85" s="19">
        <f>'National Income'!N85/'National Income'!B85</f>
        <v>8.7611607142857137E-2</v>
      </c>
    </row>
    <row r="86" spans="1:4" x14ac:dyDescent="0.35">
      <c r="A86" s="1">
        <v>1938</v>
      </c>
      <c r="B86" s="19">
        <v>3.5595105672969966E-2</v>
      </c>
      <c r="C86" s="19">
        <v>2.3419901029070503E-2</v>
      </c>
      <c r="D86" s="19">
        <f>'National Income'!N86/'National Income'!B86</f>
        <v>0.1005678695731819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54B2-2BE6-4F6D-872C-CE50E4C537E9}">
  <dimension ref="A1:E127"/>
  <sheetViews>
    <sheetView topLeftCell="A37" zoomScale="80" zoomScaleNormal="80" workbookViewId="0">
      <selection activeCell="D41" sqref="D41"/>
    </sheetView>
  </sheetViews>
  <sheetFormatPr defaultRowHeight="14.5" x14ac:dyDescent="0.35"/>
  <cols>
    <col min="1" max="1" width="8.7265625" style="44"/>
    <col min="2" max="4" width="8.7265625" style="5"/>
    <col min="5" max="5" width="12.7265625" style="5" customWidth="1"/>
    <col min="6" max="16384" width="8.7265625" style="44"/>
  </cols>
  <sheetData>
    <row r="1" spans="1:5" x14ac:dyDescent="0.35">
      <c r="A1" s="44" t="s">
        <v>0</v>
      </c>
      <c r="B1" s="5" t="s">
        <v>45</v>
      </c>
      <c r="C1" s="5" t="s">
        <v>47</v>
      </c>
      <c r="D1" s="5" t="s">
        <v>46</v>
      </c>
      <c r="E1" s="5" t="s">
        <v>52</v>
      </c>
    </row>
    <row r="2" spans="1:5" x14ac:dyDescent="0.35">
      <c r="A2" s="44">
        <v>1894</v>
      </c>
      <c r="E2" s="5">
        <f>'Wealth Shares'!C2</f>
        <v>0.54182480148159995</v>
      </c>
    </row>
    <row r="3" spans="1:5" x14ac:dyDescent="0.35">
      <c r="A3" s="44">
        <v>1895</v>
      </c>
      <c r="D3" s="5">
        <v>0.70009999999999994</v>
      </c>
      <c r="E3" s="5">
        <f>'Wealth Shares'!C3</f>
        <v>0.53878638287583003</v>
      </c>
    </row>
    <row r="4" spans="1:5" x14ac:dyDescent="0.35">
      <c r="A4" s="44">
        <v>1896</v>
      </c>
      <c r="D4" s="5">
        <v>0.70509999999999995</v>
      </c>
      <c r="E4" s="5">
        <f>'Wealth Shares'!C4</f>
        <v>0.54187321695257296</v>
      </c>
    </row>
    <row r="5" spans="1:5" x14ac:dyDescent="0.35">
      <c r="A5" s="44">
        <v>1897</v>
      </c>
      <c r="D5" s="5">
        <v>0.71379999999999999</v>
      </c>
      <c r="E5" s="5">
        <f>'Wealth Shares'!C5</f>
        <v>0.54481418822525196</v>
      </c>
    </row>
    <row r="6" spans="1:5" x14ac:dyDescent="0.35">
      <c r="A6" s="44">
        <v>1898</v>
      </c>
      <c r="D6" s="5">
        <v>0.70199999999999996</v>
      </c>
      <c r="E6" s="5">
        <f>'Wealth Shares'!C6</f>
        <v>0.54540353451734402</v>
      </c>
    </row>
    <row r="7" spans="1:5" x14ac:dyDescent="0.35">
      <c r="A7" s="44">
        <v>1899</v>
      </c>
      <c r="D7" s="5">
        <v>0.71419999999999995</v>
      </c>
      <c r="E7" s="5">
        <f>'Wealth Shares'!C7</f>
        <v>0.54953587701862805</v>
      </c>
    </row>
    <row r="8" spans="1:5" x14ac:dyDescent="0.35">
      <c r="A8" s="44">
        <v>1900</v>
      </c>
      <c r="D8" s="5">
        <v>0.70650000000000002</v>
      </c>
      <c r="E8" s="5">
        <f>'Wealth Shares'!C8</f>
        <v>0.53618760803338295</v>
      </c>
    </row>
    <row r="9" spans="1:5" x14ac:dyDescent="0.35">
      <c r="A9" s="44">
        <v>1901</v>
      </c>
      <c r="D9" s="5">
        <v>0.73770000000000002</v>
      </c>
      <c r="E9" s="5">
        <f>'Wealth Shares'!C9</f>
        <v>0.53872684073369603</v>
      </c>
    </row>
    <row r="10" spans="1:5" x14ac:dyDescent="0.35">
      <c r="A10" s="44">
        <v>1902</v>
      </c>
      <c r="C10" s="5">
        <v>0.52359999999999995</v>
      </c>
      <c r="D10" s="5">
        <v>0.70650000000000002</v>
      </c>
      <c r="E10" s="5">
        <f>'Wealth Shares'!C10</f>
        <v>0.53727519818774905</v>
      </c>
    </row>
    <row r="11" spans="1:5" x14ac:dyDescent="0.35">
      <c r="A11" s="44">
        <v>1903</v>
      </c>
      <c r="C11" s="5">
        <v>0.54359999999999997</v>
      </c>
      <c r="D11" s="5">
        <v>0.70340000000000003</v>
      </c>
      <c r="E11" s="5">
        <f>'Wealth Shares'!C11</f>
        <v>0.53274786099481697</v>
      </c>
    </row>
    <row r="12" spans="1:5" x14ac:dyDescent="0.35">
      <c r="A12" s="44">
        <v>1904</v>
      </c>
      <c r="C12" s="5">
        <v>0.56340000000000001</v>
      </c>
      <c r="D12" s="5">
        <v>0.70009999999999994</v>
      </c>
      <c r="E12" s="5">
        <f>'Wealth Shares'!C12</f>
        <v>0.52049767665444702</v>
      </c>
    </row>
    <row r="13" spans="1:5" x14ac:dyDescent="0.35">
      <c r="A13" s="44">
        <v>1905</v>
      </c>
      <c r="C13" s="5">
        <v>0.56899999999999995</v>
      </c>
      <c r="D13" s="5">
        <v>0.71350000000000002</v>
      </c>
      <c r="E13" s="5">
        <f>'Wealth Shares'!C13</f>
        <v>0.533551283511142</v>
      </c>
    </row>
    <row r="14" spans="1:5" x14ac:dyDescent="0.35">
      <c r="A14" s="44">
        <v>1906</v>
      </c>
      <c r="D14" s="5">
        <v>0.72089999999999999</v>
      </c>
      <c r="E14" s="5">
        <f>'Wealth Shares'!C14</f>
        <v>0.52366964053137099</v>
      </c>
    </row>
    <row r="15" spans="1:5" x14ac:dyDescent="0.35">
      <c r="A15" s="44">
        <v>1907</v>
      </c>
      <c r="C15" s="5">
        <v>0.54410000000000003</v>
      </c>
      <c r="D15" s="5">
        <v>0.69940000000000002</v>
      </c>
      <c r="E15" s="5">
        <f>'Wealth Shares'!C15</f>
        <v>0.52296576269071304</v>
      </c>
    </row>
    <row r="16" spans="1:5" x14ac:dyDescent="0.35">
      <c r="A16" s="44">
        <v>1908</v>
      </c>
      <c r="D16" s="5">
        <v>0.6865</v>
      </c>
      <c r="E16" s="5">
        <f>'Wealth Shares'!C16</f>
        <v>0.51834094855121304</v>
      </c>
    </row>
    <row r="17" spans="1:5" x14ac:dyDescent="0.35">
      <c r="A17" s="44">
        <v>1909</v>
      </c>
      <c r="C17" s="5">
        <v>0.55379999999999996</v>
      </c>
      <c r="D17" s="5">
        <v>0.70250000000000001</v>
      </c>
      <c r="E17" s="5">
        <f>'Wealth Shares'!C17</f>
        <v>0.52551788862527604</v>
      </c>
    </row>
    <row r="18" spans="1:5" x14ac:dyDescent="0.35">
      <c r="A18" s="44">
        <v>1910</v>
      </c>
      <c r="C18" s="5">
        <v>0.5403</v>
      </c>
      <c r="D18" s="5">
        <v>0.68830000000000002</v>
      </c>
      <c r="E18" s="5">
        <f>'Wealth Shares'!C18</f>
        <v>0.53122469882428602</v>
      </c>
    </row>
    <row r="19" spans="1:5" x14ac:dyDescent="0.35">
      <c r="A19" s="44">
        <v>1911</v>
      </c>
      <c r="C19" s="5">
        <v>0.55420000000000003</v>
      </c>
      <c r="D19" s="5">
        <v>0.67649999999999999</v>
      </c>
      <c r="E19" s="5">
        <f>'Wealth Shares'!C19</f>
        <v>0.53095511293770903</v>
      </c>
    </row>
    <row r="20" spans="1:5" x14ac:dyDescent="0.35">
      <c r="A20" s="44">
        <v>1912</v>
      </c>
      <c r="C20" s="5">
        <v>0.55310000000000004</v>
      </c>
      <c r="D20" s="5">
        <v>0.68779999999999997</v>
      </c>
      <c r="E20" s="5">
        <f>'Wealth Shares'!C20</f>
        <v>0.53401216529564199</v>
      </c>
    </row>
    <row r="21" spans="1:5" x14ac:dyDescent="0.35">
      <c r="A21" s="44">
        <v>1913</v>
      </c>
      <c r="C21" s="5">
        <v>0.54559999999999997</v>
      </c>
      <c r="D21" s="5">
        <v>0.66579999999999995</v>
      </c>
      <c r="E21" s="5">
        <f>'Wealth Shares'!C21</f>
        <v>0.53375810550643199</v>
      </c>
    </row>
    <row r="22" spans="1:5" x14ac:dyDescent="0.35">
      <c r="A22" s="44">
        <v>1914</v>
      </c>
      <c r="C22" s="5">
        <v>0.54559999999999997</v>
      </c>
      <c r="D22" s="5">
        <v>0.67210000000000003</v>
      </c>
      <c r="E22" s="5">
        <f>'Wealth Shares'!C22</f>
        <v>0.53216322490361601</v>
      </c>
    </row>
    <row r="23" spans="1:5" x14ac:dyDescent="0.35">
      <c r="A23" s="44">
        <v>1915</v>
      </c>
      <c r="C23" s="5">
        <v>0.54</v>
      </c>
      <c r="E23" s="5">
        <f>'Wealth Shares'!C23</f>
        <v>0.52323670839295</v>
      </c>
    </row>
    <row r="24" spans="1:5" x14ac:dyDescent="0.35">
      <c r="A24" s="44">
        <v>1916</v>
      </c>
      <c r="C24" s="5">
        <v>0.53759999999999997</v>
      </c>
      <c r="E24" s="5">
        <f>'Wealth Shares'!C24</f>
        <v>0.51600836266530503</v>
      </c>
    </row>
    <row r="25" spans="1:5" x14ac:dyDescent="0.35">
      <c r="A25" s="44">
        <v>1917</v>
      </c>
      <c r="C25" s="5">
        <v>0.53490000000000004</v>
      </c>
      <c r="E25" s="5">
        <f>'Wealth Shares'!C25</f>
        <v>0.52348853764098502</v>
      </c>
    </row>
    <row r="26" spans="1:5" x14ac:dyDescent="0.35">
      <c r="A26" s="44">
        <v>1918</v>
      </c>
      <c r="C26" s="5">
        <v>0.52810000000000001</v>
      </c>
      <c r="E26" s="5">
        <f>'Wealth Shares'!C26</f>
        <v>0.48462140492619898</v>
      </c>
    </row>
    <row r="27" spans="1:5" x14ac:dyDescent="0.35">
      <c r="A27" s="44">
        <v>1919</v>
      </c>
      <c r="C27" s="5">
        <v>0.52010000000000001</v>
      </c>
      <c r="D27" s="5">
        <v>0.62549999999999994</v>
      </c>
      <c r="E27" s="5">
        <f>'Wealth Shares'!C27</f>
        <v>0.48487664687541299</v>
      </c>
    </row>
    <row r="28" spans="1:5" x14ac:dyDescent="0.35">
      <c r="A28" s="44">
        <v>1920</v>
      </c>
      <c r="C28" s="5">
        <v>0.50460000000000005</v>
      </c>
      <c r="D28" s="5">
        <v>0.57310000000000005</v>
      </c>
      <c r="E28" s="5">
        <f>'Wealth Shares'!C28</f>
        <v>0.49002524102637901</v>
      </c>
    </row>
    <row r="29" spans="1:5" x14ac:dyDescent="0.35">
      <c r="A29" s="44">
        <v>1921</v>
      </c>
      <c r="C29" s="5">
        <v>0.49399999999999999</v>
      </c>
      <c r="D29" s="5">
        <v>0.60540000000000005</v>
      </c>
      <c r="E29" s="5">
        <f>'Wealth Shares'!C29</f>
        <v>0.46385378923422699</v>
      </c>
    </row>
    <row r="30" spans="1:5" x14ac:dyDescent="0.35">
      <c r="A30" s="44">
        <v>1922</v>
      </c>
      <c r="C30" s="5">
        <v>0.48459999999999998</v>
      </c>
      <c r="D30" s="5">
        <v>0.61739999999999995</v>
      </c>
      <c r="E30" s="5">
        <f>'Wealth Shares'!C30</f>
        <v>0.456051756973886</v>
      </c>
    </row>
    <row r="31" spans="1:5" x14ac:dyDescent="0.35">
      <c r="A31" s="44">
        <v>1923</v>
      </c>
      <c r="C31" s="5">
        <v>0.4773</v>
      </c>
      <c r="D31" s="5">
        <v>0.60240000000000005</v>
      </c>
      <c r="E31" s="5">
        <f>'Wealth Shares'!C31</f>
        <v>0.45336473031576102</v>
      </c>
    </row>
    <row r="32" spans="1:5" x14ac:dyDescent="0.35">
      <c r="A32" s="44">
        <v>1924</v>
      </c>
      <c r="C32" s="5">
        <v>0.4743</v>
      </c>
      <c r="D32" s="5">
        <v>0.59460000000000002</v>
      </c>
      <c r="E32" s="5">
        <f>'Wealth Shares'!C32</f>
        <v>0.44584412449924299</v>
      </c>
    </row>
    <row r="33" spans="1:5" x14ac:dyDescent="0.35">
      <c r="A33" s="44">
        <v>1925</v>
      </c>
      <c r="C33" s="5">
        <v>0.44700000000000001</v>
      </c>
      <c r="D33" s="5">
        <v>0.60270000000000001</v>
      </c>
      <c r="E33" s="5">
        <f>'Wealth Shares'!C33</f>
        <v>0.44824366678196997</v>
      </c>
    </row>
    <row r="34" spans="1:5" x14ac:dyDescent="0.35">
      <c r="A34" s="44">
        <v>1926</v>
      </c>
      <c r="C34" s="5">
        <v>0.4536</v>
      </c>
      <c r="D34" s="5">
        <v>0.56889999999999996</v>
      </c>
      <c r="E34" s="5">
        <f>'Wealth Shares'!C34</f>
        <v>0.45404050813020802</v>
      </c>
    </row>
    <row r="35" spans="1:5" x14ac:dyDescent="0.35">
      <c r="A35" s="44">
        <v>1927</v>
      </c>
      <c r="C35" s="5">
        <v>0.47739999999999999</v>
      </c>
      <c r="D35" s="5">
        <v>0.59109999999999996</v>
      </c>
      <c r="E35" s="5">
        <f>'Wealth Shares'!C35</f>
        <v>0.45836457942834002</v>
      </c>
    </row>
    <row r="36" spans="1:5" x14ac:dyDescent="0.35">
      <c r="A36" s="44">
        <v>1928</v>
      </c>
      <c r="D36" s="5">
        <v>0.56459999999999999</v>
      </c>
      <c r="E36" s="5">
        <f>'Wealth Shares'!C36</f>
        <v>0.45912314650935299</v>
      </c>
    </row>
    <row r="37" spans="1:5" x14ac:dyDescent="0.35">
      <c r="A37" s="44">
        <v>1929</v>
      </c>
      <c r="C37" s="5">
        <v>0.49080000000000001</v>
      </c>
      <c r="D37" s="5">
        <v>0.56320000000000003</v>
      </c>
      <c r="E37" s="5">
        <f>'Wealth Shares'!C37</f>
        <v>0.45722971820488001</v>
      </c>
    </row>
    <row r="38" spans="1:5" x14ac:dyDescent="0.35">
      <c r="A38" s="44">
        <v>1930</v>
      </c>
      <c r="C38" s="5">
        <v>0.49609999999999999</v>
      </c>
      <c r="D38" s="5">
        <v>0.56940000000000002</v>
      </c>
      <c r="E38" s="5">
        <f>'Wealth Shares'!C38</f>
        <v>0.44664775958683101</v>
      </c>
    </row>
    <row r="39" spans="1:5" x14ac:dyDescent="0.35">
      <c r="A39" s="44">
        <v>1931</v>
      </c>
      <c r="C39" s="5">
        <v>0.46329999999999999</v>
      </c>
      <c r="D39" s="5">
        <v>0.53110000000000002</v>
      </c>
      <c r="E39" s="5">
        <f>'Wealth Shares'!C39</f>
        <v>0.42396458950565202</v>
      </c>
    </row>
    <row r="40" spans="1:5" x14ac:dyDescent="0.35">
      <c r="A40" s="44">
        <v>1932</v>
      </c>
      <c r="C40" s="5">
        <v>0.44790000000000002</v>
      </c>
      <c r="D40" s="5">
        <v>0.54320000000000002</v>
      </c>
      <c r="E40" s="5">
        <f>'Wealth Shares'!C40</f>
        <v>0.38221474524794202</v>
      </c>
    </row>
    <row r="41" spans="1:5" x14ac:dyDescent="0.35">
      <c r="A41" s="44">
        <v>1933</v>
      </c>
      <c r="C41" s="5">
        <v>0.44600000000000001</v>
      </c>
      <c r="D41" s="5">
        <v>0.5595</v>
      </c>
      <c r="E41" s="5">
        <f>'Wealth Shares'!C41</f>
        <v>0.38440086177195099</v>
      </c>
    </row>
    <row r="42" spans="1:5" x14ac:dyDescent="0.35">
      <c r="A42" s="44">
        <v>1934</v>
      </c>
      <c r="D42" s="5">
        <v>0.53800000000000003</v>
      </c>
      <c r="E42" s="5">
        <f>'Wealth Shares'!C42</f>
        <v>0.37224939804637103</v>
      </c>
    </row>
    <row r="43" spans="1:5" x14ac:dyDescent="0.35">
      <c r="A43" s="44">
        <v>1935</v>
      </c>
      <c r="C43" s="5">
        <v>0.4375</v>
      </c>
      <c r="D43" s="5">
        <v>0.53979999999999995</v>
      </c>
      <c r="E43" s="5">
        <f>'Wealth Shares'!C43</f>
        <v>0.36906585077731902</v>
      </c>
    </row>
    <row r="44" spans="1:5" x14ac:dyDescent="0.35">
      <c r="A44" s="44">
        <v>1936</v>
      </c>
      <c r="C44" s="5">
        <v>0.43259999999999998</v>
      </c>
      <c r="D44" s="5">
        <v>0.5343</v>
      </c>
      <c r="E44" s="5">
        <f>'Wealth Shares'!C44</f>
        <v>0.373304309909469</v>
      </c>
    </row>
    <row r="45" spans="1:5" x14ac:dyDescent="0.35">
      <c r="A45" s="44">
        <v>1937</v>
      </c>
      <c r="C45" s="5">
        <v>0.4264</v>
      </c>
      <c r="D45" s="5">
        <v>0.53129999999999999</v>
      </c>
      <c r="E45" s="5">
        <f>'Wealth Shares'!C45</f>
        <v>0.40553249122037999</v>
      </c>
    </row>
    <row r="46" spans="1:5" x14ac:dyDescent="0.35">
      <c r="A46" s="44">
        <v>1938</v>
      </c>
      <c r="C46" s="5">
        <v>0.39689999999999998</v>
      </c>
      <c r="D46" s="5">
        <v>0.54069999999999996</v>
      </c>
      <c r="E46" s="5">
        <f>'Wealth Shares'!C46</f>
        <v>0.39247948696562301</v>
      </c>
    </row>
    <row r="47" spans="1:5" x14ac:dyDescent="0.35">
      <c r="A47" s="44">
        <v>1939</v>
      </c>
      <c r="C47" s="5">
        <v>0.39989999999999998</v>
      </c>
      <c r="D47" s="5">
        <v>0.51190000000000002</v>
      </c>
      <c r="E47" s="5">
        <f>'Wealth Shares'!C47</f>
        <v>0.384403879942464</v>
      </c>
    </row>
    <row r="48" spans="1:5" x14ac:dyDescent="0.35">
      <c r="A48" s="44">
        <v>1940</v>
      </c>
      <c r="C48" s="5">
        <v>0.3478</v>
      </c>
      <c r="D48" s="5">
        <v>0.50980000000000003</v>
      </c>
      <c r="E48" s="5">
        <f>'Wealth Shares'!C48</f>
        <v>0.366769523246398</v>
      </c>
    </row>
    <row r="49" spans="1:5" x14ac:dyDescent="0.35">
      <c r="A49" s="44">
        <v>1941</v>
      </c>
      <c r="C49" s="5">
        <v>0.34839999999999999</v>
      </c>
      <c r="D49" s="5">
        <v>0.4985</v>
      </c>
    </row>
    <row r="50" spans="1:5" x14ac:dyDescent="0.35">
      <c r="A50" s="44">
        <v>1942</v>
      </c>
      <c r="C50" s="5">
        <v>0.36249999999999999</v>
      </c>
    </row>
    <row r="51" spans="1:5" x14ac:dyDescent="0.35">
      <c r="A51" s="44">
        <v>1943</v>
      </c>
      <c r="C51" s="5">
        <v>0.3805</v>
      </c>
    </row>
    <row r="52" spans="1:5" x14ac:dyDescent="0.35">
      <c r="A52" s="44">
        <v>1944</v>
      </c>
      <c r="C52" s="5">
        <v>0.37840000000000001</v>
      </c>
    </row>
    <row r="53" spans="1:5" x14ac:dyDescent="0.35">
      <c r="A53" s="44">
        <v>1945</v>
      </c>
      <c r="C53" s="5">
        <v>0.35170000000000001</v>
      </c>
    </row>
    <row r="54" spans="1:5" x14ac:dyDescent="0.35">
      <c r="A54" s="44">
        <v>1946</v>
      </c>
      <c r="C54" s="5">
        <v>0.307</v>
      </c>
      <c r="D54" s="5">
        <v>0.46079999999999999</v>
      </c>
    </row>
    <row r="55" spans="1:5" x14ac:dyDescent="0.35">
      <c r="A55" s="44">
        <v>1947</v>
      </c>
      <c r="C55" s="5">
        <v>0.3024</v>
      </c>
      <c r="D55" s="5">
        <v>0.44950000000000001</v>
      </c>
      <c r="E55" s="5">
        <f>'Wealth Shares'!C55</f>
        <v>0.29140037813775999</v>
      </c>
    </row>
    <row r="56" spans="1:5" x14ac:dyDescent="0.35">
      <c r="A56" s="44">
        <v>1948</v>
      </c>
      <c r="C56" s="5">
        <v>0.30559999999999998</v>
      </c>
      <c r="D56" s="5">
        <v>0.44390000000000002</v>
      </c>
    </row>
    <row r="57" spans="1:5" x14ac:dyDescent="0.35">
      <c r="A57" s="44">
        <v>1949</v>
      </c>
      <c r="C57" s="5">
        <v>0.33260000000000001</v>
      </c>
      <c r="D57" s="5">
        <v>0.43380000000000002</v>
      </c>
    </row>
    <row r="58" spans="1:5" x14ac:dyDescent="0.35">
      <c r="A58" s="44">
        <v>1950</v>
      </c>
      <c r="C58" s="5">
        <v>0.33379999999999999</v>
      </c>
      <c r="D58" s="5">
        <v>0.4304</v>
      </c>
    </row>
    <row r="59" spans="1:5" x14ac:dyDescent="0.35">
      <c r="A59" s="44">
        <v>1951</v>
      </c>
      <c r="C59" s="5">
        <v>0.32729999999999998</v>
      </c>
      <c r="D59" s="5">
        <v>0.41849999999999998</v>
      </c>
      <c r="E59" s="5">
        <f>'Wealth Shares'!C59</f>
        <v>0.28945710576589201</v>
      </c>
    </row>
    <row r="60" spans="1:5" x14ac:dyDescent="0.35">
      <c r="A60" s="44">
        <v>1952</v>
      </c>
      <c r="C60" s="5">
        <v>0.3206</v>
      </c>
      <c r="D60" s="5">
        <v>0.38779999999999998</v>
      </c>
    </row>
    <row r="61" spans="1:5" x14ac:dyDescent="0.35">
      <c r="A61" s="44">
        <v>1953</v>
      </c>
      <c r="C61" s="5">
        <v>0.31900000000000001</v>
      </c>
      <c r="D61" s="5">
        <v>0.38890000000000002</v>
      </c>
      <c r="E61" s="5">
        <f>'Wealth Shares'!C61</f>
        <v>0.27529964096145099</v>
      </c>
    </row>
    <row r="62" spans="1:5" x14ac:dyDescent="0.35">
      <c r="A62" s="44">
        <v>1954</v>
      </c>
      <c r="C62" s="5">
        <v>0.30430000000000001</v>
      </c>
      <c r="D62" s="5">
        <v>0.4093</v>
      </c>
      <c r="E62" s="5">
        <f>'Wealth Shares'!C62</f>
        <v>0.27751249438414899</v>
      </c>
    </row>
    <row r="63" spans="1:5" x14ac:dyDescent="0.35">
      <c r="A63" s="44">
        <v>1955</v>
      </c>
      <c r="C63" s="5">
        <v>0.31080000000000002</v>
      </c>
      <c r="D63" s="5">
        <v>0.37859999999999999</v>
      </c>
      <c r="E63" s="5">
        <f>'Wealth Shares'!C63</f>
        <v>0.30195215390191499</v>
      </c>
    </row>
    <row r="64" spans="1:5" x14ac:dyDescent="0.35">
      <c r="A64" s="44">
        <v>1956</v>
      </c>
      <c r="C64" s="5">
        <v>0.31330000000000002</v>
      </c>
      <c r="D64" s="5">
        <v>0.37909999999999999</v>
      </c>
      <c r="E64" s="5">
        <f>'Wealth Shares'!C64</f>
        <v>0.31974668169971399</v>
      </c>
    </row>
    <row r="65" spans="1:5" x14ac:dyDescent="0.35">
      <c r="A65" s="44">
        <v>1957</v>
      </c>
      <c r="C65" s="5">
        <v>0.33239999999999997</v>
      </c>
      <c r="D65" s="5">
        <v>0.36570000000000003</v>
      </c>
    </row>
    <row r="66" spans="1:5" x14ac:dyDescent="0.35">
      <c r="A66" s="44">
        <v>1958</v>
      </c>
      <c r="C66" s="5">
        <v>0.31119999999999998</v>
      </c>
      <c r="D66" s="5">
        <v>0.3528</v>
      </c>
      <c r="E66" s="5">
        <f>'Wealth Shares'!C66</f>
        <v>0.23937336576273799</v>
      </c>
    </row>
    <row r="67" spans="1:5" x14ac:dyDescent="0.35">
      <c r="A67" s="44">
        <v>1959</v>
      </c>
      <c r="C67" s="5">
        <v>0.3256</v>
      </c>
      <c r="D67" s="5">
        <v>0.3609</v>
      </c>
      <c r="E67" s="5">
        <f>'Wealth Shares'!C67</f>
        <v>0.25486873623934198</v>
      </c>
    </row>
    <row r="68" spans="1:5" x14ac:dyDescent="0.35">
      <c r="A68" s="44">
        <v>1960</v>
      </c>
      <c r="C68" s="5">
        <v>0.31440000000000001</v>
      </c>
      <c r="D68" s="5">
        <v>0.35039999999999999</v>
      </c>
      <c r="E68" s="5">
        <f>'Wealth Shares'!C68</f>
        <v>0.27718349552281601</v>
      </c>
    </row>
    <row r="69" spans="1:5" x14ac:dyDescent="0.35">
      <c r="A69" s="44">
        <v>1961</v>
      </c>
      <c r="D69" s="5">
        <v>0.34029999999999999</v>
      </c>
      <c r="E69" s="5">
        <f>'Wealth Shares'!C69</f>
        <v>0.27683077153157598</v>
      </c>
    </row>
    <row r="70" spans="1:5" x14ac:dyDescent="0.35">
      <c r="A70" s="44">
        <v>1962</v>
      </c>
      <c r="B70" s="5">
        <v>0.28339999999999999</v>
      </c>
      <c r="C70" s="5">
        <v>0.3201</v>
      </c>
      <c r="D70" s="5">
        <v>0.3276</v>
      </c>
    </row>
    <row r="71" spans="1:5" x14ac:dyDescent="0.35">
      <c r="A71" s="44">
        <v>1963</v>
      </c>
      <c r="B71" s="5">
        <v>0.28010000000000002</v>
      </c>
      <c r="D71" s="5">
        <v>0.32379999999999998</v>
      </c>
      <c r="E71" s="5">
        <f>'Wealth Shares'!C71</f>
        <v>0.256208969531246</v>
      </c>
    </row>
    <row r="72" spans="1:5" x14ac:dyDescent="0.35">
      <c r="A72" s="44">
        <v>1964</v>
      </c>
      <c r="B72" s="5">
        <v>0.27689999999999998</v>
      </c>
      <c r="C72" s="5">
        <v>0.32550000000000001</v>
      </c>
      <c r="D72" s="5">
        <v>0.32069999999999999</v>
      </c>
      <c r="E72" s="5">
        <f>'Wealth Shares'!C72</f>
        <v>0.26341167951781103</v>
      </c>
    </row>
    <row r="73" spans="1:5" x14ac:dyDescent="0.35">
      <c r="A73" s="44">
        <v>1965</v>
      </c>
      <c r="B73" s="5">
        <v>0.27560000000000001</v>
      </c>
      <c r="C73" s="5">
        <v>0.31859999999999999</v>
      </c>
      <c r="D73" s="5">
        <v>0.30940000000000001</v>
      </c>
      <c r="E73" s="5">
        <f>'Wealth Shares'!C73</f>
        <v>0.25319958588118702</v>
      </c>
    </row>
    <row r="74" spans="1:5" x14ac:dyDescent="0.35">
      <c r="A74" s="44">
        <v>1966</v>
      </c>
      <c r="B74" s="5">
        <v>0.27429999999999999</v>
      </c>
      <c r="C74" s="5">
        <v>0.3049</v>
      </c>
      <c r="D74" s="5">
        <v>0.29270000000000002</v>
      </c>
      <c r="E74" s="5">
        <f>'Wealth Shares'!C74</f>
        <v>0.23562920802743201</v>
      </c>
    </row>
    <row r="75" spans="1:5" x14ac:dyDescent="0.35">
      <c r="A75" s="44">
        <v>1967</v>
      </c>
      <c r="B75" s="5">
        <v>0.27239999999999998</v>
      </c>
      <c r="C75" s="5">
        <v>0.29199999999999998</v>
      </c>
      <c r="D75" s="5">
        <v>0.29909999999999998</v>
      </c>
      <c r="E75" s="5">
        <f>'Wealth Shares'!C75</f>
        <v>0.21850157312992199</v>
      </c>
    </row>
    <row r="76" spans="1:5" x14ac:dyDescent="0.35">
      <c r="A76" s="44">
        <v>1968</v>
      </c>
      <c r="B76" s="5">
        <v>0.28899999999999998</v>
      </c>
      <c r="C76" s="5">
        <v>0.2571</v>
      </c>
      <c r="D76" s="5">
        <v>0.30530000000000002</v>
      </c>
      <c r="E76" s="5">
        <f>'Wealth Shares'!C76</f>
        <v>0.22434653337757299</v>
      </c>
    </row>
    <row r="77" spans="1:5" x14ac:dyDescent="0.35">
      <c r="A77" s="44">
        <v>1969</v>
      </c>
      <c r="B77" s="5">
        <v>0.2697</v>
      </c>
      <c r="C77" s="5">
        <v>0.23330000000000001</v>
      </c>
      <c r="D77" s="5">
        <v>0.27600000000000002</v>
      </c>
      <c r="E77" s="5">
        <f>'Wealth Shares'!C77</f>
        <v>0.18104989600714899</v>
      </c>
    </row>
    <row r="78" spans="1:5" x14ac:dyDescent="0.35">
      <c r="A78" s="44">
        <v>1970</v>
      </c>
      <c r="B78" s="5">
        <v>0.26369999999999999</v>
      </c>
      <c r="C78" s="5">
        <v>0.20319999999999999</v>
      </c>
      <c r="D78" s="5">
        <v>0.27389999999999998</v>
      </c>
      <c r="E78" s="5">
        <f>'Wealth Shares'!C78</f>
        <v>0.22650225514671199</v>
      </c>
    </row>
    <row r="79" spans="1:5" x14ac:dyDescent="0.35">
      <c r="A79" s="44">
        <v>1971</v>
      </c>
      <c r="B79" s="5">
        <v>0.26269999999999999</v>
      </c>
      <c r="C79" s="5">
        <v>0.19839999999999999</v>
      </c>
      <c r="D79" s="5">
        <v>0.26729999999999998</v>
      </c>
      <c r="E79" s="5">
        <f>'Wealth Shares'!C79</f>
        <v>0.217822782463645</v>
      </c>
    </row>
    <row r="80" spans="1:5" x14ac:dyDescent="0.35">
      <c r="A80" s="44">
        <v>1972</v>
      </c>
      <c r="B80" s="5">
        <v>0.26150000000000001</v>
      </c>
      <c r="C80" s="5">
        <v>0.1978</v>
      </c>
      <c r="D80" s="5">
        <v>0.28349999999999997</v>
      </c>
    </row>
    <row r="81" spans="1:5" x14ac:dyDescent="0.35">
      <c r="A81" s="44">
        <v>1973</v>
      </c>
      <c r="B81" s="5">
        <v>0.25040000000000001</v>
      </c>
      <c r="C81" s="5">
        <v>0.1978</v>
      </c>
      <c r="D81" s="5">
        <v>0.26669999999999999</v>
      </c>
      <c r="E81" s="5">
        <f>'Wealth Shares'!C81</f>
        <v>0.21038028203609399</v>
      </c>
    </row>
    <row r="82" spans="1:5" x14ac:dyDescent="0.35">
      <c r="A82" s="44">
        <v>1974</v>
      </c>
      <c r="B82" s="5">
        <v>0.23680000000000001</v>
      </c>
      <c r="C82" s="5">
        <v>0.1913</v>
      </c>
      <c r="D82" s="5">
        <v>0.23669999999999999</v>
      </c>
      <c r="E82" s="5">
        <f>'Wealth Shares'!C82</f>
        <v>0.19136002454349299</v>
      </c>
    </row>
    <row r="83" spans="1:5" x14ac:dyDescent="0.35">
      <c r="A83" s="44">
        <v>1975</v>
      </c>
      <c r="B83" s="5">
        <v>0.23400000000000001</v>
      </c>
      <c r="C83" s="5">
        <v>0.18679999999999999</v>
      </c>
      <c r="D83" s="5">
        <v>0.2213</v>
      </c>
    </row>
    <row r="84" spans="1:5" x14ac:dyDescent="0.35">
      <c r="A84" s="44">
        <v>1976</v>
      </c>
      <c r="B84" s="5">
        <v>0.223</v>
      </c>
      <c r="C84" s="5">
        <v>0.183</v>
      </c>
      <c r="D84" s="5">
        <v>0.23080000000000001</v>
      </c>
      <c r="E84" s="5">
        <f>'Wealth Shares'!C84</f>
        <v>0.170461034134507</v>
      </c>
    </row>
    <row r="85" spans="1:5" x14ac:dyDescent="0.35">
      <c r="A85" s="44">
        <v>1977</v>
      </c>
      <c r="B85" s="5">
        <v>0.22420000000000001</v>
      </c>
      <c r="C85" s="5">
        <v>0.1787</v>
      </c>
      <c r="D85" s="5">
        <v>0.20630000000000001</v>
      </c>
      <c r="E85" s="5">
        <f>'Wealth Shares'!C85</f>
        <v>0.17831753659685301</v>
      </c>
    </row>
    <row r="86" spans="1:5" x14ac:dyDescent="0.35">
      <c r="A86" s="44">
        <v>1978</v>
      </c>
      <c r="B86" s="5">
        <v>0.2147</v>
      </c>
      <c r="C86" s="5">
        <v>0.17599999999999999</v>
      </c>
      <c r="D86" s="5">
        <v>0.21149999999999999</v>
      </c>
      <c r="E86" s="5">
        <f>'Wealth Shares'!C86</f>
        <v>0.17119534346114601</v>
      </c>
    </row>
    <row r="87" spans="1:5" x14ac:dyDescent="0.35">
      <c r="A87" s="44">
        <v>1979</v>
      </c>
      <c r="B87" s="5">
        <v>0.22919999999999999</v>
      </c>
      <c r="C87" s="5">
        <v>0.1741</v>
      </c>
      <c r="D87" s="5">
        <v>0.18529999999999999</v>
      </c>
      <c r="E87" s="5">
        <f>'Wealth Shares'!C87</f>
        <v>0.162261730482922</v>
      </c>
    </row>
    <row r="88" spans="1:5" x14ac:dyDescent="0.35">
      <c r="A88" s="44">
        <v>1980</v>
      </c>
      <c r="B88" s="5">
        <v>0.22950000000000001</v>
      </c>
      <c r="C88" s="5">
        <v>0.1721</v>
      </c>
      <c r="D88" s="5">
        <v>0.1875</v>
      </c>
      <c r="E88" s="5">
        <f>'Wealth Shares'!C88</f>
        <v>0.15476985963517001</v>
      </c>
    </row>
    <row r="89" spans="1:5" x14ac:dyDescent="0.35">
      <c r="A89" s="44">
        <v>1981</v>
      </c>
      <c r="B89" s="5">
        <v>0.2359</v>
      </c>
      <c r="C89" s="5">
        <v>0.16669999999999999</v>
      </c>
      <c r="D89" s="5">
        <v>0.1739</v>
      </c>
    </row>
    <row r="90" spans="1:5" x14ac:dyDescent="0.35">
      <c r="A90" s="44">
        <v>1982</v>
      </c>
      <c r="B90" s="5">
        <v>0.2422</v>
      </c>
      <c r="C90" s="5">
        <v>0.1618</v>
      </c>
      <c r="D90" s="5">
        <v>0.17199999999999999</v>
      </c>
      <c r="E90" s="5">
        <f>'Wealth Shares'!C90</f>
        <v>0.15388872808049101</v>
      </c>
    </row>
    <row r="91" spans="1:5" x14ac:dyDescent="0.35">
      <c r="A91" s="44">
        <v>1983</v>
      </c>
      <c r="B91" s="5">
        <v>0.2366</v>
      </c>
      <c r="C91" s="5">
        <v>0.1593</v>
      </c>
      <c r="D91" s="5">
        <v>0.17460000000000001</v>
      </c>
    </row>
    <row r="92" spans="1:5" x14ac:dyDescent="0.35">
      <c r="A92" s="44">
        <v>1984</v>
      </c>
      <c r="B92" s="5">
        <v>0.2384</v>
      </c>
      <c r="C92" s="5">
        <v>0.15790000000000001</v>
      </c>
      <c r="D92" s="5">
        <v>0.1522</v>
      </c>
      <c r="E92" s="5">
        <f>'Wealth Shares'!C92</f>
        <v>0.137675598556528</v>
      </c>
    </row>
    <row r="93" spans="1:5" x14ac:dyDescent="0.35">
      <c r="A93" s="44">
        <v>1985</v>
      </c>
      <c r="B93" s="5">
        <v>0.2412</v>
      </c>
      <c r="C93" s="5">
        <v>0.16139999999999999</v>
      </c>
      <c r="D93" s="5">
        <v>0.1578</v>
      </c>
    </row>
    <row r="94" spans="1:5" x14ac:dyDescent="0.35">
      <c r="A94" s="44">
        <v>1986</v>
      </c>
      <c r="B94" s="5">
        <v>0.2462</v>
      </c>
      <c r="C94" s="5">
        <v>0.16789999999999999</v>
      </c>
      <c r="D94" s="5">
        <v>0.16300000000000001</v>
      </c>
      <c r="E94" s="5">
        <f>'Wealth Shares'!C94</f>
        <v>0.147245471231916</v>
      </c>
    </row>
    <row r="95" spans="1:5" x14ac:dyDescent="0.35">
      <c r="A95" s="44">
        <v>1987</v>
      </c>
      <c r="B95" s="5">
        <v>0.26300000000000001</v>
      </c>
      <c r="C95" s="5">
        <v>0.1706</v>
      </c>
      <c r="D95" s="5">
        <v>0.16669999999999999</v>
      </c>
    </row>
    <row r="96" spans="1:5" x14ac:dyDescent="0.35">
      <c r="A96" s="44">
        <v>1988</v>
      </c>
      <c r="B96" s="5">
        <v>0.28139999999999998</v>
      </c>
      <c r="C96" s="5">
        <v>0.1736</v>
      </c>
      <c r="D96" s="5">
        <v>0.152</v>
      </c>
      <c r="E96" s="5">
        <f>'Wealth Shares'!C96</f>
        <v>0.142463935496522</v>
      </c>
    </row>
    <row r="97" spans="1:5" x14ac:dyDescent="0.35">
      <c r="A97" s="44">
        <v>1989</v>
      </c>
      <c r="B97" s="5">
        <v>0.28289999999999998</v>
      </c>
      <c r="C97" s="5">
        <v>0.17660000000000001</v>
      </c>
      <c r="D97" s="5">
        <v>0.16589999999999999</v>
      </c>
      <c r="E97" s="5">
        <f>'Wealth Shares'!C97</f>
        <v>0.138377048304268</v>
      </c>
    </row>
    <row r="98" spans="1:5" x14ac:dyDescent="0.35">
      <c r="A98" s="44">
        <v>1990</v>
      </c>
      <c r="B98" s="5">
        <v>0.28239999999999998</v>
      </c>
      <c r="C98" s="5">
        <v>0.17180000000000001</v>
      </c>
      <c r="D98" s="5">
        <v>0.16350000000000001</v>
      </c>
      <c r="E98" s="5">
        <f>'Wealth Shares'!C98</f>
        <v>0.15845766327008801</v>
      </c>
    </row>
    <row r="99" spans="1:5" x14ac:dyDescent="0.35">
      <c r="A99" s="44">
        <v>1991</v>
      </c>
      <c r="B99" s="5">
        <v>0.27710000000000001</v>
      </c>
      <c r="C99" s="5">
        <v>0.18099999999999999</v>
      </c>
      <c r="D99" s="5">
        <v>0.15579999999999999</v>
      </c>
      <c r="E99" s="5">
        <f>'Wealth Shares'!C99</f>
        <v>0.15335562713687501</v>
      </c>
    </row>
    <row r="100" spans="1:5" x14ac:dyDescent="0.35">
      <c r="A100" s="44">
        <v>1992</v>
      </c>
      <c r="B100" s="5">
        <v>0.2878</v>
      </c>
      <c r="C100" s="5">
        <v>0.1749</v>
      </c>
      <c r="D100" s="5">
        <v>0.1699</v>
      </c>
      <c r="E100" s="5">
        <f>'Wealth Shares'!C100</f>
        <v>0.166950504560583</v>
      </c>
    </row>
    <row r="101" spans="1:5" x14ac:dyDescent="0.35">
      <c r="A101" s="44">
        <v>1993</v>
      </c>
      <c r="B101" s="5">
        <v>0.28720000000000001</v>
      </c>
      <c r="C101" s="5">
        <v>0.18779999999999999</v>
      </c>
      <c r="D101" s="5">
        <v>0.18290000000000001</v>
      </c>
      <c r="E101" s="5">
        <f>'Wealth Shares'!C101</f>
        <v>0.22063639271882801</v>
      </c>
    </row>
    <row r="102" spans="1:5" x14ac:dyDescent="0.35">
      <c r="A102" s="44">
        <v>1994</v>
      </c>
      <c r="B102" s="5">
        <v>0.28589999999999999</v>
      </c>
      <c r="C102" s="5">
        <v>0.19320000000000001</v>
      </c>
      <c r="D102" s="5">
        <v>0.17649999999999999</v>
      </c>
      <c r="E102" s="5">
        <f>'Wealth Shares'!C102</f>
        <v>0.227712647124725</v>
      </c>
    </row>
    <row r="103" spans="1:5" x14ac:dyDescent="0.35">
      <c r="A103" s="44">
        <v>1995</v>
      </c>
      <c r="B103" s="5">
        <v>0.28539999999999999</v>
      </c>
      <c r="C103" s="5">
        <v>0.19639999999999999</v>
      </c>
      <c r="D103" s="5">
        <v>0.1623</v>
      </c>
      <c r="E103" s="5">
        <f>'Wealth Shares'!C103</f>
        <v>0.20627579676305099</v>
      </c>
    </row>
    <row r="104" spans="1:5" x14ac:dyDescent="0.35">
      <c r="A104" s="44">
        <v>1996</v>
      </c>
      <c r="B104" s="5">
        <v>0.2923</v>
      </c>
      <c r="C104" s="5">
        <v>0.2331</v>
      </c>
      <c r="D104" s="5">
        <v>0.16550000000000001</v>
      </c>
      <c r="E104" s="5">
        <f>'Wealth Shares'!C104</f>
        <v>0.228491782881596</v>
      </c>
    </row>
    <row r="105" spans="1:5" x14ac:dyDescent="0.35">
      <c r="A105" s="44">
        <v>1997</v>
      </c>
      <c r="B105" s="5">
        <v>0.30109999999999998</v>
      </c>
      <c r="C105" s="5">
        <v>0.25309999999999999</v>
      </c>
      <c r="D105" s="5">
        <v>0.19270000000000001</v>
      </c>
      <c r="E105" s="5">
        <f>'Wealth Shares'!C105</f>
        <v>0.223230207723395</v>
      </c>
    </row>
    <row r="106" spans="1:5" x14ac:dyDescent="0.35">
      <c r="A106" s="44">
        <v>1998</v>
      </c>
      <c r="B106" s="5">
        <v>0.31130000000000002</v>
      </c>
      <c r="C106" s="5">
        <v>0.26690000000000003</v>
      </c>
      <c r="D106" s="5">
        <v>0.1996</v>
      </c>
      <c r="E106" s="5">
        <f>'Wealth Shares'!C106</f>
        <v>0.235296352633693</v>
      </c>
    </row>
    <row r="107" spans="1:5" x14ac:dyDescent="0.35">
      <c r="A107" s="44">
        <v>1999</v>
      </c>
      <c r="B107" s="5">
        <v>0.31440000000000001</v>
      </c>
      <c r="C107" s="5">
        <v>0.27839999999999998</v>
      </c>
      <c r="D107" s="5">
        <v>0.193</v>
      </c>
      <c r="E107" s="5">
        <f>'Wealth Shares'!C107</f>
        <v>0.22327041965330399</v>
      </c>
    </row>
    <row r="108" spans="1:5" x14ac:dyDescent="0.35">
      <c r="A108" s="44">
        <v>2000</v>
      </c>
      <c r="B108" s="5">
        <v>0.32</v>
      </c>
      <c r="C108" s="5">
        <v>0.28110000000000002</v>
      </c>
      <c r="D108" s="5">
        <v>0.185</v>
      </c>
      <c r="E108" s="5">
        <f>'Wealth Shares'!C108</f>
        <v>0.22295264716511201</v>
      </c>
    </row>
    <row r="109" spans="1:5" x14ac:dyDescent="0.35">
      <c r="A109" s="44">
        <v>2001</v>
      </c>
      <c r="B109" s="5">
        <v>0.315</v>
      </c>
      <c r="C109" s="5">
        <v>0.27050000000000002</v>
      </c>
      <c r="D109" s="5">
        <v>0.18859999999999999</v>
      </c>
    </row>
    <row r="110" spans="1:5" x14ac:dyDescent="0.35">
      <c r="A110" s="44">
        <v>2002</v>
      </c>
      <c r="B110" s="5">
        <v>0.30990000000000001</v>
      </c>
      <c r="C110" s="5">
        <v>0.25390000000000001</v>
      </c>
      <c r="D110" s="5">
        <v>0.18049999999999999</v>
      </c>
      <c r="E110" s="5">
        <f>'Wealth Shares'!C110</f>
        <v>0.25991679379372901</v>
      </c>
    </row>
    <row r="111" spans="1:5" x14ac:dyDescent="0.35">
      <c r="A111" s="44">
        <v>2003</v>
      </c>
      <c r="B111" s="5">
        <v>0.30959999999999999</v>
      </c>
      <c r="C111" s="5">
        <v>0.24610000000000001</v>
      </c>
      <c r="D111" s="5">
        <v>0.16789999999999999</v>
      </c>
      <c r="E111" s="5">
        <f>'Wealth Shares'!C111</f>
        <v>0.24105355338823001</v>
      </c>
    </row>
    <row r="112" spans="1:5" x14ac:dyDescent="0.35">
      <c r="A112" s="44">
        <v>2004</v>
      </c>
      <c r="B112" s="5">
        <v>0.31409999999999999</v>
      </c>
      <c r="C112" s="5">
        <v>0.23760000000000001</v>
      </c>
      <c r="E112" s="5">
        <f>'Wealth Shares'!C112</f>
        <v>0.239042347488851</v>
      </c>
    </row>
    <row r="113" spans="1:5" x14ac:dyDescent="0.35">
      <c r="A113" s="44">
        <v>2005</v>
      </c>
      <c r="B113" s="5">
        <v>0.32169999999999999</v>
      </c>
      <c r="C113" s="5">
        <v>0.22509999999999999</v>
      </c>
      <c r="D113" s="5">
        <v>0.18770000000000001</v>
      </c>
      <c r="E113" s="5">
        <f>'Wealth Shares'!C113</f>
        <v>0.24477045704860301</v>
      </c>
    </row>
    <row r="114" spans="1:5" x14ac:dyDescent="0.35">
      <c r="A114" s="44">
        <v>2006</v>
      </c>
      <c r="B114" s="5">
        <v>0.3256</v>
      </c>
      <c r="C114" s="5">
        <v>0.2213</v>
      </c>
      <c r="D114" s="5">
        <v>0.19869999999999999</v>
      </c>
      <c r="E114" s="5">
        <f>'Wealth Shares'!C114</f>
        <v>0.22683405781867899</v>
      </c>
    </row>
    <row r="115" spans="1:5" x14ac:dyDescent="0.35">
      <c r="A115" s="44">
        <v>2007</v>
      </c>
      <c r="B115" s="5">
        <v>0.33</v>
      </c>
      <c r="C115" s="5">
        <v>0.22359999999999999</v>
      </c>
      <c r="E115" s="5">
        <f>'Wealth Shares'!C115</f>
        <v>0.21997073104162601</v>
      </c>
    </row>
    <row r="116" spans="1:5" x14ac:dyDescent="0.35">
      <c r="A116" s="44">
        <v>2008</v>
      </c>
      <c r="B116" s="5">
        <v>0.33119999999999999</v>
      </c>
      <c r="C116" s="5">
        <v>0.21579999999999999</v>
      </c>
      <c r="E116" s="5">
        <f>'Wealth Shares'!C116</f>
        <v>0.21092507267617</v>
      </c>
    </row>
    <row r="117" spans="1:5" x14ac:dyDescent="0.35">
      <c r="A117" s="44">
        <v>2009</v>
      </c>
      <c r="B117" s="5">
        <v>0.32150000000000001</v>
      </c>
      <c r="C117" s="5">
        <v>0.2167</v>
      </c>
      <c r="D117" s="5">
        <v>0.20580000000000001</v>
      </c>
      <c r="E117" s="5">
        <f>'Wealth Shares'!C117</f>
        <v>0.21523122394210401</v>
      </c>
    </row>
    <row r="118" spans="1:5" x14ac:dyDescent="0.35">
      <c r="A118" s="44">
        <v>2010</v>
      </c>
      <c r="B118" s="5">
        <v>0.33260000000000001</v>
      </c>
      <c r="C118" s="5">
        <v>0.23480000000000001</v>
      </c>
      <c r="E118" s="5">
        <f>'Wealth Shares'!C118</f>
        <v>0.240018006307053</v>
      </c>
    </row>
    <row r="119" spans="1:5" x14ac:dyDescent="0.35">
      <c r="A119" s="44">
        <v>2011</v>
      </c>
      <c r="B119" s="5">
        <v>0.34360000000000002</v>
      </c>
      <c r="C119" s="5">
        <v>0.2296</v>
      </c>
      <c r="E119" s="5">
        <f>'Wealth Shares'!C119</f>
        <v>0.25500750038021702</v>
      </c>
    </row>
    <row r="120" spans="1:5" x14ac:dyDescent="0.35">
      <c r="A120" s="44">
        <v>2012</v>
      </c>
      <c r="B120" s="5">
        <v>0.35699999999999998</v>
      </c>
      <c r="C120" s="5">
        <v>0.22339999999999999</v>
      </c>
      <c r="D120" s="5">
        <v>0.1988</v>
      </c>
      <c r="E120" s="5">
        <f>'Wealth Shares'!C120</f>
        <v>0.27092835850243402</v>
      </c>
    </row>
    <row r="121" spans="1:5" x14ac:dyDescent="0.35">
      <c r="A121" s="44">
        <v>2013</v>
      </c>
      <c r="B121" s="5">
        <v>0.3533</v>
      </c>
      <c r="C121" s="5">
        <v>0.2291</v>
      </c>
      <c r="E121" s="5">
        <f>'Wealth Shares'!C121</f>
        <v>0.31957632533343999</v>
      </c>
    </row>
    <row r="122" spans="1:5" x14ac:dyDescent="0.35">
      <c r="A122" s="44">
        <v>2014</v>
      </c>
      <c r="B122" s="5">
        <v>0.35870000000000002</v>
      </c>
      <c r="C122" s="5">
        <v>0.23380000000000001</v>
      </c>
      <c r="E122" s="5">
        <f>'Wealth Shares'!C122</f>
        <v>0.31962179028194798</v>
      </c>
    </row>
    <row r="123" spans="1:5" x14ac:dyDescent="0.35">
      <c r="A123" s="44">
        <v>2015</v>
      </c>
      <c r="B123" s="5">
        <v>0.36009999999999998</v>
      </c>
      <c r="E123" s="5">
        <f>'Wealth Shares'!C123</f>
        <v>0.31952372117667199</v>
      </c>
    </row>
    <row r="124" spans="1:5" x14ac:dyDescent="0.35">
      <c r="A124" s="44">
        <v>2016</v>
      </c>
      <c r="B124" s="5">
        <v>0.35680000000000001</v>
      </c>
      <c r="E124" s="5">
        <f>'Wealth Shares'!C124</f>
        <v>0.30798482302236901</v>
      </c>
    </row>
    <row r="125" spans="1:5" x14ac:dyDescent="0.35">
      <c r="A125" s="44">
        <v>2017</v>
      </c>
      <c r="B125" s="5">
        <v>0.35060000000000002</v>
      </c>
      <c r="E125" s="5">
        <f>'Wealth Shares'!C125</f>
        <v>0.30351991494391001</v>
      </c>
    </row>
    <row r="126" spans="1:5" x14ac:dyDescent="0.35">
      <c r="A126" s="44">
        <v>2018</v>
      </c>
      <c r="B126" s="5">
        <v>0.34899999999999998</v>
      </c>
      <c r="E126" s="5">
        <f>'Wealth Shares'!C126</f>
        <v>0.292531061373968</v>
      </c>
    </row>
    <row r="127" spans="1:5" x14ac:dyDescent="0.35">
      <c r="A127" s="44">
        <v>2019</v>
      </c>
      <c r="B127" s="5">
        <v>0.34870000000000001</v>
      </c>
      <c r="E127" s="5">
        <f>'Wealth Shares'!C127</f>
        <v>0.27125676833824103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Historical National Accounts</vt:lpstr>
      <vt:lpstr>Death Duties</vt:lpstr>
      <vt:lpstr>Wealth Shares</vt:lpstr>
      <vt:lpstr>National Income</vt:lpstr>
      <vt:lpstr>Savings v Capital Gains</vt:lpstr>
      <vt:lpstr>International - NFA</vt:lpstr>
      <vt:lpstr>International - Foreign Income</vt:lpstr>
      <vt:lpstr>International - Wealth Shares</vt:lpstr>
      <vt:lpstr>International - Wealth-Income</vt:lpstr>
      <vt:lpstr>International - Capital Shares</vt:lpstr>
      <vt:lpstr>International - GDP</vt:lpstr>
      <vt:lpstr>Table - Savings Concepts</vt:lpstr>
      <vt:lpstr>Table - Savings Decomposition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Toussaint, S.J. (Simon)</dc:creator>
  <cp:lastModifiedBy>Toussaint, S.J. (Simon)</cp:lastModifiedBy>
  <dcterms:created xsi:type="dcterms:W3CDTF">2022-10-06T09:02:10Z</dcterms:created>
  <dcterms:modified xsi:type="dcterms:W3CDTF">2022-10-07T10:36:09Z</dcterms:modified>
</cp:coreProperties>
</file>