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7579\Dropbox\Phd\Periodization_study_2\Results\R_analysis\periodizationstudy\Data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F37" i="1" s="1"/>
  <c r="O37" i="1"/>
  <c r="P37" i="1" s="1"/>
  <c r="S37" i="1" s="1"/>
  <c r="Q37" i="1"/>
  <c r="R37" i="1" l="1"/>
  <c r="F59" i="1"/>
  <c r="F80" i="1"/>
  <c r="Q83" i="1"/>
  <c r="O83" i="1"/>
  <c r="P83" i="1" s="1"/>
  <c r="S83" i="1" s="1"/>
  <c r="E83" i="1"/>
  <c r="F83" i="1" s="1"/>
  <c r="Q82" i="1"/>
  <c r="O82" i="1"/>
  <c r="E82" i="1"/>
  <c r="F82" i="1" s="1"/>
  <c r="Q81" i="1"/>
  <c r="O81" i="1"/>
  <c r="E81" i="1"/>
  <c r="F81" i="1" s="1"/>
  <c r="Q80" i="1"/>
  <c r="O80" i="1"/>
  <c r="P80" i="1" s="1"/>
  <c r="S80" i="1" s="1"/>
  <c r="Q79" i="1"/>
  <c r="O79" i="1"/>
  <c r="P79" i="1" s="1"/>
  <c r="S79" i="1" s="1"/>
  <c r="E79" i="1"/>
  <c r="F79" i="1" s="1"/>
  <c r="Q78" i="1"/>
  <c r="O78" i="1"/>
  <c r="P78" i="1" s="1"/>
  <c r="S78" i="1" s="1"/>
  <c r="E78" i="1"/>
  <c r="F78" i="1" s="1"/>
  <c r="Q77" i="1"/>
  <c r="O77" i="1"/>
  <c r="E77" i="1"/>
  <c r="F77" i="1" s="1"/>
  <c r="Q76" i="1"/>
  <c r="O76" i="1"/>
  <c r="G76" i="1"/>
  <c r="E76" i="1"/>
  <c r="F76" i="1" s="1"/>
  <c r="Q75" i="1"/>
  <c r="O75" i="1"/>
  <c r="P75" i="1" s="1"/>
  <c r="S75" i="1" s="1"/>
  <c r="E75" i="1"/>
  <c r="F75" i="1" s="1"/>
  <c r="Q74" i="1"/>
  <c r="O74" i="1"/>
  <c r="E74" i="1"/>
  <c r="F74" i="1" s="1"/>
  <c r="Q73" i="1"/>
  <c r="O73" i="1"/>
  <c r="E73" i="1"/>
  <c r="F73" i="1" s="1"/>
  <c r="Q72" i="1"/>
  <c r="O72" i="1"/>
  <c r="P72" i="1" s="1"/>
  <c r="S72" i="1" s="1"/>
  <c r="E72" i="1"/>
  <c r="F72" i="1" s="1"/>
  <c r="Q71" i="1"/>
  <c r="O71" i="1"/>
  <c r="P71" i="1" s="1"/>
  <c r="S71" i="1" s="1"/>
  <c r="E71" i="1"/>
  <c r="F71" i="1" s="1"/>
  <c r="Q70" i="1"/>
  <c r="O70" i="1"/>
  <c r="E70" i="1"/>
  <c r="F70" i="1" s="1"/>
  <c r="Q69" i="1"/>
  <c r="O69" i="1"/>
  <c r="E69" i="1"/>
  <c r="F69" i="1" s="1"/>
  <c r="Q68" i="1"/>
  <c r="O68" i="1"/>
  <c r="P68" i="1" s="1"/>
  <c r="S68" i="1" s="1"/>
  <c r="E68" i="1"/>
  <c r="F68" i="1" s="1"/>
  <c r="Q67" i="1"/>
  <c r="O67" i="1"/>
  <c r="P67" i="1" s="1"/>
  <c r="S67" i="1" s="1"/>
  <c r="E67" i="1"/>
  <c r="F67" i="1" s="1"/>
  <c r="Q66" i="1"/>
  <c r="O66" i="1"/>
  <c r="E66" i="1"/>
  <c r="F66" i="1" s="1"/>
  <c r="Q65" i="1"/>
  <c r="O65" i="1"/>
  <c r="E65" i="1"/>
  <c r="F65" i="1" s="1"/>
  <c r="Q64" i="1"/>
  <c r="O64" i="1"/>
  <c r="P64" i="1" s="1"/>
  <c r="S64" i="1" s="1"/>
  <c r="G64" i="1"/>
  <c r="E64" i="1"/>
  <c r="F64" i="1" s="1"/>
  <c r="Q63" i="1"/>
  <c r="O63" i="1"/>
  <c r="G63" i="1"/>
  <c r="E63" i="1"/>
  <c r="F63" i="1" s="1"/>
  <c r="Q62" i="1"/>
  <c r="O62" i="1"/>
  <c r="P62" i="1" s="1"/>
  <c r="S62" i="1" s="1"/>
  <c r="E62" i="1"/>
  <c r="F62" i="1" s="1"/>
  <c r="Q61" i="1"/>
  <c r="O61" i="1"/>
  <c r="P61" i="1" s="1"/>
  <c r="S61" i="1" s="1"/>
  <c r="E61" i="1"/>
  <c r="F61" i="1" s="1"/>
  <c r="Q60" i="1"/>
  <c r="O60" i="1"/>
  <c r="G60" i="1"/>
  <c r="E60" i="1"/>
  <c r="F60" i="1" s="1"/>
  <c r="Q59" i="1"/>
  <c r="O59" i="1"/>
  <c r="P59" i="1" s="1"/>
  <c r="S59" i="1" s="1"/>
  <c r="Q58" i="1"/>
  <c r="O58" i="1"/>
  <c r="P58" i="1" s="1"/>
  <c r="S58" i="1" s="1"/>
  <c r="E58" i="1"/>
  <c r="F58" i="1" s="1"/>
  <c r="F31" i="1"/>
  <c r="F34" i="1"/>
  <c r="F35" i="1"/>
  <c r="F36" i="1"/>
  <c r="F40" i="1"/>
  <c r="Q56" i="1"/>
  <c r="O56" i="1"/>
  <c r="G56" i="1"/>
  <c r="E56" i="1"/>
  <c r="F56" i="1" s="1"/>
  <c r="Q55" i="1"/>
  <c r="O55" i="1"/>
  <c r="E55" i="1"/>
  <c r="F55" i="1" s="1"/>
  <c r="Q54" i="1"/>
  <c r="O54" i="1"/>
  <c r="P54" i="1" s="1"/>
  <c r="S54" i="1" s="1"/>
  <c r="E54" i="1"/>
  <c r="F54" i="1" s="1"/>
  <c r="Q53" i="1"/>
  <c r="O53" i="1"/>
  <c r="E53" i="1"/>
  <c r="F53" i="1" s="1"/>
  <c r="Q52" i="1"/>
  <c r="O52" i="1"/>
  <c r="G52" i="1"/>
  <c r="E52" i="1"/>
  <c r="F52" i="1" s="1"/>
  <c r="Q51" i="1"/>
  <c r="O51" i="1"/>
  <c r="P51" i="1" s="1"/>
  <c r="S51" i="1" s="1"/>
  <c r="G51" i="1"/>
  <c r="E51" i="1"/>
  <c r="F51" i="1" s="1"/>
  <c r="Q50" i="1"/>
  <c r="O50" i="1"/>
  <c r="E50" i="1"/>
  <c r="F50" i="1" s="1"/>
  <c r="Q49" i="1"/>
  <c r="O49" i="1"/>
  <c r="E49" i="1"/>
  <c r="F49" i="1" s="1"/>
  <c r="Q48" i="1"/>
  <c r="O48" i="1"/>
  <c r="P48" i="1" s="1"/>
  <c r="S48" i="1" s="1"/>
  <c r="G48" i="1"/>
  <c r="E48" i="1"/>
  <c r="F48" i="1" s="1"/>
  <c r="Q47" i="1"/>
  <c r="O47" i="1"/>
  <c r="G47" i="1"/>
  <c r="E47" i="1"/>
  <c r="F47" i="1" s="1"/>
  <c r="Q46" i="1"/>
  <c r="O46" i="1"/>
  <c r="P46" i="1" s="1"/>
  <c r="S46" i="1" s="1"/>
  <c r="G46" i="1"/>
  <c r="E46" i="1"/>
  <c r="F46" i="1" s="1"/>
  <c r="Q45" i="1"/>
  <c r="O45" i="1"/>
  <c r="E45" i="1"/>
  <c r="F45" i="1" s="1"/>
  <c r="Q44" i="1"/>
  <c r="O44" i="1"/>
  <c r="E44" i="1"/>
  <c r="F44" i="1" s="1"/>
  <c r="Q43" i="1"/>
  <c r="O43" i="1"/>
  <c r="P43" i="1" s="1"/>
  <c r="S43" i="1" s="1"/>
  <c r="G43" i="1"/>
  <c r="E43" i="1"/>
  <c r="F43" i="1" s="1"/>
  <c r="Q42" i="1"/>
  <c r="O42" i="1"/>
  <c r="E42" i="1"/>
  <c r="F42" i="1" s="1"/>
  <c r="Q41" i="1"/>
  <c r="O41" i="1"/>
  <c r="G41" i="1"/>
  <c r="E41" i="1"/>
  <c r="F41" i="1" s="1"/>
  <c r="Q40" i="1"/>
  <c r="O40" i="1"/>
  <c r="P40" i="1" s="1"/>
  <c r="S40" i="1" s="1"/>
  <c r="Q39" i="1"/>
  <c r="O39" i="1"/>
  <c r="P39" i="1" s="1"/>
  <c r="S39" i="1" s="1"/>
  <c r="E39" i="1"/>
  <c r="F39" i="1" s="1"/>
  <c r="Q38" i="1"/>
  <c r="O38" i="1"/>
  <c r="G38" i="1"/>
  <c r="E38" i="1"/>
  <c r="F38" i="1" s="1"/>
  <c r="Q36" i="1"/>
  <c r="O36" i="1"/>
  <c r="P36" i="1" s="1"/>
  <c r="S36" i="1" s="1"/>
  <c r="Q35" i="1"/>
  <c r="O35" i="1"/>
  <c r="P35" i="1" s="1"/>
  <c r="S35" i="1" s="1"/>
  <c r="Q34" i="1"/>
  <c r="O34" i="1"/>
  <c r="P34" i="1" s="1"/>
  <c r="S34" i="1" s="1"/>
  <c r="G34" i="1"/>
  <c r="Q33" i="1"/>
  <c r="O33" i="1"/>
  <c r="E33" i="1"/>
  <c r="F33" i="1" s="1"/>
  <c r="Q32" i="1"/>
  <c r="O32" i="1"/>
  <c r="G32" i="1"/>
  <c r="E32" i="1"/>
  <c r="F32" i="1" s="1"/>
  <c r="Q31" i="1"/>
  <c r="O31" i="1"/>
  <c r="P31" i="1" s="1"/>
  <c r="S31" i="1" s="1"/>
  <c r="Q30" i="1"/>
  <c r="O30" i="1"/>
  <c r="P30" i="1" s="1"/>
  <c r="S30" i="1" s="1"/>
  <c r="E30" i="1"/>
  <c r="F30" i="1" s="1"/>
  <c r="F5" i="1"/>
  <c r="F6" i="1"/>
  <c r="F15" i="1"/>
  <c r="F2" i="1"/>
  <c r="D19" i="1"/>
  <c r="Q29" i="1"/>
  <c r="O29" i="1"/>
  <c r="G29" i="1"/>
  <c r="E29" i="1"/>
  <c r="F29" i="1" s="1"/>
  <c r="Q28" i="1"/>
  <c r="O28" i="1"/>
  <c r="P28" i="1" s="1"/>
  <c r="S28" i="1" s="1"/>
  <c r="G28" i="1"/>
  <c r="E28" i="1"/>
  <c r="F28" i="1" s="1"/>
  <c r="Q27" i="1"/>
  <c r="O27" i="1"/>
  <c r="G27" i="1"/>
  <c r="E27" i="1"/>
  <c r="F27" i="1" s="1"/>
  <c r="Q26" i="1"/>
  <c r="O26" i="1"/>
  <c r="P26" i="1" s="1"/>
  <c r="S26" i="1" s="1"/>
  <c r="E26" i="1"/>
  <c r="F26" i="1" s="1"/>
  <c r="Q25" i="1"/>
  <c r="O25" i="1"/>
  <c r="P25" i="1" s="1"/>
  <c r="S25" i="1" s="1"/>
  <c r="E25" i="1"/>
  <c r="F25" i="1" s="1"/>
  <c r="Q24" i="1"/>
  <c r="O24" i="1"/>
  <c r="E24" i="1"/>
  <c r="F24" i="1" s="1"/>
  <c r="Q23" i="1"/>
  <c r="O23" i="1"/>
  <c r="E23" i="1"/>
  <c r="F23" i="1" s="1"/>
  <c r="Q22" i="1"/>
  <c r="O22" i="1"/>
  <c r="P22" i="1" s="1"/>
  <c r="S22" i="1" s="1"/>
  <c r="E22" i="1"/>
  <c r="F22" i="1" s="1"/>
  <c r="Q21" i="1"/>
  <c r="O21" i="1"/>
  <c r="P21" i="1" s="1"/>
  <c r="S21" i="1" s="1"/>
  <c r="E21" i="1"/>
  <c r="F21" i="1" s="1"/>
  <c r="Q20" i="1"/>
  <c r="O20" i="1"/>
  <c r="G20" i="1"/>
  <c r="E20" i="1"/>
  <c r="F20" i="1" s="1"/>
  <c r="Q19" i="1"/>
  <c r="O19" i="1"/>
  <c r="P19" i="1" s="1"/>
  <c r="S19" i="1" s="1"/>
  <c r="E19" i="1"/>
  <c r="Q18" i="1"/>
  <c r="O18" i="1"/>
  <c r="P18" i="1" s="1"/>
  <c r="S18" i="1" s="1"/>
  <c r="E18" i="1"/>
  <c r="F18" i="1" s="1"/>
  <c r="Q17" i="1"/>
  <c r="O17" i="1"/>
  <c r="E17" i="1"/>
  <c r="F17" i="1" s="1"/>
  <c r="Q16" i="1"/>
  <c r="O16" i="1"/>
  <c r="E16" i="1"/>
  <c r="F16" i="1" s="1"/>
  <c r="Q15" i="1"/>
  <c r="O15" i="1"/>
  <c r="P15" i="1" s="1"/>
  <c r="S15" i="1" s="1"/>
  <c r="Q14" i="1"/>
  <c r="O14" i="1"/>
  <c r="P14" i="1" s="1"/>
  <c r="S14" i="1" s="1"/>
  <c r="G14" i="1"/>
  <c r="E14" i="1"/>
  <c r="F14" i="1" s="1"/>
  <c r="Q13" i="1"/>
  <c r="O13" i="1"/>
  <c r="E13" i="1"/>
  <c r="F13" i="1" s="1"/>
  <c r="Q12" i="1"/>
  <c r="O12" i="1"/>
  <c r="G12" i="1"/>
  <c r="E12" i="1"/>
  <c r="F12" i="1" s="1"/>
  <c r="Q11" i="1"/>
  <c r="O11" i="1"/>
  <c r="P11" i="1" s="1"/>
  <c r="S11" i="1" s="1"/>
  <c r="G11" i="1"/>
  <c r="E11" i="1"/>
  <c r="F11" i="1" s="1"/>
  <c r="Q10" i="1"/>
  <c r="O10" i="1"/>
  <c r="E10" i="1"/>
  <c r="F10" i="1" s="1"/>
  <c r="Q9" i="1"/>
  <c r="O9" i="1"/>
  <c r="P9" i="1" s="1"/>
  <c r="S9" i="1" s="1"/>
  <c r="E9" i="1"/>
  <c r="F9" i="1" s="1"/>
  <c r="Q8" i="1"/>
  <c r="O8" i="1"/>
  <c r="P8" i="1" s="1"/>
  <c r="S8" i="1" s="1"/>
  <c r="E8" i="1"/>
  <c r="F8" i="1" s="1"/>
  <c r="Q7" i="1"/>
  <c r="O7" i="1"/>
  <c r="E7" i="1"/>
  <c r="F7" i="1" s="1"/>
  <c r="Q6" i="1"/>
  <c r="O6" i="1"/>
  <c r="Q5" i="1"/>
  <c r="O5" i="1"/>
  <c r="Q4" i="1"/>
  <c r="O4" i="1"/>
  <c r="E4" i="1"/>
  <c r="F4" i="1" s="1"/>
  <c r="Q3" i="1"/>
  <c r="O3" i="1"/>
  <c r="P3" i="1" s="1"/>
  <c r="S3" i="1" s="1"/>
  <c r="E3" i="1"/>
  <c r="F3" i="1" s="1"/>
  <c r="Q2" i="1"/>
  <c r="O2" i="1"/>
  <c r="P2" i="1" s="1"/>
  <c r="S2" i="1" s="1"/>
  <c r="G2" i="1"/>
  <c r="R40" i="1" l="1"/>
  <c r="R62" i="1"/>
  <c r="R64" i="1"/>
  <c r="R68" i="1"/>
  <c r="R3" i="1"/>
  <c r="R9" i="1"/>
  <c r="R31" i="1"/>
  <c r="R35" i="1"/>
  <c r="R54" i="1"/>
  <c r="F19" i="1"/>
  <c r="R2" i="1"/>
  <c r="R8" i="1"/>
  <c r="R59" i="1"/>
  <c r="R61" i="1"/>
  <c r="R67" i="1"/>
  <c r="R83" i="1"/>
  <c r="R11" i="1"/>
  <c r="R7" i="1"/>
  <c r="P7" i="1"/>
  <c r="S7" i="1" s="1"/>
  <c r="R4" i="1"/>
  <c r="P4" i="1"/>
  <c r="S4" i="1" s="1"/>
  <c r="R15" i="1"/>
  <c r="R20" i="1"/>
  <c r="P20" i="1"/>
  <c r="S20" i="1" s="1"/>
  <c r="R38" i="1"/>
  <c r="P38" i="1"/>
  <c r="S38" i="1" s="1"/>
  <c r="R39" i="1"/>
  <c r="R42" i="1"/>
  <c r="P42" i="1"/>
  <c r="S42" i="1" s="1"/>
  <c r="R44" i="1"/>
  <c r="P44" i="1"/>
  <c r="S44" i="1" s="1"/>
  <c r="R47" i="1"/>
  <c r="P47" i="1"/>
  <c r="S47" i="1" s="1"/>
  <c r="R49" i="1"/>
  <c r="P49" i="1"/>
  <c r="S49" i="1" s="1"/>
  <c r="R52" i="1"/>
  <c r="P52" i="1"/>
  <c r="S52" i="1" s="1"/>
  <c r="R65" i="1"/>
  <c r="P65" i="1"/>
  <c r="S65" i="1" s="1"/>
  <c r="R70" i="1"/>
  <c r="P70" i="1"/>
  <c r="S70" i="1" s="1"/>
  <c r="R72" i="1"/>
  <c r="R77" i="1"/>
  <c r="P77" i="1"/>
  <c r="S77" i="1" s="1"/>
  <c r="R79" i="1"/>
  <c r="R81" i="1"/>
  <c r="P81" i="1"/>
  <c r="S81" i="1" s="1"/>
  <c r="R82" i="1"/>
  <c r="P82" i="1"/>
  <c r="S82" i="1" s="1"/>
  <c r="R6" i="1"/>
  <c r="P6" i="1"/>
  <c r="S6" i="1" s="1"/>
  <c r="R22" i="1"/>
  <c r="R27" i="1"/>
  <c r="P27" i="1"/>
  <c r="S27" i="1" s="1"/>
  <c r="R10" i="1"/>
  <c r="P10" i="1"/>
  <c r="S10" i="1" s="1"/>
  <c r="R13" i="1"/>
  <c r="P13" i="1"/>
  <c r="S13" i="1" s="1"/>
  <c r="R17" i="1"/>
  <c r="P17" i="1"/>
  <c r="S17" i="1" s="1"/>
  <c r="R19" i="1"/>
  <c r="R21" i="1"/>
  <c r="R24" i="1"/>
  <c r="P24" i="1"/>
  <c r="S24" i="1" s="1"/>
  <c r="R26" i="1"/>
  <c r="R28" i="1"/>
  <c r="R30" i="1"/>
  <c r="R33" i="1"/>
  <c r="P33" i="1"/>
  <c r="S33" i="1" s="1"/>
  <c r="R34" i="1"/>
  <c r="R36" i="1"/>
  <c r="R41" i="1"/>
  <c r="P41" i="1"/>
  <c r="S41" i="1" s="1"/>
  <c r="R46" i="1"/>
  <c r="R51" i="1"/>
  <c r="R58" i="1"/>
  <c r="R63" i="1"/>
  <c r="P63" i="1"/>
  <c r="S63" i="1" s="1"/>
  <c r="R69" i="1"/>
  <c r="P69" i="1"/>
  <c r="S69" i="1" s="1"/>
  <c r="R71" i="1"/>
  <c r="R74" i="1"/>
  <c r="P74" i="1"/>
  <c r="S74" i="1" s="1"/>
  <c r="R76" i="1"/>
  <c r="P76" i="1"/>
  <c r="S76" i="1" s="1"/>
  <c r="R78" i="1"/>
  <c r="R45" i="1"/>
  <c r="P45" i="1"/>
  <c r="S45" i="1" s="1"/>
  <c r="R50" i="1"/>
  <c r="P50" i="1"/>
  <c r="S50" i="1" s="1"/>
  <c r="R53" i="1"/>
  <c r="P53" i="1"/>
  <c r="S53" i="1" s="1"/>
  <c r="R66" i="1"/>
  <c r="P66" i="1"/>
  <c r="S66" i="1" s="1"/>
  <c r="R29" i="1"/>
  <c r="P29" i="1"/>
  <c r="S29" i="1" s="1"/>
  <c r="R5" i="1"/>
  <c r="P5" i="1"/>
  <c r="S5" i="1" s="1"/>
  <c r="R12" i="1"/>
  <c r="P12" i="1"/>
  <c r="S12" i="1" s="1"/>
  <c r="R14" i="1"/>
  <c r="R16" i="1"/>
  <c r="P16" i="1"/>
  <c r="S16" i="1" s="1"/>
  <c r="R18" i="1"/>
  <c r="R23" i="1"/>
  <c r="P23" i="1"/>
  <c r="S23" i="1" s="1"/>
  <c r="R25" i="1"/>
  <c r="R32" i="1"/>
  <c r="P32" i="1"/>
  <c r="S32" i="1" s="1"/>
  <c r="R43" i="1"/>
  <c r="R48" i="1"/>
  <c r="R55" i="1"/>
  <c r="P55" i="1"/>
  <c r="S55" i="1" s="1"/>
  <c r="R56" i="1"/>
  <c r="P56" i="1"/>
  <c r="S56" i="1" s="1"/>
  <c r="R60" i="1"/>
  <c r="P60" i="1"/>
  <c r="S60" i="1" s="1"/>
  <c r="R73" i="1"/>
  <c r="P73" i="1"/>
  <c r="S73" i="1" s="1"/>
  <c r="R75" i="1"/>
</calcChain>
</file>

<file path=xl/sharedStrings.xml><?xml version="1.0" encoding="utf-8"?>
<sst xmlns="http://schemas.openxmlformats.org/spreadsheetml/2006/main" count="187" uniqueCount="26">
  <si>
    <t>RER</t>
  </si>
  <si>
    <t>HF slutt</t>
  </si>
  <si>
    <t>HF 1 min</t>
  </si>
  <si>
    <t>La 1 min</t>
  </si>
  <si>
    <t>Borg</t>
  </si>
  <si>
    <t>Min</t>
  </si>
  <si>
    <t>subject</t>
  </si>
  <si>
    <t>group</t>
  </si>
  <si>
    <t>block</t>
  </si>
  <si>
    <t>trad</t>
  </si>
  <si>
    <t>timepoint</t>
  </si>
  <si>
    <t>t1</t>
  </si>
  <si>
    <t>t2</t>
  </si>
  <si>
    <t>15,98(..)</t>
  </si>
  <si>
    <t>t3</t>
  </si>
  <si>
    <t>17,37(11,88)</t>
  </si>
  <si>
    <t>tottime</t>
  </si>
  <si>
    <t>timeinmin</t>
  </si>
  <si>
    <t>sec_stop</t>
  </si>
  <si>
    <t>kmstart</t>
  </si>
  <si>
    <t>ml_min</t>
  </si>
  <si>
    <t>min_sec_stop</t>
  </si>
  <si>
    <t>tot_sec</t>
  </si>
  <si>
    <t>km_end</t>
  </si>
  <si>
    <t>ml_kg</t>
  </si>
  <si>
    <t>bodymass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</si>
</sst>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Border="1"/>
    <xf numFmtId="0" fontId="1" fillId="0" borderId="0" xfId="0" applyFont="1" applyFill="1" applyBorder="1"/>
    <xf numFmtId="0" fontId="1" fillId="0" borderId="0" xfId="0" applyFont="1" applyFill="1"/>
    <xf numFmtId="164" fontId="0" fillId="0" borderId="0" xfId="0" applyNumberFormat="1" applyFill="1"/>
    <xf numFmtId="2" fontId="1" fillId="0" borderId="0" xfId="0" applyNumberFormat="1" applyFont="1" applyFill="1"/>
    <xf numFmtId="0" fontId="0" fillId="0" borderId="0" xfId="0" applyFill="1"/>
    <xf numFmtId="2" fontId="0" fillId="0" borderId="0" xfId="0" applyNumberFormat="1" applyFill="1"/>
    <xf numFmtId="17" fontId="0" fillId="0" borderId="0" xfId="0" applyNumberFormat="1"/>
    <xf numFmtId="0" fontId="1" fillId="0" borderId="0" xfId="1" applyFont="1" applyFill="1" applyBorder="1"/>
    <xf numFmtId="0" fontId="0" fillId="2" borderId="0" xfId="0" applyFill="1"/>
    <xf numFmtId="2" fontId="0" fillId="2" borderId="0" xfId="0" applyNumberFormat="1" applyFill="1"/>
    <xf numFmtId="0" fontId="0" fillId="0" borderId="0" xfId="0" applyNumberForma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zoomScale="70" zoomScaleNormal="70" workbookViewId="0">
      <selection activeCell="U2" sqref="U2:AA44"/>
    </sheetView>
  </sheetViews>
  <sheetFormatPr baseColWidth="10" defaultRowHeight="15" x14ac:dyDescent="0.25"/>
  <cols>
    <col min="16" max="16" width="14.5703125" bestFit="1" customWidth="1"/>
    <col min="17" max="17" width="10.28515625" bestFit="1" customWidth="1"/>
    <col min="18" max="18" width="7.7109375" bestFit="1" customWidth="1"/>
    <col min="19" max="19" width="8.5703125" bestFit="1" customWidth="1"/>
  </cols>
  <sheetData>
    <row r="1" spans="1:19" x14ac:dyDescent="0.25">
      <c r="A1" s="7" t="s">
        <v>6</v>
      </c>
      <c r="B1" s="7" t="s">
        <v>7</v>
      </c>
      <c r="C1" s="7" t="s">
        <v>10</v>
      </c>
      <c r="D1" s="7" t="s">
        <v>25</v>
      </c>
      <c r="E1" s="4" t="s">
        <v>20</v>
      </c>
      <c r="F1" s="4" t="s">
        <v>24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19</v>
      </c>
      <c r="M1" s="15" t="s">
        <v>23</v>
      </c>
      <c r="N1" s="4" t="s">
        <v>18</v>
      </c>
      <c r="O1" s="4" t="s">
        <v>5</v>
      </c>
      <c r="P1" s="4" t="s">
        <v>21</v>
      </c>
      <c r="Q1" s="4" t="s">
        <v>17</v>
      </c>
      <c r="R1" s="4" t="s">
        <v>16</v>
      </c>
      <c r="S1" s="4" t="s">
        <v>22</v>
      </c>
    </row>
    <row r="2" spans="1:19" x14ac:dyDescent="0.25">
      <c r="A2">
        <v>1</v>
      </c>
      <c r="B2" t="s">
        <v>8</v>
      </c>
      <c r="C2" t="s">
        <v>11</v>
      </c>
      <c r="D2" s="5">
        <v>68.900000000000006</v>
      </c>
      <c r="E2">
        <v>4284.5</v>
      </c>
      <c r="F2" s="1">
        <f>E2/D2</f>
        <v>62.184325108853407</v>
      </c>
      <c r="G2" s="2">
        <f>(1.16+1.19)/2</f>
        <v>1.1749999999999998</v>
      </c>
      <c r="H2">
        <v>200</v>
      </c>
      <c r="I2">
        <v>177</v>
      </c>
      <c r="J2">
        <v>13.42</v>
      </c>
      <c r="K2">
        <v>18</v>
      </c>
      <c r="L2">
        <v>8</v>
      </c>
      <c r="M2">
        <v>15</v>
      </c>
      <c r="N2">
        <v>60</v>
      </c>
      <c r="O2">
        <f>M2-L2+1</f>
        <v>8</v>
      </c>
      <c r="P2">
        <f t="shared" ref="P2:P33" si="0">O2*60</f>
        <v>480</v>
      </c>
      <c r="Q2" s="2">
        <f>N2/60</f>
        <v>1</v>
      </c>
      <c r="R2" s="2">
        <f>O2+Q2</f>
        <v>9</v>
      </c>
      <c r="S2">
        <f t="shared" ref="S2:S33" si="1">P2+N2</f>
        <v>540</v>
      </c>
    </row>
    <row r="3" spans="1:19" x14ac:dyDescent="0.25">
      <c r="A3">
        <v>2</v>
      </c>
      <c r="B3" t="s">
        <v>9</v>
      </c>
      <c r="C3" t="s">
        <v>11</v>
      </c>
      <c r="D3" s="5">
        <v>65.8</v>
      </c>
      <c r="E3">
        <f>(3169+3125)/2</f>
        <v>3147</v>
      </c>
      <c r="F3" s="1">
        <f t="shared" ref="F3:F66" si="2">E3/D3</f>
        <v>47.826747720364743</v>
      </c>
      <c r="G3">
        <v>1.1399999999999999</v>
      </c>
      <c r="H3">
        <v>204</v>
      </c>
      <c r="I3">
        <v>181</v>
      </c>
      <c r="J3">
        <v>9.73</v>
      </c>
      <c r="K3">
        <v>20</v>
      </c>
      <c r="L3">
        <v>7</v>
      </c>
      <c r="M3">
        <v>14</v>
      </c>
      <c r="N3">
        <v>7</v>
      </c>
      <c r="O3">
        <f>M3-L3+1</f>
        <v>8</v>
      </c>
      <c r="P3">
        <f t="shared" si="0"/>
        <v>480</v>
      </c>
      <c r="Q3" s="2">
        <f>N3/60</f>
        <v>0.11666666666666667</v>
      </c>
      <c r="R3" s="2">
        <f t="shared" ref="R3:R29" si="3">O3+Q3</f>
        <v>8.1166666666666671</v>
      </c>
      <c r="S3">
        <f t="shared" si="1"/>
        <v>487</v>
      </c>
    </row>
    <row r="4" spans="1:19" x14ac:dyDescent="0.25">
      <c r="A4">
        <v>4</v>
      </c>
      <c r="B4" t="s">
        <v>8</v>
      </c>
      <c r="C4" t="s">
        <v>11</v>
      </c>
      <c r="D4" s="5">
        <v>63.7</v>
      </c>
      <c r="E4">
        <f>(2926+3099)/2</f>
        <v>3012.5</v>
      </c>
      <c r="F4" s="1">
        <f t="shared" si="2"/>
        <v>47.291993720565145</v>
      </c>
      <c r="G4" s="2">
        <v>1.1499999999999999</v>
      </c>
      <c r="H4">
        <v>185</v>
      </c>
      <c r="I4">
        <v>150</v>
      </c>
      <c r="J4" s="2">
        <v>12.1</v>
      </c>
      <c r="K4">
        <v>16</v>
      </c>
      <c r="L4">
        <v>7</v>
      </c>
      <c r="M4">
        <v>12</v>
      </c>
      <c r="N4">
        <v>60</v>
      </c>
      <c r="O4">
        <f t="shared" ref="O4:O29" si="4">M4-L4+1</f>
        <v>6</v>
      </c>
      <c r="P4">
        <f t="shared" si="0"/>
        <v>360</v>
      </c>
      <c r="Q4" s="2">
        <f t="shared" ref="Q4:Q67" si="5">N4/60</f>
        <v>1</v>
      </c>
      <c r="R4" s="2">
        <f t="shared" si="3"/>
        <v>7</v>
      </c>
      <c r="S4">
        <f t="shared" si="1"/>
        <v>420</v>
      </c>
    </row>
    <row r="5" spans="1:19" x14ac:dyDescent="0.25">
      <c r="A5">
        <v>5</v>
      </c>
      <c r="B5" t="s">
        <v>9</v>
      </c>
      <c r="C5" t="s">
        <v>11</v>
      </c>
      <c r="D5" s="6">
        <v>80.099999999999994</v>
      </c>
      <c r="E5">
        <v>4822</v>
      </c>
      <c r="F5" s="1">
        <f t="shared" si="2"/>
        <v>60.19975031210987</v>
      </c>
      <c r="G5">
        <v>1.2450000000000001</v>
      </c>
      <c r="H5">
        <v>194</v>
      </c>
      <c r="I5">
        <v>172</v>
      </c>
      <c r="J5">
        <v>14.53</v>
      </c>
      <c r="K5">
        <v>20</v>
      </c>
      <c r="L5">
        <v>8</v>
      </c>
      <c r="M5">
        <v>16</v>
      </c>
      <c r="N5">
        <v>32</v>
      </c>
      <c r="O5">
        <f t="shared" si="4"/>
        <v>9</v>
      </c>
      <c r="P5">
        <f t="shared" si="0"/>
        <v>540</v>
      </c>
      <c r="Q5" s="2">
        <f t="shared" si="5"/>
        <v>0.53333333333333333</v>
      </c>
      <c r="R5" s="2">
        <f t="shared" si="3"/>
        <v>9.5333333333333332</v>
      </c>
      <c r="S5">
        <f t="shared" si="1"/>
        <v>572</v>
      </c>
    </row>
    <row r="6" spans="1:19" x14ac:dyDescent="0.25">
      <c r="A6">
        <v>6</v>
      </c>
      <c r="B6" t="s">
        <v>8</v>
      </c>
      <c r="C6" t="s">
        <v>11</v>
      </c>
      <c r="D6" s="6">
        <v>75.2</v>
      </c>
      <c r="E6">
        <v>4685</v>
      </c>
      <c r="F6" s="1">
        <f t="shared" si="2"/>
        <v>62.300531914893618</v>
      </c>
      <c r="G6">
        <v>1.21</v>
      </c>
      <c r="H6">
        <v>199</v>
      </c>
      <c r="I6">
        <v>144</v>
      </c>
      <c r="J6">
        <v>11.33</v>
      </c>
      <c r="K6">
        <v>19</v>
      </c>
      <c r="L6">
        <v>8</v>
      </c>
      <c r="M6">
        <v>15</v>
      </c>
      <c r="N6">
        <v>17</v>
      </c>
      <c r="O6">
        <f t="shared" si="4"/>
        <v>8</v>
      </c>
      <c r="P6">
        <f t="shared" si="0"/>
        <v>480</v>
      </c>
      <c r="Q6" s="2">
        <f t="shared" si="5"/>
        <v>0.28333333333333333</v>
      </c>
      <c r="R6" s="2">
        <f t="shared" si="3"/>
        <v>8.2833333333333332</v>
      </c>
      <c r="S6">
        <f t="shared" si="1"/>
        <v>497</v>
      </c>
    </row>
    <row r="7" spans="1:19" x14ac:dyDescent="0.25">
      <c r="A7">
        <v>8</v>
      </c>
      <c r="B7" t="s">
        <v>9</v>
      </c>
      <c r="C7" t="s">
        <v>11</v>
      </c>
      <c r="D7" s="6">
        <v>64.2</v>
      </c>
      <c r="E7">
        <f>(2950+3050)/2</f>
        <v>3000</v>
      </c>
      <c r="F7" s="1">
        <f t="shared" si="2"/>
        <v>46.728971962616818</v>
      </c>
      <c r="G7">
        <v>1.0900000000000001</v>
      </c>
      <c r="H7">
        <v>195</v>
      </c>
      <c r="I7">
        <v>171</v>
      </c>
      <c r="J7">
        <v>7.95</v>
      </c>
      <c r="K7">
        <v>18</v>
      </c>
      <c r="L7">
        <v>7</v>
      </c>
      <c r="M7">
        <v>13</v>
      </c>
      <c r="N7">
        <v>35</v>
      </c>
      <c r="O7">
        <f t="shared" si="4"/>
        <v>7</v>
      </c>
      <c r="P7">
        <f t="shared" si="0"/>
        <v>420</v>
      </c>
      <c r="Q7" s="2">
        <f t="shared" si="5"/>
        <v>0.58333333333333337</v>
      </c>
      <c r="R7" s="2">
        <f t="shared" si="3"/>
        <v>7.583333333333333</v>
      </c>
      <c r="S7">
        <f t="shared" si="1"/>
        <v>455</v>
      </c>
    </row>
    <row r="8" spans="1:19" x14ac:dyDescent="0.25">
      <c r="A8">
        <v>9</v>
      </c>
      <c r="B8" t="s">
        <v>8</v>
      </c>
      <c r="C8" t="s">
        <v>11</v>
      </c>
      <c r="D8" s="6">
        <v>80.2</v>
      </c>
      <c r="E8">
        <f>(4432+4692)/2</f>
        <v>4562</v>
      </c>
      <c r="F8" s="1">
        <f t="shared" si="2"/>
        <v>56.882793017456358</v>
      </c>
      <c r="G8">
        <v>1.18</v>
      </c>
      <c r="H8">
        <v>209</v>
      </c>
      <c r="I8">
        <v>183</v>
      </c>
      <c r="J8">
        <v>11.11</v>
      </c>
      <c r="K8">
        <v>18</v>
      </c>
      <c r="L8">
        <v>8</v>
      </c>
      <c r="M8">
        <v>16</v>
      </c>
      <c r="N8">
        <v>2</v>
      </c>
      <c r="O8">
        <f t="shared" si="4"/>
        <v>9</v>
      </c>
      <c r="P8">
        <f t="shared" si="0"/>
        <v>540</v>
      </c>
      <c r="Q8" s="2">
        <f t="shared" si="5"/>
        <v>3.3333333333333333E-2</v>
      </c>
      <c r="R8" s="2">
        <f t="shared" si="3"/>
        <v>9.0333333333333332</v>
      </c>
      <c r="S8">
        <f t="shared" si="1"/>
        <v>542</v>
      </c>
    </row>
    <row r="9" spans="1:19" x14ac:dyDescent="0.25">
      <c r="A9">
        <v>10</v>
      </c>
      <c r="B9" t="s">
        <v>8</v>
      </c>
      <c r="C9" t="s">
        <v>11</v>
      </c>
      <c r="D9" s="6">
        <v>86.3</v>
      </c>
      <c r="E9">
        <f>(4953+4966)/2</f>
        <v>4959.5</v>
      </c>
      <c r="F9" s="1">
        <f t="shared" si="2"/>
        <v>57.468134414831987</v>
      </c>
      <c r="G9">
        <v>1.1100000000000001</v>
      </c>
      <c r="H9">
        <v>211</v>
      </c>
      <c r="I9">
        <v>187</v>
      </c>
      <c r="J9">
        <v>12.98</v>
      </c>
      <c r="K9">
        <v>18</v>
      </c>
      <c r="L9">
        <v>8</v>
      </c>
      <c r="M9">
        <v>15</v>
      </c>
      <c r="N9">
        <v>30</v>
      </c>
      <c r="O9">
        <f t="shared" si="4"/>
        <v>8</v>
      </c>
      <c r="P9">
        <f t="shared" si="0"/>
        <v>480</v>
      </c>
      <c r="Q9" s="2">
        <f t="shared" si="5"/>
        <v>0.5</v>
      </c>
      <c r="R9" s="2">
        <f t="shared" si="3"/>
        <v>8.5</v>
      </c>
      <c r="S9">
        <f t="shared" si="1"/>
        <v>510</v>
      </c>
    </row>
    <row r="10" spans="1:19" x14ac:dyDescent="0.25">
      <c r="A10">
        <v>11</v>
      </c>
      <c r="B10" t="s">
        <v>9</v>
      </c>
      <c r="C10" t="s">
        <v>11</v>
      </c>
      <c r="D10" s="6">
        <v>73.099999999999994</v>
      </c>
      <c r="E10">
        <f>(4450+4592)/2</f>
        <v>4521</v>
      </c>
      <c r="F10" s="1">
        <f t="shared" si="2"/>
        <v>61.8467852257182</v>
      </c>
      <c r="G10">
        <v>1.17</v>
      </c>
      <c r="H10">
        <v>201</v>
      </c>
      <c r="I10">
        <v>166</v>
      </c>
      <c r="J10">
        <v>14.7</v>
      </c>
      <c r="K10">
        <v>19</v>
      </c>
      <c r="L10">
        <v>8</v>
      </c>
      <c r="M10">
        <v>17</v>
      </c>
      <c r="N10">
        <v>5</v>
      </c>
      <c r="O10">
        <f t="shared" si="4"/>
        <v>10</v>
      </c>
      <c r="P10">
        <f t="shared" si="0"/>
        <v>600</v>
      </c>
      <c r="Q10" s="2">
        <f t="shared" si="5"/>
        <v>8.3333333333333329E-2</v>
      </c>
      <c r="R10" s="2">
        <f t="shared" si="3"/>
        <v>10.083333333333334</v>
      </c>
      <c r="S10">
        <f t="shared" si="1"/>
        <v>605</v>
      </c>
    </row>
    <row r="11" spans="1:19" x14ac:dyDescent="0.25">
      <c r="A11">
        <v>13</v>
      </c>
      <c r="B11" t="s">
        <v>9</v>
      </c>
      <c r="C11" t="s">
        <v>11</v>
      </c>
      <c r="D11" s="6">
        <v>62.5</v>
      </c>
      <c r="E11">
        <f>(3537+3441)/2</f>
        <v>3489</v>
      </c>
      <c r="F11" s="1">
        <f t="shared" si="2"/>
        <v>55.823999999999998</v>
      </c>
      <c r="G11">
        <f>1.18</f>
        <v>1.18</v>
      </c>
      <c r="H11">
        <v>197</v>
      </c>
      <c r="I11">
        <v>174</v>
      </c>
      <c r="J11">
        <v>9.8800000000000008</v>
      </c>
      <c r="K11">
        <v>18</v>
      </c>
      <c r="L11">
        <v>8</v>
      </c>
      <c r="M11">
        <v>14</v>
      </c>
      <c r="N11">
        <v>12</v>
      </c>
      <c r="O11">
        <f t="shared" si="4"/>
        <v>7</v>
      </c>
      <c r="P11">
        <f t="shared" si="0"/>
        <v>420</v>
      </c>
      <c r="Q11" s="2">
        <f t="shared" si="5"/>
        <v>0.2</v>
      </c>
      <c r="R11" s="2">
        <f t="shared" si="3"/>
        <v>7.2</v>
      </c>
      <c r="S11">
        <f t="shared" si="1"/>
        <v>432</v>
      </c>
    </row>
    <row r="12" spans="1:19" x14ac:dyDescent="0.25">
      <c r="A12">
        <v>14</v>
      </c>
      <c r="B12" t="s">
        <v>9</v>
      </c>
      <c r="C12" t="s">
        <v>11</v>
      </c>
      <c r="D12" s="6">
        <v>75</v>
      </c>
      <c r="E12">
        <f>(4343+4397)/2</f>
        <v>4370</v>
      </c>
      <c r="F12" s="1">
        <f t="shared" si="2"/>
        <v>58.266666666666666</v>
      </c>
      <c r="G12">
        <f>(1.19+1.24)/2</f>
        <v>1.2149999999999999</v>
      </c>
      <c r="H12">
        <v>201</v>
      </c>
      <c r="I12">
        <v>177</v>
      </c>
      <c r="J12">
        <v>11.38</v>
      </c>
      <c r="K12">
        <v>18</v>
      </c>
      <c r="L12">
        <v>8</v>
      </c>
      <c r="M12">
        <v>15</v>
      </c>
      <c r="N12">
        <v>30</v>
      </c>
      <c r="O12">
        <f t="shared" si="4"/>
        <v>8</v>
      </c>
      <c r="P12">
        <f t="shared" si="0"/>
        <v>480</v>
      </c>
      <c r="Q12" s="2">
        <f t="shared" si="5"/>
        <v>0.5</v>
      </c>
      <c r="R12" s="2">
        <f t="shared" si="3"/>
        <v>8.5</v>
      </c>
      <c r="S12">
        <f t="shared" si="1"/>
        <v>510</v>
      </c>
    </row>
    <row r="13" spans="1:19" x14ac:dyDescent="0.25">
      <c r="A13">
        <v>15</v>
      </c>
      <c r="B13" t="s">
        <v>9</v>
      </c>
      <c r="C13" t="s">
        <v>11</v>
      </c>
      <c r="D13" s="6">
        <v>70.8</v>
      </c>
      <c r="E13">
        <f>(4319+4354)/2</f>
        <v>4336.5</v>
      </c>
      <c r="F13" s="1">
        <f t="shared" si="2"/>
        <v>61.25</v>
      </c>
      <c r="G13">
        <v>1.1299999999999999</v>
      </c>
      <c r="H13">
        <v>189</v>
      </c>
      <c r="I13">
        <v>159</v>
      </c>
      <c r="J13">
        <v>11.23</v>
      </c>
      <c r="K13">
        <v>18</v>
      </c>
      <c r="L13">
        <v>8</v>
      </c>
      <c r="M13">
        <v>14</v>
      </c>
      <c r="N13">
        <v>35</v>
      </c>
      <c r="O13">
        <f t="shared" si="4"/>
        <v>7</v>
      </c>
      <c r="P13">
        <f t="shared" si="0"/>
        <v>420</v>
      </c>
      <c r="Q13" s="2">
        <f t="shared" si="5"/>
        <v>0.58333333333333337</v>
      </c>
      <c r="R13" s="2">
        <f t="shared" si="3"/>
        <v>7.583333333333333</v>
      </c>
      <c r="S13">
        <f t="shared" si="1"/>
        <v>455</v>
      </c>
    </row>
    <row r="14" spans="1:19" x14ac:dyDescent="0.25">
      <c r="A14">
        <v>17</v>
      </c>
      <c r="B14" t="s">
        <v>8</v>
      </c>
      <c r="C14" t="s">
        <v>11</v>
      </c>
      <c r="D14" s="6">
        <v>73.7</v>
      </c>
      <c r="E14">
        <f>(3883+3960)/2</f>
        <v>3921.5</v>
      </c>
      <c r="F14" s="1">
        <f t="shared" si="2"/>
        <v>53.208955223880594</v>
      </c>
      <c r="G14" s="3">
        <f>(1.17+1.18)/2</f>
        <v>1.1749999999999998</v>
      </c>
      <c r="H14">
        <v>197</v>
      </c>
      <c r="I14">
        <v>171</v>
      </c>
      <c r="J14">
        <v>12.03</v>
      </c>
      <c r="K14">
        <v>17</v>
      </c>
      <c r="L14">
        <v>8</v>
      </c>
      <c r="M14">
        <v>15</v>
      </c>
      <c r="N14">
        <v>32</v>
      </c>
      <c r="O14">
        <f t="shared" si="4"/>
        <v>8</v>
      </c>
      <c r="P14">
        <f t="shared" si="0"/>
        <v>480</v>
      </c>
      <c r="Q14" s="2">
        <f t="shared" si="5"/>
        <v>0.53333333333333333</v>
      </c>
      <c r="R14" s="2">
        <f t="shared" si="3"/>
        <v>8.5333333333333332</v>
      </c>
      <c r="S14">
        <f t="shared" si="1"/>
        <v>512</v>
      </c>
    </row>
    <row r="15" spans="1:19" x14ac:dyDescent="0.25">
      <c r="A15">
        <v>18</v>
      </c>
      <c r="B15" t="s">
        <v>8</v>
      </c>
      <c r="C15" t="s">
        <v>11</v>
      </c>
      <c r="D15" s="5">
        <v>79.900000000000006</v>
      </c>
      <c r="E15">
        <v>4901</v>
      </c>
      <c r="F15" s="1">
        <f t="shared" si="2"/>
        <v>61.339173967459317</v>
      </c>
      <c r="G15">
        <v>1.17</v>
      </c>
      <c r="H15">
        <v>212</v>
      </c>
      <c r="I15">
        <v>186</v>
      </c>
      <c r="J15">
        <v>16.239999999999998</v>
      </c>
      <c r="K15">
        <v>19</v>
      </c>
      <c r="L15">
        <v>8</v>
      </c>
      <c r="M15">
        <v>16</v>
      </c>
      <c r="N15">
        <v>20</v>
      </c>
      <c r="O15">
        <f t="shared" si="4"/>
        <v>9</v>
      </c>
      <c r="P15">
        <f t="shared" si="0"/>
        <v>540</v>
      </c>
      <c r="Q15" s="2">
        <f t="shared" si="5"/>
        <v>0.33333333333333331</v>
      </c>
      <c r="R15" s="2">
        <f t="shared" si="3"/>
        <v>9.3333333333333339</v>
      </c>
      <c r="S15">
        <f t="shared" si="1"/>
        <v>560</v>
      </c>
    </row>
    <row r="16" spans="1:19" x14ac:dyDescent="0.25">
      <c r="A16">
        <v>21</v>
      </c>
      <c r="B16" t="s">
        <v>9</v>
      </c>
      <c r="C16" t="s">
        <v>11</v>
      </c>
      <c r="D16" s="5">
        <v>77.8</v>
      </c>
      <c r="E16">
        <f>(4794+4720)/2</f>
        <v>4757</v>
      </c>
      <c r="F16" s="1">
        <f t="shared" si="2"/>
        <v>61.1439588688946</v>
      </c>
      <c r="G16">
        <v>1.19</v>
      </c>
      <c r="H16">
        <v>195</v>
      </c>
      <c r="I16">
        <v>164</v>
      </c>
      <c r="J16">
        <v>12.84</v>
      </c>
      <c r="K16">
        <v>17</v>
      </c>
      <c r="L16">
        <v>8</v>
      </c>
      <c r="M16">
        <v>17</v>
      </c>
      <c r="N16">
        <v>30</v>
      </c>
      <c r="O16">
        <f t="shared" si="4"/>
        <v>10</v>
      </c>
      <c r="P16">
        <f t="shared" si="0"/>
        <v>600</v>
      </c>
      <c r="Q16" s="2">
        <f t="shared" si="5"/>
        <v>0.5</v>
      </c>
      <c r="R16" s="2">
        <f t="shared" si="3"/>
        <v>10.5</v>
      </c>
      <c r="S16">
        <f t="shared" si="1"/>
        <v>630</v>
      </c>
    </row>
    <row r="17" spans="1:19" x14ac:dyDescent="0.25">
      <c r="A17">
        <v>23</v>
      </c>
      <c r="B17" t="s">
        <v>9</v>
      </c>
      <c r="C17" t="s">
        <v>11</v>
      </c>
      <c r="D17" s="5">
        <v>79.3</v>
      </c>
      <c r="E17">
        <f>(4226+4177)/2</f>
        <v>4201.5</v>
      </c>
      <c r="F17" s="1">
        <f t="shared" si="2"/>
        <v>52.98234552332913</v>
      </c>
      <c r="G17">
        <v>1.1200000000000001</v>
      </c>
      <c r="H17">
        <v>197</v>
      </c>
      <c r="I17">
        <v>170</v>
      </c>
      <c r="J17">
        <v>9.59</v>
      </c>
      <c r="K17">
        <v>20</v>
      </c>
      <c r="L17">
        <v>8</v>
      </c>
      <c r="M17">
        <v>14</v>
      </c>
      <c r="N17">
        <v>12</v>
      </c>
      <c r="O17">
        <f t="shared" si="4"/>
        <v>7</v>
      </c>
      <c r="P17">
        <f t="shared" si="0"/>
        <v>420</v>
      </c>
      <c r="Q17" s="2">
        <f t="shared" si="5"/>
        <v>0.2</v>
      </c>
      <c r="R17" s="2">
        <f t="shared" si="3"/>
        <v>7.2</v>
      </c>
      <c r="S17">
        <f t="shared" si="1"/>
        <v>432</v>
      </c>
    </row>
    <row r="18" spans="1:19" x14ac:dyDescent="0.25">
      <c r="A18">
        <v>24</v>
      </c>
      <c r="B18" t="s">
        <v>9</v>
      </c>
      <c r="C18" t="s">
        <v>11</v>
      </c>
      <c r="D18" s="6">
        <v>60.2</v>
      </c>
      <c r="E18">
        <f>(2840+2929)/2</f>
        <v>2884.5</v>
      </c>
      <c r="F18" s="1">
        <f t="shared" si="2"/>
        <v>47.915282392026576</v>
      </c>
      <c r="G18">
        <v>1.17</v>
      </c>
      <c r="H18">
        <v>195</v>
      </c>
      <c r="I18">
        <v>173</v>
      </c>
      <c r="J18">
        <v>9.99</v>
      </c>
      <c r="K18">
        <v>18</v>
      </c>
      <c r="L18">
        <v>7</v>
      </c>
      <c r="M18">
        <v>12</v>
      </c>
      <c r="N18">
        <v>30</v>
      </c>
      <c r="O18">
        <f t="shared" si="4"/>
        <v>6</v>
      </c>
      <c r="P18">
        <f t="shared" si="0"/>
        <v>360</v>
      </c>
      <c r="Q18" s="2">
        <f t="shared" si="5"/>
        <v>0.5</v>
      </c>
      <c r="R18" s="2">
        <f t="shared" si="3"/>
        <v>6.5</v>
      </c>
      <c r="S18">
        <f t="shared" si="1"/>
        <v>390</v>
      </c>
    </row>
    <row r="19" spans="1:19" x14ac:dyDescent="0.25">
      <c r="A19">
        <v>25</v>
      </c>
      <c r="B19" t="s">
        <v>8</v>
      </c>
      <c r="C19" t="s">
        <v>11</v>
      </c>
      <c r="D19" s="5">
        <f>60.7</f>
        <v>60.7</v>
      </c>
      <c r="E19">
        <f>(2487+2525)/2</f>
        <v>2506</v>
      </c>
      <c r="F19" s="1">
        <f t="shared" si="2"/>
        <v>41.28500823723229</v>
      </c>
      <c r="G19">
        <v>1.2250000000000001</v>
      </c>
      <c r="H19">
        <v>212</v>
      </c>
      <c r="I19">
        <v>184</v>
      </c>
      <c r="J19">
        <v>12.73</v>
      </c>
      <c r="K19">
        <v>17</v>
      </c>
      <c r="L19">
        <v>7</v>
      </c>
      <c r="M19">
        <v>11</v>
      </c>
      <c r="N19">
        <v>60</v>
      </c>
      <c r="O19">
        <f t="shared" si="4"/>
        <v>5</v>
      </c>
      <c r="P19">
        <f t="shared" si="0"/>
        <v>300</v>
      </c>
      <c r="Q19" s="2">
        <f t="shared" si="5"/>
        <v>1</v>
      </c>
      <c r="R19" s="2">
        <f t="shared" si="3"/>
        <v>6</v>
      </c>
      <c r="S19">
        <f t="shared" si="1"/>
        <v>360</v>
      </c>
    </row>
    <row r="20" spans="1:19" x14ac:dyDescent="0.25">
      <c r="A20">
        <v>26</v>
      </c>
      <c r="B20" t="s">
        <v>9</v>
      </c>
      <c r="C20" t="s">
        <v>11</v>
      </c>
      <c r="D20" s="7">
        <v>84</v>
      </c>
      <c r="E20">
        <f>(3331+3415)/2</f>
        <v>3373</v>
      </c>
      <c r="F20" s="1">
        <f t="shared" si="2"/>
        <v>40.154761904761905</v>
      </c>
      <c r="G20">
        <f>(1.07+1.11)/2</f>
        <v>1.0900000000000001</v>
      </c>
      <c r="H20">
        <v>192</v>
      </c>
      <c r="I20">
        <v>182</v>
      </c>
      <c r="J20">
        <v>7.2</v>
      </c>
      <c r="K20">
        <v>20</v>
      </c>
      <c r="L20">
        <v>7</v>
      </c>
      <c r="M20">
        <v>11</v>
      </c>
      <c r="N20">
        <v>60</v>
      </c>
      <c r="O20">
        <f t="shared" si="4"/>
        <v>5</v>
      </c>
      <c r="P20">
        <f t="shared" si="0"/>
        <v>300</v>
      </c>
      <c r="Q20" s="2">
        <f t="shared" si="5"/>
        <v>1</v>
      </c>
      <c r="R20" s="2">
        <f t="shared" si="3"/>
        <v>6</v>
      </c>
      <c r="S20">
        <f t="shared" si="1"/>
        <v>360</v>
      </c>
    </row>
    <row r="21" spans="1:19" x14ac:dyDescent="0.25">
      <c r="A21">
        <v>27</v>
      </c>
      <c r="B21" t="s">
        <v>9</v>
      </c>
      <c r="C21" t="s">
        <v>11</v>
      </c>
      <c r="D21" s="5">
        <v>66.099999999999994</v>
      </c>
      <c r="E21">
        <f>(3975+4019)/2</f>
        <v>3997</v>
      </c>
      <c r="F21" s="1">
        <f t="shared" si="2"/>
        <v>60.468986384266266</v>
      </c>
      <c r="G21">
        <v>1.1599999999999999</v>
      </c>
      <c r="H21">
        <v>202</v>
      </c>
      <c r="I21">
        <v>178</v>
      </c>
      <c r="J21">
        <v>11.66</v>
      </c>
      <c r="K21">
        <v>19</v>
      </c>
      <c r="L21">
        <v>8</v>
      </c>
      <c r="M21">
        <v>15</v>
      </c>
      <c r="N21">
        <v>40</v>
      </c>
      <c r="O21">
        <f t="shared" si="4"/>
        <v>8</v>
      </c>
      <c r="P21">
        <f t="shared" si="0"/>
        <v>480</v>
      </c>
      <c r="Q21" s="2">
        <f t="shared" si="5"/>
        <v>0.66666666666666663</v>
      </c>
      <c r="R21" s="2">
        <f t="shared" si="3"/>
        <v>8.6666666666666661</v>
      </c>
      <c r="S21">
        <f t="shared" si="1"/>
        <v>520</v>
      </c>
    </row>
    <row r="22" spans="1:19" x14ac:dyDescent="0.25">
      <c r="A22">
        <v>28</v>
      </c>
      <c r="B22" t="s">
        <v>8</v>
      </c>
      <c r="C22" t="s">
        <v>11</v>
      </c>
      <c r="D22" s="6">
        <v>67</v>
      </c>
      <c r="E22">
        <f>(3324+3363)/2</f>
        <v>3343.5</v>
      </c>
      <c r="F22" s="1">
        <f t="shared" si="2"/>
        <v>49.902985074626862</v>
      </c>
      <c r="G22">
        <v>1.02</v>
      </c>
      <c r="H22">
        <v>192</v>
      </c>
      <c r="I22">
        <v>167</v>
      </c>
      <c r="J22">
        <v>8.09</v>
      </c>
      <c r="K22">
        <v>17</v>
      </c>
      <c r="L22">
        <v>7</v>
      </c>
      <c r="M22">
        <v>12</v>
      </c>
      <c r="N22">
        <v>60</v>
      </c>
      <c r="O22">
        <f t="shared" si="4"/>
        <v>6</v>
      </c>
      <c r="P22">
        <f t="shared" si="0"/>
        <v>360</v>
      </c>
      <c r="Q22" s="2">
        <f t="shared" si="5"/>
        <v>1</v>
      </c>
      <c r="R22" s="2">
        <f t="shared" si="3"/>
        <v>7</v>
      </c>
      <c r="S22">
        <f t="shared" si="1"/>
        <v>420</v>
      </c>
    </row>
    <row r="23" spans="1:19" x14ac:dyDescent="0.25">
      <c r="A23">
        <v>29</v>
      </c>
      <c r="B23" t="s">
        <v>8</v>
      </c>
      <c r="C23" t="s">
        <v>11</v>
      </c>
      <c r="D23" s="7">
        <v>70.5</v>
      </c>
      <c r="E23">
        <f>(4072+4260)/2</f>
        <v>4166</v>
      </c>
      <c r="F23" s="1">
        <f t="shared" si="2"/>
        <v>59.092198581560282</v>
      </c>
      <c r="G23">
        <v>1.1499999999999999</v>
      </c>
      <c r="H23">
        <v>207</v>
      </c>
      <c r="I23">
        <v>182</v>
      </c>
      <c r="J23">
        <v>11.85</v>
      </c>
      <c r="K23">
        <v>19</v>
      </c>
      <c r="L23">
        <v>8</v>
      </c>
      <c r="M23">
        <v>15</v>
      </c>
      <c r="N23">
        <v>47</v>
      </c>
      <c r="O23">
        <f t="shared" si="4"/>
        <v>8</v>
      </c>
      <c r="P23">
        <f t="shared" si="0"/>
        <v>480</v>
      </c>
      <c r="Q23" s="2">
        <f t="shared" si="5"/>
        <v>0.78333333333333333</v>
      </c>
      <c r="R23" s="2">
        <f t="shared" si="3"/>
        <v>8.7833333333333332</v>
      </c>
      <c r="S23">
        <f t="shared" si="1"/>
        <v>527</v>
      </c>
    </row>
    <row r="24" spans="1:19" x14ac:dyDescent="0.25">
      <c r="A24">
        <v>30</v>
      </c>
      <c r="B24" t="s">
        <v>8</v>
      </c>
      <c r="C24" t="s">
        <v>11</v>
      </c>
      <c r="D24" s="6">
        <v>78.3</v>
      </c>
      <c r="E24">
        <f>(4850+4922)/2</f>
        <v>4886</v>
      </c>
      <c r="F24" s="1">
        <f t="shared" si="2"/>
        <v>62.401021711366539</v>
      </c>
      <c r="G24">
        <v>1.1299999999999999</v>
      </c>
      <c r="H24">
        <v>182</v>
      </c>
      <c r="I24">
        <v>164</v>
      </c>
      <c r="J24">
        <v>9.9600000000000009</v>
      </c>
      <c r="K24">
        <v>17</v>
      </c>
      <c r="L24">
        <v>8</v>
      </c>
      <c r="M24">
        <v>16</v>
      </c>
      <c r="N24">
        <v>5</v>
      </c>
      <c r="O24">
        <f t="shared" si="4"/>
        <v>9</v>
      </c>
      <c r="P24">
        <f t="shared" si="0"/>
        <v>540</v>
      </c>
      <c r="Q24" s="2">
        <f t="shared" si="5"/>
        <v>8.3333333333333329E-2</v>
      </c>
      <c r="R24" s="2">
        <f t="shared" si="3"/>
        <v>9.0833333333333339</v>
      </c>
      <c r="S24">
        <f t="shared" si="1"/>
        <v>545</v>
      </c>
    </row>
    <row r="25" spans="1:19" x14ac:dyDescent="0.25">
      <c r="A25">
        <v>31</v>
      </c>
      <c r="B25" t="s">
        <v>9</v>
      </c>
      <c r="C25" t="s">
        <v>11</v>
      </c>
      <c r="D25" s="6">
        <v>75.099999999999994</v>
      </c>
      <c r="E25">
        <f>(4800+4799)/2</f>
        <v>4799.5</v>
      </c>
      <c r="F25" s="1">
        <f t="shared" si="2"/>
        <v>63.908122503328897</v>
      </c>
      <c r="G25">
        <v>1.1200000000000001</v>
      </c>
      <c r="H25">
        <v>182</v>
      </c>
      <c r="I25">
        <v>172</v>
      </c>
      <c r="J25">
        <v>10.38</v>
      </c>
      <c r="K25">
        <v>20</v>
      </c>
      <c r="L25">
        <v>8</v>
      </c>
      <c r="M25">
        <v>16</v>
      </c>
      <c r="N25">
        <v>45</v>
      </c>
      <c r="O25">
        <f t="shared" si="4"/>
        <v>9</v>
      </c>
      <c r="P25">
        <f t="shared" si="0"/>
        <v>540</v>
      </c>
      <c r="Q25" s="2">
        <f t="shared" si="5"/>
        <v>0.75</v>
      </c>
      <c r="R25" s="2">
        <f t="shared" si="3"/>
        <v>9.75</v>
      </c>
      <c r="S25">
        <f t="shared" si="1"/>
        <v>585</v>
      </c>
    </row>
    <row r="26" spans="1:19" x14ac:dyDescent="0.25">
      <c r="A26">
        <v>32</v>
      </c>
      <c r="B26" t="s">
        <v>8</v>
      </c>
      <c r="C26" t="s">
        <v>11</v>
      </c>
      <c r="D26" s="6">
        <v>77.2</v>
      </c>
      <c r="E26">
        <f>(4899+5036)/2</f>
        <v>4967.5</v>
      </c>
      <c r="F26" s="1">
        <f t="shared" si="2"/>
        <v>64.345854922279784</v>
      </c>
      <c r="G26">
        <v>1.1200000000000001</v>
      </c>
      <c r="H26">
        <v>214</v>
      </c>
      <c r="I26">
        <v>184</v>
      </c>
      <c r="J26">
        <v>15.57</v>
      </c>
      <c r="K26">
        <v>18</v>
      </c>
      <c r="L26">
        <v>8</v>
      </c>
      <c r="M26">
        <v>16</v>
      </c>
      <c r="N26">
        <v>13</v>
      </c>
      <c r="O26">
        <f t="shared" si="4"/>
        <v>9</v>
      </c>
      <c r="P26">
        <f t="shared" si="0"/>
        <v>540</v>
      </c>
      <c r="Q26" s="2">
        <f t="shared" si="5"/>
        <v>0.21666666666666667</v>
      </c>
      <c r="R26" s="2">
        <f t="shared" si="3"/>
        <v>9.2166666666666668</v>
      </c>
      <c r="S26">
        <f t="shared" si="1"/>
        <v>553</v>
      </c>
    </row>
    <row r="27" spans="1:19" x14ac:dyDescent="0.25">
      <c r="A27">
        <v>33</v>
      </c>
      <c r="B27" t="s">
        <v>8</v>
      </c>
      <c r="C27" t="s">
        <v>11</v>
      </c>
      <c r="D27" s="6">
        <v>57.1</v>
      </c>
      <c r="E27">
        <f>(3092+3140)/2</f>
        <v>3116</v>
      </c>
      <c r="F27" s="1">
        <f t="shared" si="2"/>
        <v>54.570928196147108</v>
      </c>
      <c r="G27">
        <f>(1.14+1.18)/2</f>
        <v>1.1599999999999999</v>
      </c>
      <c r="H27">
        <v>195</v>
      </c>
      <c r="I27">
        <v>175</v>
      </c>
      <c r="J27">
        <v>10.67</v>
      </c>
      <c r="K27">
        <v>18</v>
      </c>
      <c r="L27">
        <v>7</v>
      </c>
      <c r="M27">
        <v>16</v>
      </c>
      <c r="N27">
        <v>14</v>
      </c>
      <c r="O27">
        <f t="shared" si="4"/>
        <v>10</v>
      </c>
      <c r="P27">
        <f t="shared" si="0"/>
        <v>600</v>
      </c>
      <c r="Q27" s="2">
        <f t="shared" si="5"/>
        <v>0.23333333333333334</v>
      </c>
      <c r="R27" s="2">
        <f t="shared" si="3"/>
        <v>10.233333333333333</v>
      </c>
      <c r="S27">
        <f t="shared" si="1"/>
        <v>614</v>
      </c>
    </row>
    <row r="28" spans="1:19" x14ac:dyDescent="0.25">
      <c r="A28">
        <v>36</v>
      </c>
      <c r="B28" t="s">
        <v>8</v>
      </c>
      <c r="C28" t="s">
        <v>11</v>
      </c>
      <c r="D28" s="6">
        <v>74.7</v>
      </c>
      <c r="E28">
        <f>(3877+3751)/2</f>
        <v>3814</v>
      </c>
      <c r="F28" s="1">
        <f t="shared" si="2"/>
        <v>51.057563587684065</v>
      </c>
      <c r="G28">
        <f>(0.99+0.95)/2</f>
        <v>0.97</v>
      </c>
      <c r="H28">
        <v>187</v>
      </c>
      <c r="I28">
        <v>151</v>
      </c>
      <c r="J28">
        <v>8.8800000000000008</v>
      </c>
      <c r="K28">
        <v>18</v>
      </c>
      <c r="L28">
        <v>7</v>
      </c>
      <c r="M28">
        <v>14</v>
      </c>
      <c r="N28">
        <v>7</v>
      </c>
      <c r="O28">
        <f t="shared" si="4"/>
        <v>8</v>
      </c>
      <c r="P28">
        <f t="shared" si="0"/>
        <v>480</v>
      </c>
      <c r="Q28" s="2">
        <f t="shared" si="5"/>
        <v>0.11666666666666667</v>
      </c>
      <c r="R28" s="2">
        <f t="shared" si="3"/>
        <v>8.1166666666666671</v>
      </c>
      <c r="S28">
        <f t="shared" si="1"/>
        <v>487</v>
      </c>
    </row>
    <row r="29" spans="1:19" x14ac:dyDescent="0.25">
      <c r="A29">
        <v>37</v>
      </c>
      <c r="B29" t="s">
        <v>9</v>
      </c>
      <c r="C29" t="s">
        <v>11</v>
      </c>
      <c r="D29" s="6">
        <v>81</v>
      </c>
      <c r="E29">
        <f>(4512+4590)/2</f>
        <v>4551</v>
      </c>
      <c r="F29" s="1">
        <f t="shared" si="2"/>
        <v>56.185185185185183</v>
      </c>
      <c r="G29">
        <f>(1.14+1.15)/2</f>
        <v>1.145</v>
      </c>
      <c r="H29">
        <v>211</v>
      </c>
      <c r="I29">
        <v>187</v>
      </c>
      <c r="J29">
        <v>12.45</v>
      </c>
      <c r="K29">
        <v>20</v>
      </c>
      <c r="L29">
        <v>8</v>
      </c>
      <c r="M29">
        <v>15</v>
      </c>
      <c r="N29">
        <v>30</v>
      </c>
      <c r="O29">
        <f t="shared" si="4"/>
        <v>8</v>
      </c>
      <c r="P29">
        <f t="shared" si="0"/>
        <v>480</v>
      </c>
      <c r="Q29" s="2">
        <f t="shared" si="5"/>
        <v>0.5</v>
      </c>
      <c r="R29" s="2">
        <f t="shared" si="3"/>
        <v>8.5</v>
      </c>
      <c r="S29">
        <f t="shared" si="1"/>
        <v>510</v>
      </c>
    </row>
    <row r="30" spans="1:19" x14ac:dyDescent="0.25">
      <c r="A30">
        <v>1</v>
      </c>
      <c r="B30" t="s">
        <v>8</v>
      </c>
      <c r="C30" t="s">
        <v>12</v>
      </c>
      <c r="D30" s="5">
        <v>67.5</v>
      </c>
      <c r="E30">
        <f>(4444+4449)/2</f>
        <v>4446.5</v>
      </c>
      <c r="F30" s="1">
        <f t="shared" si="2"/>
        <v>65.874074074074073</v>
      </c>
      <c r="G30" s="2">
        <v>1.1299999999999999</v>
      </c>
      <c r="H30">
        <v>200</v>
      </c>
      <c r="I30">
        <v>177</v>
      </c>
      <c r="J30">
        <v>13.77</v>
      </c>
      <c r="K30">
        <v>19</v>
      </c>
      <c r="L30">
        <v>8</v>
      </c>
      <c r="M30">
        <v>16</v>
      </c>
      <c r="N30">
        <v>20</v>
      </c>
      <c r="O30">
        <f>M30-L30+1</f>
        <v>9</v>
      </c>
      <c r="P30">
        <f t="shared" si="0"/>
        <v>540</v>
      </c>
      <c r="Q30" s="2">
        <f t="shared" si="5"/>
        <v>0.33333333333333331</v>
      </c>
      <c r="R30" s="2">
        <f>O30+Q30</f>
        <v>9.3333333333333339</v>
      </c>
      <c r="S30">
        <f t="shared" si="1"/>
        <v>560</v>
      </c>
    </row>
    <row r="31" spans="1:19" x14ac:dyDescent="0.25">
      <c r="A31">
        <v>2</v>
      </c>
      <c r="B31" t="s">
        <v>9</v>
      </c>
      <c r="C31" t="s">
        <v>12</v>
      </c>
      <c r="D31" s="5">
        <v>66</v>
      </c>
      <c r="E31">
        <v>3320</v>
      </c>
      <c r="F31" s="1">
        <f t="shared" si="2"/>
        <v>50.303030303030305</v>
      </c>
      <c r="G31" s="2">
        <v>1.0900000000000001</v>
      </c>
      <c r="H31">
        <v>203</v>
      </c>
      <c r="I31">
        <v>180</v>
      </c>
      <c r="J31">
        <v>9.67</v>
      </c>
      <c r="K31">
        <v>20</v>
      </c>
      <c r="L31">
        <v>7</v>
      </c>
      <c r="M31">
        <v>14</v>
      </c>
      <c r="N31">
        <v>30</v>
      </c>
      <c r="O31">
        <f t="shared" ref="O31:O56" si="6">M31-L31+1</f>
        <v>8</v>
      </c>
      <c r="P31">
        <f t="shared" si="0"/>
        <v>480</v>
      </c>
      <c r="Q31" s="2">
        <f t="shared" si="5"/>
        <v>0.5</v>
      </c>
      <c r="R31" s="2">
        <f t="shared" ref="R31:R56" si="7">O31+Q31</f>
        <v>8.5</v>
      </c>
      <c r="S31">
        <f t="shared" si="1"/>
        <v>510</v>
      </c>
    </row>
    <row r="32" spans="1:19" x14ac:dyDescent="0.25">
      <c r="A32">
        <v>4</v>
      </c>
      <c r="B32" t="s">
        <v>8</v>
      </c>
      <c r="C32" t="s">
        <v>12</v>
      </c>
      <c r="D32" s="5">
        <v>63.7</v>
      </c>
      <c r="E32">
        <f>(2938+2992)/2</f>
        <v>2965</v>
      </c>
      <c r="F32" s="1">
        <f t="shared" si="2"/>
        <v>46.546310832025114</v>
      </c>
      <c r="G32" s="2">
        <f>(1.08+1.12)/2</f>
        <v>1.1000000000000001</v>
      </c>
      <c r="H32">
        <v>178</v>
      </c>
      <c r="I32">
        <v>134</v>
      </c>
      <c r="J32" s="2">
        <v>9.68</v>
      </c>
      <c r="K32">
        <v>18</v>
      </c>
      <c r="L32">
        <v>7</v>
      </c>
      <c r="M32">
        <v>13</v>
      </c>
      <c r="N32">
        <v>12</v>
      </c>
      <c r="O32">
        <f t="shared" si="6"/>
        <v>7</v>
      </c>
      <c r="P32">
        <f t="shared" si="0"/>
        <v>420</v>
      </c>
      <c r="Q32" s="2">
        <f t="shared" si="5"/>
        <v>0.2</v>
      </c>
      <c r="R32" s="2">
        <f t="shared" si="7"/>
        <v>7.2</v>
      </c>
      <c r="S32">
        <f t="shared" si="1"/>
        <v>432</v>
      </c>
    </row>
    <row r="33" spans="1:19" x14ac:dyDescent="0.25">
      <c r="A33">
        <v>5</v>
      </c>
      <c r="B33" t="s">
        <v>9</v>
      </c>
      <c r="C33" t="s">
        <v>12</v>
      </c>
      <c r="D33" s="6">
        <v>80.5</v>
      </c>
      <c r="E33">
        <f>(4710+4761)/2</f>
        <v>4735.5</v>
      </c>
      <c r="F33" s="1">
        <f t="shared" si="2"/>
        <v>58.826086956521742</v>
      </c>
      <c r="G33" s="2">
        <v>1.24</v>
      </c>
      <c r="H33">
        <v>193</v>
      </c>
      <c r="I33">
        <v>174</v>
      </c>
      <c r="J33">
        <v>15.23</v>
      </c>
      <c r="K33">
        <v>20</v>
      </c>
      <c r="L33">
        <v>8</v>
      </c>
      <c r="M33">
        <v>16</v>
      </c>
      <c r="N33">
        <v>30</v>
      </c>
      <c r="O33">
        <f t="shared" si="6"/>
        <v>9</v>
      </c>
      <c r="P33">
        <f t="shared" si="0"/>
        <v>540</v>
      </c>
      <c r="Q33" s="2">
        <f t="shared" si="5"/>
        <v>0.5</v>
      </c>
      <c r="R33" s="2">
        <f t="shared" si="7"/>
        <v>9.5</v>
      </c>
      <c r="S33">
        <f t="shared" si="1"/>
        <v>570</v>
      </c>
    </row>
    <row r="34" spans="1:19" x14ac:dyDescent="0.25">
      <c r="A34">
        <v>6</v>
      </c>
      <c r="B34" t="s">
        <v>8</v>
      </c>
      <c r="C34" t="s">
        <v>12</v>
      </c>
      <c r="D34" s="6">
        <v>73.900000000000006</v>
      </c>
      <c r="E34">
        <v>4272</v>
      </c>
      <c r="F34" s="1">
        <f t="shared" si="2"/>
        <v>57.807848443843028</v>
      </c>
      <c r="G34" s="2">
        <f>(1.2+1.21)/2</f>
        <v>1.2050000000000001</v>
      </c>
      <c r="H34">
        <v>199</v>
      </c>
      <c r="I34">
        <v>174</v>
      </c>
      <c r="J34">
        <v>12.59</v>
      </c>
      <c r="K34">
        <v>19</v>
      </c>
      <c r="L34">
        <v>8</v>
      </c>
      <c r="M34">
        <v>16</v>
      </c>
      <c r="N34">
        <v>14</v>
      </c>
      <c r="O34">
        <f t="shared" si="6"/>
        <v>9</v>
      </c>
      <c r="P34">
        <f t="shared" ref="P34:P56" si="8">O34*60</f>
        <v>540</v>
      </c>
      <c r="Q34" s="2">
        <f t="shared" si="5"/>
        <v>0.23333333333333334</v>
      </c>
      <c r="R34" s="2">
        <f t="shared" si="7"/>
        <v>9.2333333333333325</v>
      </c>
      <c r="S34">
        <f t="shared" ref="S34:S56" si="9">P34+N34</f>
        <v>554</v>
      </c>
    </row>
    <row r="35" spans="1:19" x14ac:dyDescent="0.25">
      <c r="A35">
        <v>8</v>
      </c>
      <c r="B35" t="s">
        <v>9</v>
      </c>
      <c r="C35" t="s">
        <v>12</v>
      </c>
      <c r="D35" s="6">
        <v>65.2</v>
      </c>
      <c r="E35">
        <v>3123</v>
      </c>
      <c r="F35" s="1">
        <f t="shared" si="2"/>
        <v>47.898773006134967</v>
      </c>
      <c r="G35" s="2">
        <v>1.1599999999999999</v>
      </c>
      <c r="H35">
        <v>197</v>
      </c>
      <c r="I35">
        <v>171</v>
      </c>
      <c r="J35">
        <v>11.62</v>
      </c>
      <c r="K35">
        <v>19</v>
      </c>
      <c r="L35">
        <v>7</v>
      </c>
      <c r="M35">
        <v>14</v>
      </c>
      <c r="N35">
        <v>30</v>
      </c>
      <c r="O35">
        <f t="shared" si="6"/>
        <v>8</v>
      </c>
      <c r="P35">
        <f t="shared" si="8"/>
        <v>480</v>
      </c>
      <c r="Q35" s="2">
        <f t="shared" si="5"/>
        <v>0.5</v>
      </c>
      <c r="R35" s="2">
        <f t="shared" si="7"/>
        <v>8.5</v>
      </c>
      <c r="S35">
        <f t="shared" si="9"/>
        <v>510</v>
      </c>
    </row>
    <row r="36" spans="1:19" x14ac:dyDescent="0.25">
      <c r="A36">
        <v>9</v>
      </c>
      <c r="B36" t="s">
        <v>8</v>
      </c>
      <c r="C36" t="s">
        <v>12</v>
      </c>
      <c r="D36" s="6">
        <v>80.8</v>
      </c>
      <c r="E36">
        <v>4612</v>
      </c>
      <c r="F36" s="1">
        <f t="shared" si="2"/>
        <v>57.079207920792079</v>
      </c>
      <c r="G36" s="2">
        <v>1.22</v>
      </c>
      <c r="H36">
        <v>204</v>
      </c>
      <c r="I36">
        <v>177</v>
      </c>
      <c r="J36">
        <v>11.68</v>
      </c>
      <c r="K36">
        <v>19</v>
      </c>
      <c r="L36">
        <v>8</v>
      </c>
      <c r="M36">
        <v>16</v>
      </c>
      <c r="N36">
        <v>30</v>
      </c>
      <c r="O36">
        <f t="shared" si="6"/>
        <v>9</v>
      </c>
      <c r="P36">
        <f t="shared" si="8"/>
        <v>540</v>
      </c>
      <c r="Q36" s="2">
        <f t="shared" si="5"/>
        <v>0.5</v>
      </c>
      <c r="R36" s="2">
        <f t="shared" si="7"/>
        <v>9.5</v>
      </c>
      <c r="S36">
        <f t="shared" si="9"/>
        <v>570</v>
      </c>
    </row>
    <row r="37" spans="1:19" x14ac:dyDescent="0.25">
      <c r="A37">
        <v>10</v>
      </c>
      <c r="B37" t="s">
        <v>8</v>
      </c>
      <c r="C37" t="s">
        <v>12</v>
      </c>
      <c r="D37" s="6">
        <v>85.9</v>
      </c>
      <c r="E37">
        <f>(4653+4767)/2</f>
        <v>4710</v>
      </c>
      <c r="F37" s="1">
        <f t="shared" si="2"/>
        <v>54.831199068684512</v>
      </c>
      <c r="G37" s="2">
        <v>1.1599999999999999</v>
      </c>
      <c r="H37">
        <v>211</v>
      </c>
      <c r="I37">
        <v>187</v>
      </c>
      <c r="J37">
        <v>15.21</v>
      </c>
      <c r="K37">
        <v>19</v>
      </c>
      <c r="L37">
        <v>8</v>
      </c>
      <c r="M37">
        <v>16</v>
      </c>
      <c r="N37">
        <v>5</v>
      </c>
      <c r="O37">
        <f t="shared" si="6"/>
        <v>9</v>
      </c>
      <c r="P37">
        <f t="shared" si="8"/>
        <v>540</v>
      </c>
      <c r="Q37" s="2">
        <f t="shared" si="5"/>
        <v>8.3333333333333329E-2</v>
      </c>
      <c r="R37" s="2">
        <f t="shared" si="7"/>
        <v>9.0833333333333339</v>
      </c>
      <c r="S37">
        <f t="shared" si="9"/>
        <v>545</v>
      </c>
    </row>
    <row r="38" spans="1:19" x14ac:dyDescent="0.25">
      <c r="A38">
        <v>11</v>
      </c>
      <c r="B38" t="s">
        <v>9</v>
      </c>
      <c r="C38" t="s">
        <v>12</v>
      </c>
      <c r="D38" s="6">
        <v>72.7</v>
      </c>
      <c r="E38">
        <f>(4805+4747)/2</f>
        <v>4776</v>
      </c>
      <c r="F38" s="1">
        <f t="shared" si="2"/>
        <v>65.694635488308109</v>
      </c>
      <c r="G38" s="2">
        <f>(1.18+1.21)/2</f>
        <v>1.1949999999999998</v>
      </c>
      <c r="H38">
        <v>202</v>
      </c>
      <c r="I38">
        <v>168</v>
      </c>
      <c r="J38">
        <v>17.82</v>
      </c>
      <c r="K38">
        <v>19</v>
      </c>
      <c r="L38">
        <v>8</v>
      </c>
      <c r="M38">
        <v>17</v>
      </c>
      <c r="N38">
        <v>60</v>
      </c>
      <c r="O38">
        <f t="shared" si="6"/>
        <v>10</v>
      </c>
      <c r="P38">
        <f t="shared" si="8"/>
        <v>600</v>
      </c>
      <c r="Q38" s="2">
        <f t="shared" si="5"/>
        <v>1</v>
      </c>
      <c r="R38" s="2">
        <f t="shared" si="7"/>
        <v>11</v>
      </c>
      <c r="S38">
        <f t="shared" si="9"/>
        <v>660</v>
      </c>
    </row>
    <row r="39" spans="1:19" x14ac:dyDescent="0.25">
      <c r="A39">
        <v>13</v>
      </c>
      <c r="B39" t="s">
        <v>9</v>
      </c>
      <c r="C39" t="s">
        <v>12</v>
      </c>
      <c r="D39" s="6">
        <v>62.1</v>
      </c>
      <c r="E39">
        <f>(3586+3624)/2</f>
        <v>3605</v>
      </c>
      <c r="F39" s="1">
        <f t="shared" si="2"/>
        <v>58.051529790660226</v>
      </c>
      <c r="G39" s="2">
        <v>1.23</v>
      </c>
      <c r="H39">
        <v>197</v>
      </c>
      <c r="I39">
        <v>177</v>
      </c>
      <c r="J39">
        <v>12.01</v>
      </c>
      <c r="K39">
        <v>18</v>
      </c>
      <c r="L39">
        <v>8</v>
      </c>
      <c r="M39">
        <v>15</v>
      </c>
      <c r="N39">
        <v>4</v>
      </c>
      <c r="O39">
        <f t="shared" si="6"/>
        <v>8</v>
      </c>
      <c r="P39">
        <f t="shared" si="8"/>
        <v>480</v>
      </c>
      <c r="Q39" s="2">
        <f t="shared" si="5"/>
        <v>6.6666666666666666E-2</v>
      </c>
      <c r="R39" s="2">
        <f t="shared" si="7"/>
        <v>8.0666666666666664</v>
      </c>
      <c r="S39">
        <f t="shared" si="9"/>
        <v>484</v>
      </c>
    </row>
    <row r="40" spans="1:19" x14ac:dyDescent="0.25">
      <c r="A40">
        <v>14</v>
      </c>
      <c r="B40" t="s">
        <v>9</v>
      </c>
      <c r="C40" t="s">
        <v>12</v>
      </c>
      <c r="D40" s="6">
        <v>77.400000000000006</v>
      </c>
      <c r="E40">
        <v>4636</v>
      </c>
      <c r="F40" s="1">
        <f t="shared" si="2"/>
        <v>59.89664082687338</v>
      </c>
      <c r="G40" s="2">
        <v>1.155</v>
      </c>
      <c r="H40">
        <v>194</v>
      </c>
      <c r="I40">
        <v>171</v>
      </c>
      <c r="J40">
        <v>11.81</v>
      </c>
      <c r="K40">
        <v>19</v>
      </c>
      <c r="L40">
        <v>8</v>
      </c>
      <c r="M40">
        <v>15</v>
      </c>
      <c r="N40">
        <v>60</v>
      </c>
      <c r="O40">
        <f t="shared" si="6"/>
        <v>8</v>
      </c>
      <c r="P40">
        <f t="shared" si="8"/>
        <v>480</v>
      </c>
      <c r="Q40" s="2">
        <f t="shared" si="5"/>
        <v>1</v>
      </c>
      <c r="R40" s="2">
        <f t="shared" si="7"/>
        <v>9</v>
      </c>
      <c r="S40">
        <f t="shared" si="9"/>
        <v>540</v>
      </c>
    </row>
    <row r="41" spans="1:19" x14ac:dyDescent="0.25">
      <c r="A41">
        <v>15</v>
      </c>
      <c r="B41" t="s">
        <v>9</v>
      </c>
      <c r="C41" t="s">
        <v>12</v>
      </c>
      <c r="D41" s="6">
        <v>70.599999999999994</v>
      </c>
      <c r="E41">
        <f>(4520+4492)/2</f>
        <v>4506</v>
      </c>
      <c r="F41" s="1">
        <f t="shared" si="2"/>
        <v>63.824362606232299</v>
      </c>
      <c r="G41" s="2">
        <f>(1.09+1.12)/2</f>
        <v>1.105</v>
      </c>
      <c r="H41">
        <v>189</v>
      </c>
      <c r="I41">
        <v>158</v>
      </c>
      <c r="J41">
        <v>10.78</v>
      </c>
      <c r="K41">
        <v>18</v>
      </c>
      <c r="L41">
        <v>8</v>
      </c>
      <c r="M41">
        <v>15</v>
      </c>
      <c r="N41">
        <v>15</v>
      </c>
      <c r="O41">
        <f t="shared" si="6"/>
        <v>8</v>
      </c>
      <c r="P41">
        <f t="shared" si="8"/>
        <v>480</v>
      </c>
      <c r="Q41" s="2">
        <f t="shared" si="5"/>
        <v>0.25</v>
      </c>
      <c r="R41" s="2">
        <f t="shared" si="7"/>
        <v>8.25</v>
      </c>
      <c r="S41">
        <f t="shared" si="9"/>
        <v>495</v>
      </c>
    </row>
    <row r="42" spans="1:19" x14ac:dyDescent="0.25">
      <c r="A42">
        <v>17</v>
      </c>
      <c r="B42" t="s">
        <v>8</v>
      </c>
      <c r="C42" t="s">
        <v>12</v>
      </c>
      <c r="D42" s="6">
        <v>74.400000000000006</v>
      </c>
      <c r="E42">
        <f>(4118+4211)/2</f>
        <v>4164.5</v>
      </c>
      <c r="F42" s="1">
        <f t="shared" si="2"/>
        <v>55.974462365591393</v>
      </c>
      <c r="G42" s="2">
        <v>1.1299999999999999</v>
      </c>
      <c r="H42">
        <v>192</v>
      </c>
      <c r="I42">
        <v>164</v>
      </c>
      <c r="J42">
        <v>11.07</v>
      </c>
      <c r="K42">
        <v>19</v>
      </c>
      <c r="L42">
        <v>8</v>
      </c>
      <c r="M42">
        <v>15</v>
      </c>
      <c r="N42">
        <v>30</v>
      </c>
      <c r="O42">
        <f t="shared" si="6"/>
        <v>8</v>
      </c>
      <c r="P42">
        <f t="shared" si="8"/>
        <v>480</v>
      </c>
      <c r="Q42" s="2">
        <f t="shared" si="5"/>
        <v>0.5</v>
      </c>
      <c r="R42" s="2">
        <f t="shared" si="7"/>
        <v>8.5</v>
      </c>
      <c r="S42">
        <f t="shared" si="9"/>
        <v>510</v>
      </c>
    </row>
    <row r="43" spans="1:19" x14ac:dyDescent="0.25">
      <c r="A43">
        <v>18</v>
      </c>
      <c r="B43" t="s">
        <v>8</v>
      </c>
      <c r="C43" t="s">
        <v>12</v>
      </c>
      <c r="D43" s="6">
        <v>77.900000000000006</v>
      </c>
      <c r="E43">
        <f>(5048+5000)/2</f>
        <v>5024</v>
      </c>
      <c r="F43" s="1">
        <f t="shared" si="2"/>
        <v>64.492939666238769</v>
      </c>
      <c r="G43" s="2">
        <f>(1.18+1.21)/2</f>
        <v>1.1949999999999998</v>
      </c>
      <c r="H43">
        <v>206</v>
      </c>
      <c r="I43">
        <v>181</v>
      </c>
      <c r="J43">
        <v>15.72</v>
      </c>
      <c r="K43">
        <v>19</v>
      </c>
      <c r="L43">
        <v>8</v>
      </c>
      <c r="M43">
        <v>16</v>
      </c>
      <c r="N43">
        <v>32</v>
      </c>
      <c r="O43">
        <f t="shared" si="6"/>
        <v>9</v>
      </c>
      <c r="P43">
        <f t="shared" si="8"/>
        <v>540</v>
      </c>
      <c r="Q43" s="2">
        <f t="shared" si="5"/>
        <v>0.53333333333333333</v>
      </c>
      <c r="R43" s="2">
        <f t="shared" si="7"/>
        <v>9.5333333333333332</v>
      </c>
      <c r="S43">
        <f t="shared" si="9"/>
        <v>572</v>
      </c>
    </row>
    <row r="44" spans="1:19" x14ac:dyDescent="0.25">
      <c r="A44">
        <v>21</v>
      </c>
      <c r="B44" t="s">
        <v>9</v>
      </c>
      <c r="C44" t="s">
        <v>12</v>
      </c>
      <c r="D44" s="6">
        <v>78.2</v>
      </c>
      <c r="E44">
        <f>4894</f>
        <v>4894</v>
      </c>
      <c r="F44" s="1">
        <f t="shared" si="2"/>
        <v>62.583120204603581</v>
      </c>
      <c r="G44" s="2">
        <v>1.21</v>
      </c>
      <c r="H44">
        <v>191</v>
      </c>
      <c r="I44">
        <v>166</v>
      </c>
      <c r="J44">
        <v>15.36</v>
      </c>
      <c r="K44">
        <v>17</v>
      </c>
      <c r="L44">
        <v>8</v>
      </c>
      <c r="M44">
        <v>17</v>
      </c>
      <c r="N44">
        <v>31</v>
      </c>
      <c r="O44">
        <f t="shared" si="6"/>
        <v>10</v>
      </c>
      <c r="P44">
        <f t="shared" si="8"/>
        <v>600</v>
      </c>
      <c r="Q44" s="2">
        <f t="shared" si="5"/>
        <v>0.51666666666666672</v>
      </c>
      <c r="R44" s="2">
        <f t="shared" si="7"/>
        <v>10.516666666666667</v>
      </c>
      <c r="S44">
        <f t="shared" si="9"/>
        <v>631</v>
      </c>
    </row>
    <row r="45" spans="1:19" x14ac:dyDescent="0.25">
      <c r="A45">
        <v>23</v>
      </c>
      <c r="B45" t="s">
        <v>9</v>
      </c>
      <c r="C45" t="s">
        <v>12</v>
      </c>
      <c r="D45" s="8">
        <v>80.3</v>
      </c>
      <c r="E45" s="9">
        <f>(4404+4464)/2</f>
        <v>4434</v>
      </c>
      <c r="F45" s="10">
        <f t="shared" si="2"/>
        <v>55.21793275217933</v>
      </c>
      <c r="G45" s="11">
        <v>1.155</v>
      </c>
      <c r="H45" s="9">
        <v>194</v>
      </c>
      <c r="I45" s="9">
        <v>170</v>
      </c>
      <c r="J45" s="9">
        <v>12.03</v>
      </c>
      <c r="K45" s="9">
        <v>20</v>
      </c>
      <c r="L45" s="9">
        <v>8</v>
      </c>
      <c r="M45" s="9">
        <v>15</v>
      </c>
      <c r="N45" s="9">
        <v>58</v>
      </c>
      <c r="O45" s="9">
        <f t="shared" si="6"/>
        <v>8</v>
      </c>
      <c r="P45">
        <f t="shared" si="8"/>
        <v>480</v>
      </c>
      <c r="Q45" s="11">
        <f t="shared" si="5"/>
        <v>0.96666666666666667</v>
      </c>
      <c r="R45" s="11">
        <f t="shared" si="7"/>
        <v>8.9666666666666668</v>
      </c>
      <c r="S45">
        <f t="shared" si="9"/>
        <v>538</v>
      </c>
    </row>
    <row r="46" spans="1:19" x14ac:dyDescent="0.25">
      <c r="A46">
        <v>24</v>
      </c>
      <c r="B46" t="s">
        <v>9</v>
      </c>
      <c r="C46" t="s">
        <v>12</v>
      </c>
      <c r="D46" s="6">
        <v>61.9</v>
      </c>
      <c r="E46" s="12">
        <f>(2832+3020)/2</f>
        <v>2926</v>
      </c>
      <c r="F46" s="10">
        <f t="shared" si="2"/>
        <v>47.269789983844909</v>
      </c>
      <c r="G46" s="13">
        <f>(1.09+1.17)/2</f>
        <v>1.1299999999999999</v>
      </c>
      <c r="H46" s="12">
        <v>191</v>
      </c>
      <c r="I46" s="12">
        <v>170</v>
      </c>
      <c r="J46" s="12">
        <v>14.69</v>
      </c>
      <c r="K46" s="12">
        <v>16</v>
      </c>
      <c r="L46" s="12">
        <v>7</v>
      </c>
      <c r="M46" s="12">
        <v>12</v>
      </c>
      <c r="N46" s="12">
        <v>33</v>
      </c>
      <c r="O46" s="12">
        <f t="shared" si="6"/>
        <v>6</v>
      </c>
      <c r="P46">
        <f t="shared" si="8"/>
        <v>360</v>
      </c>
      <c r="Q46" s="13">
        <f t="shared" si="5"/>
        <v>0.55000000000000004</v>
      </c>
      <c r="R46" s="13">
        <f t="shared" si="7"/>
        <v>6.55</v>
      </c>
      <c r="S46">
        <f t="shared" si="9"/>
        <v>393</v>
      </c>
    </row>
    <row r="47" spans="1:19" x14ac:dyDescent="0.25">
      <c r="A47">
        <v>25</v>
      </c>
      <c r="B47" t="s">
        <v>8</v>
      </c>
      <c r="C47" t="s">
        <v>12</v>
      </c>
      <c r="D47" s="6">
        <v>60.5</v>
      </c>
      <c r="E47">
        <f>(2666+2612)/2</f>
        <v>2639</v>
      </c>
      <c r="F47" s="1">
        <f t="shared" si="2"/>
        <v>43.619834710743802</v>
      </c>
      <c r="G47" s="2">
        <f>(1.18+1.21)/2</f>
        <v>1.1949999999999998</v>
      </c>
      <c r="H47">
        <v>210</v>
      </c>
      <c r="I47">
        <v>179</v>
      </c>
      <c r="J47">
        <v>16.46</v>
      </c>
      <c r="K47">
        <v>19</v>
      </c>
      <c r="L47">
        <v>7</v>
      </c>
      <c r="M47">
        <v>13</v>
      </c>
      <c r="N47">
        <v>2</v>
      </c>
      <c r="O47">
        <f t="shared" si="6"/>
        <v>7</v>
      </c>
      <c r="P47">
        <f t="shared" si="8"/>
        <v>420</v>
      </c>
      <c r="Q47" s="2">
        <f t="shared" si="5"/>
        <v>3.3333333333333333E-2</v>
      </c>
      <c r="R47" s="2">
        <f t="shared" si="7"/>
        <v>7.0333333333333332</v>
      </c>
      <c r="S47">
        <f t="shared" si="9"/>
        <v>422</v>
      </c>
    </row>
    <row r="48" spans="1:19" x14ac:dyDescent="0.25">
      <c r="A48">
        <v>26</v>
      </c>
      <c r="B48" t="s">
        <v>9</v>
      </c>
      <c r="C48" t="s">
        <v>12</v>
      </c>
      <c r="D48" s="4">
        <v>85.3</v>
      </c>
      <c r="E48">
        <f>(3513+3551)/2</f>
        <v>3532</v>
      </c>
      <c r="F48" s="1">
        <f t="shared" si="2"/>
        <v>41.406799531066824</v>
      </c>
      <c r="G48" s="2">
        <f>(1.09+1.12)/2</f>
        <v>1.105</v>
      </c>
      <c r="H48">
        <v>192</v>
      </c>
      <c r="I48">
        <v>179</v>
      </c>
      <c r="J48">
        <v>10.9</v>
      </c>
      <c r="K48">
        <v>19</v>
      </c>
      <c r="L48">
        <v>7</v>
      </c>
      <c r="M48">
        <v>12</v>
      </c>
      <c r="N48">
        <v>60</v>
      </c>
      <c r="O48">
        <f t="shared" si="6"/>
        <v>6</v>
      </c>
      <c r="P48">
        <f t="shared" si="8"/>
        <v>360</v>
      </c>
      <c r="Q48" s="2">
        <f t="shared" si="5"/>
        <v>1</v>
      </c>
      <c r="R48" s="2">
        <f t="shared" si="7"/>
        <v>7</v>
      </c>
      <c r="S48">
        <f t="shared" si="9"/>
        <v>420</v>
      </c>
    </row>
    <row r="49" spans="1:19" x14ac:dyDescent="0.25">
      <c r="A49">
        <v>27</v>
      </c>
      <c r="B49" t="s">
        <v>9</v>
      </c>
      <c r="C49" t="s">
        <v>12</v>
      </c>
      <c r="D49" s="4">
        <v>67</v>
      </c>
      <c r="E49">
        <f>(3867+4475)/2</f>
        <v>4171</v>
      </c>
      <c r="F49" s="1">
        <f t="shared" si="2"/>
        <v>62.253731343283583</v>
      </c>
      <c r="G49" s="2">
        <v>1.1200000000000001</v>
      </c>
      <c r="H49">
        <v>204</v>
      </c>
      <c r="I49">
        <v>173</v>
      </c>
      <c r="J49">
        <v>11.89</v>
      </c>
      <c r="K49">
        <v>19</v>
      </c>
      <c r="L49">
        <v>8</v>
      </c>
      <c r="M49">
        <v>15</v>
      </c>
      <c r="N49">
        <v>10</v>
      </c>
      <c r="O49">
        <f t="shared" si="6"/>
        <v>8</v>
      </c>
      <c r="P49">
        <f t="shared" si="8"/>
        <v>480</v>
      </c>
      <c r="Q49" s="2">
        <f t="shared" si="5"/>
        <v>0.16666666666666666</v>
      </c>
      <c r="R49" s="2">
        <f t="shared" si="7"/>
        <v>8.1666666666666661</v>
      </c>
      <c r="S49">
        <f t="shared" si="9"/>
        <v>490</v>
      </c>
    </row>
    <row r="50" spans="1:19" x14ac:dyDescent="0.25">
      <c r="A50">
        <v>28</v>
      </c>
      <c r="B50" t="s">
        <v>8</v>
      </c>
      <c r="C50" t="s">
        <v>12</v>
      </c>
      <c r="D50" s="4">
        <v>68.099999999999994</v>
      </c>
      <c r="E50">
        <f>(3539+3546)/2</f>
        <v>3542.5</v>
      </c>
      <c r="F50" s="1">
        <f t="shared" si="2"/>
        <v>52.019089574155657</v>
      </c>
      <c r="G50" s="2">
        <v>1.1599999999999999</v>
      </c>
      <c r="H50">
        <v>198</v>
      </c>
      <c r="I50">
        <v>171</v>
      </c>
      <c r="J50">
        <v>11.32</v>
      </c>
      <c r="K50">
        <v>18</v>
      </c>
      <c r="L50">
        <v>7</v>
      </c>
      <c r="M50">
        <v>14</v>
      </c>
      <c r="N50">
        <v>43</v>
      </c>
      <c r="O50">
        <f t="shared" si="6"/>
        <v>8</v>
      </c>
      <c r="P50">
        <f t="shared" si="8"/>
        <v>480</v>
      </c>
      <c r="Q50" s="2">
        <f t="shared" si="5"/>
        <v>0.71666666666666667</v>
      </c>
      <c r="R50" s="2">
        <f t="shared" si="7"/>
        <v>8.7166666666666668</v>
      </c>
      <c r="S50">
        <f t="shared" si="9"/>
        <v>523</v>
      </c>
    </row>
    <row r="51" spans="1:19" x14ac:dyDescent="0.25">
      <c r="A51">
        <v>29</v>
      </c>
      <c r="B51" t="s">
        <v>8</v>
      </c>
      <c r="C51" t="s">
        <v>12</v>
      </c>
      <c r="D51" s="4">
        <v>70.599999999999994</v>
      </c>
      <c r="E51">
        <f>(4020+4103)/2</f>
        <v>4061.5</v>
      </c>
      <c r="F51" s="1">
        <f t="shared" si="2"/>
        <v>57.528328611898019</v>
      </c>
      <c r="G51" s="2">
        <f>(1.16+1.19)/2</f>
        <v>1.1749999999999998</v>
      </c>
      <c r="H51">
        <v>201</v>
      </c>
      <c r="I51">
        <v>175</v>
      </c>
      <c r="J51">
        <v>10.58</v>
      </c>
      <c r="K51">
        <v>19</v>
      </c>
      <c r="L51">
        <v>8</v>
      </c>
      <c r="M51">
        <v>15</v>
      </c>
      <c r="N51">
        <v>37</v>
      </c>
      <c r="O51">
        <f t="shared" si="6"/>
        <v>8</v>
      </c>
      <c r="P51">
        <f t="shared" si="8"/>
        <v>480</v>
      </c>
      <c r="Q51" s="2">
        <f t="shared" si="5"/>
        <v>0.6166666666666667</v>
      </c>
      <c r="R51" s="2">
        <f t="shared" si="7"/>
        <v>8.6166666666666671</v>
      </c>
      <c r="S51">
        <f t="shared" si="9"/>
        <v>517</v>
      </c>
    </row>
    <row r="52" spans="1:19" x14ac:dyDescent="0.25">
      <c r="A52">
        <v>30</v>
      </c>
      <c r="B52" t="s">
        <v>8</v>
      </c>
      <c r="C52" t="s">
        <v>12</v>
      </c>
      <c r="D52" s="4">
        <v>79.400000000000006</v>
      </c>
      <c r="E52">
        <f>(4884+4799)/2</f>
        <v>4841.5</v>
      </c>
      <c r="F52" s="1">
        <f t="shared" si="2"/>
        <v>60.976070528967249</v>
      </c>
      <c r="G52" s="2">
        <f>(1.17+1.22)/2</f>
        <v>1.1949999999999998</v>
      </c>
      <c r="H52">
        <v>178</v>
      </c>
      <c r="I52">
        <v>149</v>
      </c>
      <c r="J52">
        <v>12.9</v>
      </c>
      <c r="K52">
        <v>19</v>
      </c>
      <c r="L52">
        <v>8</v>
      </c>
      <c r="M52">
        <v>16</v>
      </c>
      <c r="N52">
        <v>60</v>
      </c>
      <c r="O52">
        <f t="shared" si="6"/>
        <v>9</v>
      </c>
      <c r="P52">
        <f t="shared" si="8"/>
        <v>540</v>
      </c>
      <c r="Q52" s="2">
        <f t="shared" si="5"/>
        <v>1</v>
      </c>
      <c r="R52" s="2">
        <f t="shared" si="7"/>
        <v>10</v>
      </c>
      <c r="S52">
        <f t="shared" si="9"/>
        <v>600</v>
      </c>
    </row>
    <row r="53" spans="1:19" x14ac:dyDescent="0.25">
      <c r="A53">
        <v>31</v>
      </c>
      <c r="B53" t="s">
        <v>9</v>
      </c>
      <c r="C53" t="s">
        <v>12</v>
      </c>
      <c r="D53" s="6">
        <v>74.7</v>
      </c>
      <c r="E53">
        <f>(4558+4610)/2</f>
        <v>4584</v>
      </c>
      <c r="F53" s="1">
        <f t="shared" si="2"/>
        <v>61.365461847389554</v>
      </c>
      <c r="G53" s="2">
        <v>1.1599999999999999</v>
      </c>
      <c r="H53">
        <v>184</v>
      </c>
      <c r="I53">
        <v>165</v>
      </c>
      <c r="J53" t="s">
        <v>13</v>
      </c>
      <c r="K53">
        <v>20</v>
      </c>
      <c r="L53">
        <v>8</v>
      </c>
      <c r="M53">
        <v>16</v>
      </c>
      <c r="N53">
        <v>60</v>
      </c>
      <c r="O53">
        <f t="shared" si="6"/>
        <v>9</v>
      </c>
      <c r="P53">
        <f t="shared" si="8"/>
        <v>540</v>
      </c>
      <c r="Q53" s="2">
        <f t="shared" si="5"/>
        <v>1</v>
      </c>
      <c r="R53" s="2">
        <f t="shared" si="7"/>
        <v>10</v>
      </c>
      <c r="S53">
        <f t="shared" si="9"/>
        <v>600</v>
      </c>
    </row>
    <row r="54" spans="1:19" x14ac:dyDescent="0.25">
      <c r="A54">
        <v>32</v>
      </c>
      <c r="B54" t="s">
        <v>8</v>
      </c>
      <c r="C54" t="s">
        <v>12</v>
      </c>
      <c r="D54" s="6">
        <v>78.2</v>
      </c>
      <c r="E54">
        <f>(5237+5192)/2</f>
        <v>5214.5</v>
      </c>
      <c r="F54" s="1">
        <f t="shared" si="2"/>
        <v>66.681585677749354</v>
      </c>
      <c r="G54" s="2">
        <v>1.135</v>
      </c>
      <c r="H54">
        <v>210</v>
      </c>
      <c r="I54">
        <v>174</v>
      </c>
      <c r="J54">
        <v>16.440000000000001</v>
      </c>
      <c r="K54">
        <v>20</v>
      </c>
      <c r="L54">
        <v>8</v>
      </c>
      <c r="M54">
        <v>16</v>
      </c>
      <c r="N54">
        <v>46</v>
      </c>
      <c r="O54">
        <f t="shared" si="6"/>
        <v>9</v>
      </c>
      <c r="P54">
        <f t="shared" si="8"/>
        <v>540</v>
      </c>
      <c r="Q54" s="2">
        <f t="shared" si="5"/>
        <v>0.76666666666666672</v>
      </c>
      <c r="R54" s="2">
        <f t="shared" si="7"/>
        <v>9.7666666666666675</v>
      </c>
      <c r="S54">
        <f t="shared" si="9"/>
        <v>586</v>
      </c>
    </row>
    <row r="55" spans="1:19" x14ac:dyDescent="0.25">
      <c r="A55">
        <v>33</v>
      </c>
      <c r="B55" t="s">
        <v>8</v>
      </c>
      <c r="C55" t="s">
        <v>12</v>
      </c>
      <c r="D55" s="6">
        <v>57.6</v>
      </c>
      <c r="E55">
        <f>(3307+3321)/2</f>
        <v>3314</v>
      </c>
      <c r="F55" s="1">
        <f t="shared" si="2"/>
        <v>57.534722222222221</v>
      </c>
      <c r="G55" s="2">
        <v>1.1599999999999999</v>
      </c>
      <c r="H55">
        <v>193</v>
      </c>
      <c r="I55">
        <v>171</v>
      </c>
      <c r="J55">
        <v>12.14</v>
      </c>
      <c r="K55">
        <v>19</v>
      </c>
      <c r="L55">
        <v>7</v>
      </c>
      <c r="M55">
        <v>16</v>
      </c>
      <c r="N55">
        <v>33</v>
      </c>
      <c r="O55">
        <f t="shared" si="6"/>
        <v>10</v>
      </c>
      <c r="P55">
        <f t="shared" si="8"/>
        <v>600</v>
      </c>
      <c r="Q55" s="2">
        <f t="shared" si="5"/>
        <v>0.55000000000000004</v>
      </c>
      <c r="R55" s="2">
        <f t="shared" si="7"/>
        <v>10.55</v>
      </c>
      <c r="S55">
        <f t="shared" si="9"/>
        <v>633</v>
      </c>
    </row>
    <row r="56" spans="1:19" x14ac:dyDescent="0.25">
      <c r="A56">
        <v>36</v>
      </c>
      <c r="B56" t="s">
        <v>8</v>
      </c>
      <c r="C56" t="s">
        <v>12</v>
      </c>
      <c r="D56" s="6">
        <v>75.900000000000006</v>
      </c>
      <c r="E56">
        <f>(3869+3861)/2</f>
        <v>3865</v>
      </c>
      <c r="F56" s="1">
        <f t="shared" si="2"/>
        <v>50.922266139657438</v>
      </c>
      <c r="G56" s="2">
        <f>(1.13+1.16)/2</f>
        <v>1.145</v>
      </c>
      <c r="H56">
        <v>185</v>
      </c>
      <c r="I56">
        <v>174</v>
      </c>
      <c r="J56">
        <v>12.18</v>
      </c>
      <c r="K56">
        <v>19</v>
      </c>
      <c r="L56">
        <v>7</v>
      </c>
      <c r="M56">
        <v>14</v>
      </c>
      <c r="N56">
        <v>60</v>
      </c>
      <c r="O56">
        <f t="shared" si="6"/>
        <v>8</v>
      </c>
      <c r="P56">
        <f t="shared" si="8"/>
        <v>480</v>
      </c>
      <c r="Q56" s="2">
        <f t="shared" si="5"/>
        <v>1</v>
      </c>
      <c r="R56" s="2">
        <f t="shared" si="7"/>
        <v>9</v>
      </c>
      <c r="S56">
        <f t="shared" si="9"/>
        <v>540</v>
      </c>
    </row>
    <row r="57" spans="1:19" x14ac:dyDescent="0.25">
      <c r="A57">
        <v>37</v>
      </c>
      <c r="B57" t="s">
        <v>9</v>
      </c>
      <c r="C57" t="s">
        <v>12</v>
      </c>
      <c r="F57" s="1"/>
      <c r="Q57" s="2"/>
      <c r="R57" s="2"/>
    </row>
    <row r="58" spans="1:19" x14ac:dyDescent="0.25">
      <c r="A58">
        <v>1</v>
      </c>
      <c r="B58" t="s">
        <v>8</v>
      </c>
      <c r="C58" t="s">
        <v>14</v>
      </c>
      <c r="D58" s="5">
        <v>68.8</v>
      </c>
      <c r="E58">
        <f>(4579+4548)/2</f>
        <v>4563.5</v>
      </c>
      <c r="F58" s="1">
        <f t="shared" si="2"/>
        <v>66.329941860465112</v>
      </c>
      <c r="G58" s="2">
        <v>1.1850000000000001</v>
      </c>
      <c r="H58">
        <v>200</v>
      </c>
      <c r="I58">
        <v>169</v>
      </c>
      <c r="J58">
        <v>14.65</v>
      </c>
      <c r="K58">
        <v>19</v>
      </c>
      <c r="L58">
        <v>8</v>
      </c>
      <c r="M58">
        <v>16</v>
      </c>
      <c r="N58">
        <v>60</v>
      </c>
      <c r="O58">
        <f>M58-L58+1</f>
        <v>9</v>
      </c>
      <c r="P58">
        <f t="shared" ref="P58:P83" si="10">O58*60</f>
        <v>540</v>
      </c>
      <c r="Q58" s="2">
        <f t="shared" si="5"/>
        <v>1</v>
      </c>
      <c r="R58" s="2">
        <f>O58+Q58</f>
        <v>10</v>
      </c>
      <c r="S58">
        <f t="shared" ref="S58:S83" si="11">P58+N58</f>
        <v>600</v>
      </c>
    </row>
    <row r="59" spans="1:19" x14ac:dyDescent="0.25">
      <c r="A59">
        <v>2</v>
      </c>
      <c r="B59" t="s">
        <v>9</v>
      </c>
      <c r="C59" t="s">
        <v>14</v>
      </c>
      <c r="D59" s="5">
        <v>66.7</v>
      </c>
      <c r="E59">
        <v>3307</v>
      </c>
      <c r="F59" s="1">
        <f t="shared" si="2"/>
        <v>49.580209895052469</v>
      </c>
      <c r="G59">
        <v>1.075</v>
      </c>
      <c r="H59">
        <v>205</v>
      </c>
      <c r="I59">
        <v>192</v>
      </c>
      <c r="J59" s="14">
        <v>35309</v>
      </c>
      <c r="K59">
        <v>20</v>
      </c>
      <c r="L59">
        <v>7</v>
      </c>
      <c r="M59">
        <v>14</v>
      </c>
      <c r="N59">
        <v>30</v>
      </c>
      <c r="O59">
        <f t="shared" ref="O59:O83" si="12">M59-L59+1</f>
        <v>8</v>
      </c>
      <c r="P59">
        <f t="shared" si="10"/>
        <v>480</v>
      </c>
      <c r="Q59" s="2">
        <f t="shared" si="5"/>
        <v>0.5</v>
      </c>
      <c r="R59" s="2">
        <f t="shared" ref="R59:R83" si="13">O59+Q59</f>
        <v>8.5</v>
      </c>
      <c r="S59">
        <f t="shared" si="11"/>
        <v>510</v>
      </c>
    </row>
    <row r="60" spans="1:19" x14ac:dyDescent="0.25">
      <c r="A60">
        <v>4</v>
      </c>
      <c r="B60" t="s">
        <v>8</v>
      </c>
      <c r="C60" t="s">
        <v>14</v>
      </c>
      <c r="D60" s="5">
        <v>63.3</v>
      </c>
      <c r="E60">
        <f>(3173+3155)/2</f>
        <v>3164</v>
      </c>
      <c r="F60" s="1">
        <f t="shared" si="2"/>
        <v>49.984202211690366</v>
      </c>
      <c r="G60">
        <f>(1.13+1.19)/2</f>
        <v>1.1599999999999999</v>
      </c>
      <c r="H60">
        <v>182</v>
      </c>
      <c r="I60">
        <v>154</v>
      </c>
      <c r="J60" s="2">
        <v>12.32</v>
      </c>
      <c r="K60">
        <v>19</v>
      </c>
      <c r="L60">
        <v>7</v>
      </c>
      <c r="M60">
        <v>14</v>
      </c>
      <c r="N60">
        <v>21</v>
      </c>
      <c r="O60">
        <f t="shared" si="12"/>
        <v>8</v>
      </c>
      <c r="P60">
        <f t="shared" si="10"/>
        <v>480</v>
      </c>
      <c r="Q60" s="2">
        <f t="shared" si="5"/>
        <v>0.35</v>
      </c>
      <c r="R60" s="2">
        <f t="shared" si="13"/>
        <v>8.35</v>
      </c>
      <c r="S60">
        <f t="shared" si="11"/>
        <v>501</v>
      </c>
    </row>
    <row r="61" spans="1:19" x14ac:dyDescent="0.25">
      <c r="A61">
        <v>5</v>
      </c>
      <c r="B61" t="s">
        <v>9</v>
      </c>
      <c r="C61" t="s">
        <v>14</v>
      </c>
      <c r="D61" s="6">
        <v>79.599999999999994</v>
      </c>
      <c r="E61">
        <f>(4946+4974)/2</f>
        <v>4960</v>
      </c>
      <c r="F61" s="1">
        <f t="shared" si="2"/>
        <v>62.311557788944725</v>
      </c>
      <c r="G61">
        <v>1.2450000000000001</v>
      </c>
      <c r="H61">
        <v>193</v>
      </c>
      <c r="I61">
        <v>173</v>
      </c>
      <c r="J61">
        <v>15.34</v>
      </c>
      <c r="K61">
        <v>20</v>
      </c>
      <c r="L61">
        <v>8</v>
      </c>
      <c r="M61">
        <v>17</v>
      </c>
      <c r="N61">
        <v>5</v>
      </c>
      <c r="O61">
        <f t="shared" si="12"/>
        <v>10</v>
      </c>
      <c r="P61">
        <f t="shared" si="10"/>
        <v>600</v>
      </c>
      <c r="Q61" s="2">
        <f t="shared" si="5"/>
        <v>8.3333333333333329E-2</v>
      </c>
      <c r="R61" s="2">
        <f t="shared" si="13"/>
        <v>10.083333333333334</v>
      </c>
      <c r="S61">
        <f t="shared" si="11"/>
        <v>605</v>
      </c>
    </row>
    <row r="62" spans="1:19" x14ac:dyDescent="0.25">
      <c r="A62">
        <v>6</v>
      </c>
      <c r="B62" t="s">
        <v>8</v>
      </c>
      <c r="C62" t="s">
        <v>14</v>
      </c>
      <c r="D62" s="6">
        <v>73.5</v>
      </c>
      <c r="E62">
        <f>(4204+4177)/2</f>
        <v>4190.5</v>
      </c>
      <c r="F62" s="1">
        <f t="shared" si="2"/>
        <v>57.013605442176868</v>
      </c>
      <c r="G62">
        <v>1.135</v>
      </c>
      <c r="H62">
        <v>198</v>
      </c>
      <c r="I62">
        <v>160</v>
      </c>
      <c r="J62">
        <v>11.05</v>
      </c>
      <c r="K62">
        <v>19</v>
      </c>
      <c r="L62">
        <v>8</v>
      </c>
      <c r="M62">
        <v>15</v>
      </c>
      <c r="N62">
        <v>33</v>
      </c>
      <c r="O62">
        <f t="shared" si="12"/>
        <v>8</v>
      </c>
      <c r="P62">
        <f t="shared" si="10"/>
        <v>480</v>
      </c>
      <c r="Q62" s="2">
        <f t="shared" si="5"/>
        <v>0.55000000000000004</v>
      </c>
      <c r="R62" s="2">
        <f t="shared" si="13"/>
        <v>8.5500000000000007</v>
      </c>
      <c r="S62">
        <f t="shared" si="11"/>
        <v>513</v>
      </c>
    </row>
    <row r="63" spans="1:19" x14ac:dyDescent="0.25">
      <c r="A63">
        <v>8</v>
      </c>
      <c r="B63" t="s">
        <v>9</v>
      </c>
      <c r="C63" t="s">
        <v>14</v>
      </c>
      <c r="D63" s="6">
        <v>65</v>
      </c>
      <c r="E63">
        <f>(3152+3111)/2</f>
        <v>3131.5</v>
      </c>
      <c r="F63" s="1">
        <f t="shared" si="2"/>
        <v>48.176923076923075</v>
      </c>
      <c r="G63">
        <f>(1.06+1.09)/2</f>
        <v>1.0750000000000002</v>
      </c>
      <c r="H63">
        <v>195</v>
      </c>
      <c r="I63">
        <v>177</v>
      </c>
      <c r="J63">
        <v>8.89</v>
      </c>
      <c r="K63">
        <v>18</v>
      </c>
      <c r="L63">
        <v>7</v>
      </c>
      <c r="M63">
        <v>13</v>
      </c>
      <c r="N63">
        <v>46</v>
      </c>
      <c r="O63">
        <f t="shared" si="12"/>
        <v>7</v>
      </c>
      <c r="P63">
        <f t="shared" si="10"/>
        <v>420</v>
      </c>
      <c r="Q63" s="2">
        <f t="shared" si="5"/>
        <v>0.76666666666666672</v>
      </c>
      <c r="R63" s="2">
        <f t="shared" si="13"/>
        <v>7.7666666666666666</v>
      </c>
      <c r="S63">
        <f t="shared" si="11"/>
        <v>466</v>
      </c>
    </row>
    <row r="64" spans="1:19" x14ac:dyDescent="0.25">
      <c r="A64">
        <v>9</v>
      </c>
      <c r="B64" t="s">
        <v>8</v>
      </c>
      <c r="C64" t="s">
        <v>14</v>
      </c>
      <c r="D64" s="6">
        <v>80.5</v>
      </c>
      <c r="E64">
        <f>(4621+4768)/2</f>
        <v>4694.5</v>
      </c>
      <c r="F64" s="1">
        <f t="shared" si="2"/>
        <v>58.316770186335404</v>
      </c>
      <c r="G64">
        <f>(1.14+1.18)/2</f>
        <v>1.1599999999999999</v>
      </c>
      <c r="H64">
        <v>192</v>
      </c>
      <c r="I64">
        <v>175</v>
      </c>
      <c r="J64">
        <v>9.19</v>
      </c>
      <c r="K64">
        <v>18</v>
      </c>
      <c r="L64">
        <v>8</v>
      </c>
      <c r="M64">
        <v>15</v>
      </c>
      <c r="N64">
        <v>60</v>
      </c>
      <c r="O64">
        <f t="shared" si="12"/>
        <v>8</v>
      </c>
      <c r="P64">
        <f t="shared" si="10"/>
        <v>480</v>
      </c>
      <c r="Q64" s="2">
        <f t="shared" si="5"/>
        <v>1</v>
      </c>
      <c r="R64" s="2">
        <f t="shared" si="13"/>
        <v>9</v>
      </c>
      <c r="S64">
        <f t="shared" si="11"/>
        <v>540</v>
      </c>
    </row>
    <row r="65" spans="1:19" x14ac:dyDescent="0.25">
      <c r="A65">
        <v>10</v>
      </c>
      <c r="B65" t="s">
        <v>8</v>
      </c>
      <c r="C65" t="s">
        <v>14</v>
      </c>
      <c r="D65" s="6">
        <v>85.9</v>
      </c>
      <c r="E65">
        <f>(4627+4621)/2</f>
        <v>4624</v>
      </c>
      <c r="F65" s="1">
        <f t="shared" si="2"/>
        <v>53.830034924330612</v>
      </c>
      <c r="G65">
        <v>1.175</v>
      </c>
      <c r="H65">
        <v>215</v>
      </c>
      <c r="I65">
        <v>188</v>
      </c>
      <c r="J65">
        <v>14.26</v>
      </c>
      <c r="K65">
        <v>19</v>
      </c>
      <c r="L65">
        <v>8</v>
      </c>
      <c r="M65">
        <v>16</v>
      </c>
      <c r="N65">
        <v>4</v>
      </c>
      <c r="O65">
        <f t="shared" si="12"/>
        <v>9</v>
      </c>
      <c r="P65">
        <f t="shared" si="10"/>
        <v>540</v>
      </c>
      <c r="Q65" s="2">
        <f t="shared" si="5"/>
        <v>6.6666666666666666E-2</v>
      </c>
      <c r="R65" s="2">
        <f t="shared" si="13"/>
        <v>9.0666666666666664</v>
      </c>
      <c r="S65">
        <f t="shared" si="11"/>
        <v>544</v>
      </c>
    </row>
    <row r="66" spans="1:19" x14ac:dyDescent="0.25">
      <c r="A66">
        <v>11</v>
      </c>
      <c r="B66" t="s">
        <v>9</v>
      </c>
      <c r="C66" t="s">
        <v>14</v>
      </c>
      <c r="D66" s="6">
        <v>74.400000000000006</v>
      </c>
      <c r="E66">
        <f>(4906+4871)/2</f>
        <v>4888.5</v>
      </c>
      <c r="F66" s="1">
        <f t="shared" si="2"/>
        <v>65.70564516129032</v>
      </c>
      <c r="G66">
        <v>1.25</v>
      </c>
      <c r="H66">
        <v>199</v>
      </c>
      <c r="I66">
        <v>170</v>
      </c>
      <c r="J66">
        <v>16.8</v>
      </c>
      <c r="K66">
        <v>20</v>
      </c>
      <c r="L66">
        <v>8</v>
      </c>
      <c r="M66">
        <v>18</v>
      </c>
      <c r="N66">
        <v>10</v>
      </c>
      <c r="O66">
        <f t="shared" si="12"/>
        <v>11</v>
      </c>
      <c r="P66">
        <f t="shared" si="10"/>
        <v>660</v>
      </c>
      <c r="Q66" s="2">
        <f t="shared" si="5"/>
        <v>0.16666666666666666</v>
      </c>
      <c r="R66" s="2">
        <f t="shared" si="13"/>
        <v>11.166666666666666</v>
      </c>
      <c r="S66">
        <f t="shared" si="11"/>
        <v>670</v>
      </c>
    </row>
    <row r="67" spans="1:19" x14ac:dyDescent="0.25">
      <c r="A67">
        <v>13</v>
      </c>
      <c r="B67" t="s">
        <v>9</v>
      </c>
      <c r="C67" t="s">
        <v>14</v>
      </c>
      <c r="D67" s="6">
        <v>62</v>
      </c>
      <c r="E67">
        <f>(3919+3935)/2</f>
        <v>3927</v>
      </c>
      <c r="F67" s="1">
        <f t="shared" ref="F67:F83" si="14">E67/D67</f>
        <v>63.338709677419352</v>
      </c>
      <c r="G67">
        <v>1.2150000000000001</v>
      </c>
      <c r="H67">
        <v>197</v>
      </c>
      <c r="I67">
        <v>174</v>
      </c>
      <c r="J67">
        <v>13.02</v>
      </c>
      <c r="K67">
        <v>19</v>
      </c>
      <c r="L67">
        <v>8</v>
      </c>
      <c r="M67">
        <v>15</v>
      </c>
      <c r="N67">
        <v>60</v>
      </c>
      <c r="O67">
        <f t="shared" si="12"/>
        <v>8</v>
      </c>
      <c r="P67">
        <f t="shared" si="10"/>
        <v>480</v>
      </c>
      <c r="Q67" s="2">
        <f t="shared" si="5"/>
        <v>1</v>
      </c>
      <c r="R67" s="2">
        <f t="shared" si="13"/>
        <v>9</v>
      </c>
      <c r="S67">
        <f t="shared" si="11"/>
        <v>540</v>
      </c>
    </row>
    <row r="68" spans="1:19" x14ac:dyDescent="0.25">
      <c r="A68">
        <v>14</v>
      </c>
      <c r="B68" t="s">
        <v>9</v>
      </c>
      <c r="C68" t="s">
        <v>14</v>
      </c>
      <c r="D68" s="6">
        <v>77.2</v>
      </c>
      <c r="E68">
        <f>(4478+4419)/2</f>
        <v>4448.5</v>
      </c>
      <c r="F68" s="1">
        <f t="shared" si="14"/>
        <v>57.623056994818654</v>
      </c>
      <c r="G68">
        <v>1.125</v>
      </c>
      <c r="H68">
        <v>196</v>
      </c>
      <c r="I68">
        <v>159</v>
      </c>
      <c r="J68">
        <v>10.75</v>
      </c>
      <c r="K68">
        <v>19</v>
      </c>
      <c r="L68">
        <v>8</v>
      </c>
      <c r="M68">
        <v>16</v>
      </c>
      <c r="N68">
        <v>30</v>
      </c>
      <c r="O68">
        <f t="shared" si="12"/>
        <v>9</v>
      </c>
      <c r="P68">
        <f t="shared" si="10"/>
        <v>540</v>
      </c>
      <c r="Q68" s="2">
        <f t="shared" ref="Q68:Q83" si="15">N68/60</f>
        <v>0.5</v>
      </c>
      <c r="R68" s="2">
        <f t="shared" si="13"/>
        <v>9.5</v>
      </c>
      <c r="S68">
        <f t="shared" si="11"/>
        <v>570</v>
      </c>
    </row>
    <row r="69" spans="1:19" x14ac:dyDescent="0.25">
      <c r="A69">
        <v>15</v>
      </c>
      <c r="B69" t="s">
        <v>9</v>
      </c>
      <c r="C69" t="s">
        <v>14</v>
      </c>
      <c r="D69" s="6">
        <v>73.099999999999994</v>
      </c>
      <c r="E69">
        <f>(4604+4587)/2</f>
        <v>4595.5</v>
      </c>
      <c r="F69" s="1">
        <f t="shared" si="14"/>
        <v>62.865937072503428</v>
      </c>
      <c r="G69">
        <v>1.1499999999999999</v>
      </c>
      <c r="H69">
        <v>189</v>
      </c>
      <c r="I69">
        <v>160</v>
      </c>
      <c r="J69">
        <v>11.15</v>
      </c>
      <c r="K69">
        <v>19</v>
      </c>
      <c r="L69">
        <v>8</v>
      </c>
      <c r="M69">
        <v>15</v>
      </c>
      <c r="N69">
        <v>10</v>
      </c>
      <c r="O69">
        <f t="shared" si="12"/>
        <v>8</v>
      </c>
      <c r="P69">
        <f t="shared" si="10"/>
        <v>480</v>
      </c>
      <c r="Q69" s="2">
        <f t="shared" si="15"/>
        <v>0.16666666666666666</v>
      </c>
      <c r="R69" s="2">
        <f t="shared" si="13"/>
        <v>8.1666666666666661</v>
      </c>
      <c r="S69">
        <f t="shared" si="11"/>
        <v>490</v>
      </c>
    </row>
    <row r="70" spans="1:19" x14ac:dyDescent="0.25">
      <c r="A70">
        <v>17</v>
      </c>
      <c r="B70" t="s">
        <v>8</v>
      </c>
      <c r="C70" t="s">
        <v>14</v>
      </c>
      <c r="D70" s="6">
        <v>74.2</v>
      </c>
      <c r="E70">
        <f>(4494+4416)/2</f>
        <v>4455</v>
      </c>
      <c r="F70" s="1">
        <f t="shared" si="14"/>
        <v>60.040431266846362</v>
      </c>
      <c r="G70" s="3">
        <v>1.1599999999999999</v>
      </c>
      <c r="H70">
        <v>198</v>
      </c>
      <c r="I70">
        <v>170</v>
      </c>
      <c r="J70">
        <v>13.04</v>
      </c>
      <c r="K70">
        <v>19</v>
      </c>
      <c r="L70">
        <v>8</v>
      </c>
      <c r="M70">
        <v>16</v>
      </c>
      <c r="N70">
        <v>30</v>
      </c>
      <c r="O70">
        <f t="shared" si="12"/>
        <v>9</v>
      </c>
      <c r="P70">
        <f t="shared" si="10"/>
        <v>540</v>
      </c>
      <c r="Q70" s="2">
        <f t="shared" si="15"/>
        <v>0.5</v>
      </c>
      <c r="R70" s="2">
        <f t="shared" si="13"/>
        <v>9.5</v>
      </c>
      <c r="S70">
        <f t="shared" si="11"/>
        <v>570</v>
      </c>
    </row>
    <row r="71" spans="1:19" x14ac:dyDescent="0.25">
      <c r="A71">
        <v>18</v>
      </c>
      <c r="B71" t="s">
        <v>8</v>
      </c>
      <c r="C71" t="s">
        <v>14</v>
      </c>
      <c r="D71" s="6">
        <v>77.900000000000006</v>
      </c>
      <c r="E71">
        <f>(5014+5036)/2</f>
        <v>5025</v>
      </c>
      <c r="F71" s="1">
        <f t="shared" si="14"/>
        <v>64.505776636713733</v>
      </c>
      <c r="G71">
        <v>1.1850000000000001</v>
      </c>
      <c r="H71">
        <v>211</v>
      </c>
      <c r="I71">
        <v>185</v>
      </c>
      <c r="J71">
        <v>16.73</v>
      </c>
      <c r="K71">
        <v>19</v>
      </c>
      <c r="L71">
        <v>8</v>
      </c>
      <c r="M71">
        <v>17</v>
      </c>
      <c r="N71">
        <v>7</v>
      </c>
      <c r="O71">
        <f t="shared" si="12"/>
        <v>10</v>
      </c>
      <c r="P71">
        <f t="shared" si="10"/>
        <v>600</v>
      </c>
      <c r="Q71" s="2">
        <f t="shared" si="15"/>
        <v>0.11666666666666667</v>
      </c>
      <c r="R71" s="2">
        <f t="shared" si="13"/>
        <v>10.116666666666667</v>
      </c>
      <c r="S71">
        <f t="shared" si="11"/>
        <v>607</v>
      </c>
    </row>
    <row r="72" spans="1:19" x14ac:dyDescent="0.25">
      <c r="A72">
        <v>21</v>
      </c>
      <c r="B72" t="s">
        <v>9</v>
      </c>
      <c r="C72" t="s">
        <v>14</v>
      </c>
      <c r="D72" s="6">
        <v>78.900000000000006</v>
      </c>
      <c r="E72">
        <f>(4818+4834)/2</f>
        <v>4826</v>
      </c>
      <c r="F72" s="1">
        <f t="shared" si="14"/>
        <v>61.166032953105194</v>
      </c>
      <c r="G72">
        <v>1.24</v>
      </c>
      <c r="H72">
        <v>191</v>
      </c>
      <c r="I72">
        <v>155</v>
      </c>
      <c r="J72">
        <v>15.5</v>
      </c>
      <c r="K72">
        <v>19</v>
      </c>
      <c r="L72">
        <v>8</v>
      </c>
      <c r="M72">
        <v>17</v>
      </c>
      <c r="N72">
        <v>32</v>
      </c>
      <c r="O72">
        <f t="shared" si="12"/>
        <v>10</v>
      </c>
      <c r="P72">
        <f t="shared" si="10"/>
        <v>600</v>
      </c>
      <c r="Q72" s="2">
        <f t="shared" si="15"/>
        <v>0.53333333333333333</v>
      </c>
      <c r="R72" s="2">
        <f t="shared" si="13"/>
        <v>10.533333333333333</v>
      </c>
      <c r="S72">
        <f t="shared" si="11"/>
        <v>632</v>
      </c>
    </row>
    <row r="73" spans="1:19" x14ac:dyDescent="0.25">
      <c r="A73">
        <v>23</v>
      </c>
      <c r="B73" t="s">
        <v>9</v>
      </c>
      <c r="C73" t="s">
        <v>14</v>
      </c>
      <c r="D73" s="6">
        <v>83.2</v>
      </c>
      <c r="E73">
        <f>(4439+4399)/2</f>
        <v>4419</v>
      </c>
      <c r="F73" s="1">
        <f t="shared" si="14"/>
        <v>53.112980769230766</v>
      </c>
      <c r="G73">
        <v>1.1499999999999999</v>
      </c>
      <c r="H73">
        <v>195</v>
      </c>
      <c r="I73">
        <v>170</v>
      </c>
      <c r="J73" s="18">
        <v>10.51</v>
      </c>
      <c r="K73">
        <v>20</v>
      </c>
      <c r="L73">
        <v>8</v>
      </c>
      <c r="M73">
        <v>15</v>
      </c>
      <c r="N73">
        <v>2</v>
      </c>
      <c r="O73">
        <f t="shared" si="12"/>
        <v>8</v>
      </c>
      <c r="P73">
        <f t="shared" si="10"/>
        <v>480</v>
      </c>
      <c r="Q73" s="2">
        <f t="shared" si="15"/>
        <v>3.3333333333333333E-2</v>
      </c>
      <c r="R73" s="2">
        <f t="shared" si="13"/>
        <v>8.0333333333333332</v>
      </c>
      <c r="S73">
        <f t="shared" si="11"/>
        <v>482</v>
      </c>
    </row>
    <row r="74" spans="1:19" x14ac:dyDescent="0.25">
      <c r="A74">
        <v>24</v>
      </c>
      <c r="B74" t="s">
        <v>9</v>
      </c>
      <c r="C74" t="s">
        <v>14</v>
      </c>
      <c r="D74" s="6">
        <v>62.7</v>
      </c>
      <c r="E74">
        <f>(3087+3052)/2</f>
        <v>3069.5</v>
      </c>
      <c r="F74" s="1">
        <f t="shared" si="14"/>
        <v>48.955342902711322</v>
      </c>
      <c r="G74">
        <v>1.2050000000000001</v>
      </c>
      <c r="H74">
        <v>191</v>
      </c>
      <c r="I74">
        <v>167</v>
      </c>
      <c r="J74">
        <v>12.69</v>
      </c>
      <c r="K74">
        <v>19</v>
      </c>
      <c r="L74">
        <v>7</v>
      </c>
      <c r="M74">
        <v>13</v>
      </c>
      <c r="N74">
        <v>15</v>
      </c>
      <c r="O74">
        <f t="shared" si="12"/>
        <v>7</v>
      </c>
      <c r="P74">
        <f t="shared" si="10"/>
        <v>420</v>
      </c>
      <c r="Q74" s="2">
        <f t="shared" si="15"/>
        <v>0.25</v>
      </c>
      <c r="R74" s="2">
        <f t="shared" si="13"/>
        <v>7.25</v>
      </c>
      <c r="S74">
        <f t="shared" si="11"/>
        <v>435</v>
      </c>
    </row>
    <row r="75" spans="1:19" x14ac:dyDescent="0.25">
      <c r="A75">
        <v>25</v>
      </c>
      <c r="B75" t="s">
        <v>8</v>
      </c>
      <c r="C75" t="s">
        <v>14</v>
      </c>
      <c r="D75" s="6">
        <v>61.2</v>
      </c>
      <c r="E75">
        <f>(2777+2694)/2</f>
        <v>2735.5</v>
      </c>
      <c r="F75" s="1">
        <f t="shared" si="14"/>
        <v>44.697712418300654</v>
      </c>
      <c r="G75">
        <v>1.2649999999999999</v>
      </c>
      <c r="H75">
        <v>206</v>
      </c>
      <c r="I75">
        <v>185</v>
      </c>
      <c r="J75">
        <v>12.85</v>
      </c>
      <c r="K75">
        <v>19</v>
      </c>
      <c r="L75">
        <v>7</v>
      </c>
      <c r="M75">
        <v>12</v>
      </c>
      <c r="N75">
        <v>60</v>
      </c>
      <c r="O75">
        <f t="shared" si="12"/>
        <v>6</v>
      </c>
      <c r="P75">
        <f t="shared" si="10"/>
        <v>360</v>
      </c>
      <c r="Q75" s="2">
        <f t="shared" si="15"/>
        <v>1</v>
      </c>
      <c r="R75" s="2">
        <f t="shared" si="13"/>
        <v>7</v>
      </c>
      <c r="S75">
        <f t="shared" si="11"/>
        <v>420</v>
      </c>
    </row>
    <row r="76" spans="1:19" x14ac:dyDescent="0.25">
      <c r="A76">
        <v>26</v>
      </c>
      <c r="B76" t="s">
        <v>9</v>
      </c>
      <c r="C76" t="s">
        <v>14</v>
      </c>
      <c r="D76" s="4">
        <v>87</v>
      </c>
      <c r="E76">
        <f>(3606+3646)/2</f>
        <v>3626</v>
      </c>
      <c r="F76" s="1">
        <f t="shared" si="14"/>
        <v>41.678160919540232</v>
      </c>
      <c r="G76">
        <f>(1.12+1.17)/2</f>
        <v>1.145</v>
      </c>
      <c r="H76">
        <v>196</v>
      </c>
      <c r="I76">
        <v>174</v>
      </c>
      <c r="J76" t="s">
        <v>15</v>
      </c>
      <c r="K76">
        <v>20</v>
      </c>
      <c r="L76">
        <v>7</v>
      </c>
      <c r="M76">
        <v>13</v>
      </c>
      <c r="N76">
        <v>23</v>
      </c>
      <c r="O76">
        <f t="shared" si="12"/>
        <v>7</v>
      </c>
      <c r="P76">
        <f t="shared" si="10"/>
        <v>420</v>
      </c>
      <c r="Q76" s="2">
        <f t="shared" si="15"/>
        <v>0.38333333333333336</v>
      </c>
      <c r="R76" s="2">
        <f t="shared" si="13"/>
        <v>7.3833333333333337</v>
      </c>
      <c r="S76">
        <f t="shared" si="11"/>
        <v>443</v>
      </c>
    </row>
    <row r="77" spans="1:19" x14ac:dyDescent="0.25">
      <c r="A77">
        <v>27</v>
      </c>
      <c r="B77" t="s">
        <v>9</v>
      </c>
      <c r="C77" t="s">
        <v>14</v>
      </c>
      <c r="D77" s="4">
        <v>68.2</v>
      </c>
      <c r="E77">
        <f>(4303+4362)/2</f>
        <v>4332.5</v>
      </c>
      <c r="F77" s="1">
        <f t="shared" si="14"/>
        <v>63.52639296187683</v>
      </c>
      <c r="G77">
        <v>1.18</v>
      </c>
      <c r="H77">
        <v>204</v>
      </c>
      <c r="I77">
        <v>176</v>
      </c>
      <c r="J77">
        <v>12.36</v>
      </c>
      <c r="K77">
        <v>20</v>
      </c>
      <c r="L77">
        <v>8</v>
      </c>
      <c r="M77">
        <v>17</v>
      </c>
      <c r="N77">
        <v>4</v>
      </c>
      <c r="O77">
        <f t="shared" si="12"/>
        <v>10</v>
      </c>
      <c r="P77">
        <f t="shared" si="10"/>
        <v>600</v>
      </c>
      <c r="Q77" s="2">
        <f t="shared" si="15"/>
        <v>6.6666666666666666E-2</v>
      </c>
      <c r="R77" s="2">
        <f t="shared" si="13"/>
        <v>10.066666666666666</v>
      </c>
      <c r="S77">
        <f t="shared" si="11"/>
        <v>604</v>
      </c>
    </row>
    <row r="78" spans="1:19" x14ac:dyDescent="0.25">
      <c r="A78">
        <v>28</v>
      </c>
      <c r="B78" t="s">
        <v>8</v>
      </c>
      <c r="C78" t="s">
        <v>14</v>
      </c>
      <c r="D78" s="4">
        <v>68</v>
      </c>
      <c r="E78">
        <f>(3687+3740)/2</f>
        <v>3713.5</v>
      </c>
      <c r="F78" s="1">
        <f t="shared" si="14"/>
        <v>54.610294117647058</v>
      </c>
      <c r="G78">
        <v>1.145</v>
      </c>
      <c r="H78">
        <v>186</v>
      </c>
      <c r="I78">
        <v>167</v>
      </c>
      <c r="J78">
        <v>10.06</v>
      </c>
      <c r="K78">
        <v>19</v>
      </c>
      <c r="L78">
        <v>7</v>
      </c>
      <c r="M78">
        <v>14</v>
      </c>
      <c r="N78">
        <v>60</v>
      </c>
      <c r="O78">
        <f t="shared" si="12"/>
        <v>8</v>
      </c>
      <c r="P78">
        <f t="shared" si="10"/>
        <v>480</v>
      </c>
      <c r="Q78" s="2">
        <f t="shared" si="15"/>
        <v>1</v>
      </c>
      <c r="R78" s="2">
        <f t="shared" si="13"/>
        <v>9</v>
      </c>
      <c r="S78">
        <f t="shared" si="11"/>
        <v>540</v>
      </c>
    </row>
    <row r="79" spans="1:19" x14ac:dyDescent="0.25">
      <c r="A79">
        <v>29</v>
      </c>
      <c r="B79" t="s">
        <v>8</v>
      </c>
      <c r="C79" t="s">
        <v>14</v>
      </c>
      <c r="D79" s="4">
        <v>72.8</v>
      </c>
      <c r="E79">
        <f>(4336+4348)/2</f>
        <v>4342</v>
      </c>
      <c r="F79" s="1">
        <f t="shared" si="14"/>
        <v>59.642857142857146</v>
      </c>
      <c r="G79">
        <v>1.2</v>
      </c>
      <c r="H79">
        <v>201</v>
      </c>
      <c r="I79">
        <v>155</v>
      </c>
      <c r="J79">
        <v>10.77</v>
      </c>
      <c r="K79">
        <v>19</v>
      </c>
      <c r="L79">
        <v>8</v>
      </c>
      <c r="M79">
        <v>16</v>
      </c>
      <c r="N79">
        <v>3</v>
      </c>
      <c r="O79">
        <f t="shared" si="12"/>
        <v>9</v>
      </c>
      <c r="P79">
        <f t="shared" si="10"/>
        <v>540</v>
      </c>
      <c r="Q79" s="2">
        <f t="shared" si="15"/>
        <v>0.05</v>
      </c>
      <c r="R79" s="2">
        <f t="shared" si="13"/>
        <v>9.0500000000000007</v>
      </c>
      <c r="S79">
        <f t="shared" si="11"/>
        <v>543</v>
      </c>
    </row>
    <row r="80" spans="1:19" x14ac:dyDescent="0.25">
      <c r="A80">
        <v>30</v>
      </c>
      <c r="B80" t="s">
        <v>8</v>
      </c>
      <c r="C80" t="s">
        <v>14</v>
      </c>
      <c r="D80" s="4">
        <v>79.400000000000006</v>
      </c>
      <c r="E80" s="16">
        <v>4863.75</v>
      </c>
      <c r="F80" s="1">
        <f t="shared" si="14"/>
        <v>61.256297229219136</v>
      </c>
      <c r="G80">
        <v>1.1200000000000001</v>
      </c>
      <c r="H80">
        <v>183</v>
      </c>
      <c r="I80">
        <v>161</v>
      </c>
      <c r="J80">
        <v>10.71</v>
      </c>
      <c r="K80">
        <v>19</v>
      </c>
      <c r="L80">
        <v>8</v>
      </c>
      <c r="M80">
        <v>15</v>
      </c>
      <c r="N80">
        <v>60</v>
      </c>
      <c r="O80">
        <f t="shared" si="12"/>
        <v>8</v>
      </c>
      <c r="P80">
        <f t="shared" si="10"/>
        <v>480</v>
      </c>
      <c r="Q80" s="2">
        <f t="shared" si="15"/>
        <v>1</v>
      </c>
      <c r="R80" s="17">
        <v>10</v>
      </c>
      <c r="S80">
        <f t="shared" si="11"/>
        <v>540</v>
      </c>
    </row>
    <row r="81" spans="1:19" x14ac:dyDescent="0.25">
      <c r="A81">
        <v>32</v>
      </c>
      <c r="B81" t="s">
        <v>9</v>
      </c>
      <c r="C81" t="s">
        <v>14</v>
      </c>
      <c r="D81" s="6">
        <v>80.5</v>
      </c>
      <c r="E81">
        <f>(5299+5442)/2</f>
        <v>5370.5</v>
      </c>
      <c r="F81" s="1">
        <f t="shared" si="14"/>
        <v>66.714285714285708</v>
      </c>
      <c r="G81">
        <v>1.08</v>
      </c>
      <c r="H81">
        <v>210</v>
      </c>
      <c r="I81">
        <v>178</v>
      </c>
      <c r="J81">
        <v>12.88</v>
      </c>
      <c r="K81">
        <v>20</v>
      </c>
      <c r="L81">
        <v>8</v>
      </c>
      <c r="M81">
        <v>17</v>
      </c>
      <c r="N81">
        <v>8</v>
      </c>
      <c r="O81">
        <f t="shared" si="12"/>
        <v>10</v>
      </c>
      <c r="P81">
        <f t="shared" si="10"/>
        <v>600</v>
      </c>
      <c r="Q81" s="2">
        <f t="shared" si="15"/>
        <v>0.13333333333333333</v>
      </c>
      <c r="R81" s="2">
        <f t="shared" si="13"/>
        <v>10.133333333333333</v>
      </c>
      <c r="S81">
        <f t="shared" si="11"/>
        <v>608</v>
      </c>
    </row>
    <row r="82" spans="1:19" x14ac:dyDescent="0.25">
      <c r="A82">
        <v>33</v>
      </c>
      <c r="B82" t="s">
        <v>8</v>
      </c>
      <c r="C82" t="s">
        <v>14</v>
      </c>
      <c r="D82" s="6">
        <v>58.5</v>
      </c>
      <c r="E82">
        <f>(3364+3374)/2</f>
        <v>3369</v>
      </c>
      <c r="F82" s="1">
        <f t="shared" si="14"/>
        <v>57.589743589743591</v>
      </c>
      <c r="G82">
        <v>1.1399999999999999</v>
      </c>
      <c r="H82">
        <v>192</v>
      </c>
      <c r="I82">
        <v>174</v>
      </c>
      <c r="J82">
        <v>13.17</v>
      </c>
      <c r="K82">
        <v>19</v>
      </c>
      <c r="L82">
        <v>7</v>
      </c>
      <c r="M82">
        <v>16</v>
      </c>
      <c r="N82">
        <v>60</v>
      </c>
      <c r="O82">
        <f t="shared" si="12"/>
        <v>10</v>
      </c>
      <c r="P82">
        <f t="shared" si="10"/>
        <v>600</v>
      </c>
      <c r="Q82" s="2">
        <f t="shared" si="15"/>
        <v>1</v>
      </c>
      <c r="R82" s="2">
        <f t="shared" si="13"/>
        <v>11</v>
      </c>
      <c r="S82">
        <f t="shared" si="11"/>
        <v>660</v>
      </c>
    </row>
    <row r="83" spans="1:19" x14ac:dyDescent="0.25">
      <c r="A83">
        <v>36</v>
      </c>
      <c r="B83" t="s">
        <v>8</v>
      </c>
      <c r="C83" t="s">
        <v>14</v>
      </c>
      <c r="D83" s="6">
        <v>76.599999999999994</v>
      </c>
      <c r="E83">
        <f>(3940+3932)/2</f>
        <v>3936</v>
      </c>
      <c r="F83" s="1">
        <f t="shared" si="14"/>
        <v>51.383812010443869</v>
      </c>
      <c r="G83">
        <v>1.135</v>
      </c>
      <c r="H83">
        <v>186</v>
      </c>
      <c r="I83">
        <v>166</v>
      </c>
      <c r="J83">
        <v>11.11</v>
      </c>
      <c r="K83">
        <v>18</v>
      </c>
      <c r="L83">
        <v>7</v>
      </c>
      <c r="M83">
        <v>15</v>
      </c>
      <c r="N83">
        <v>3</v>
      </c>
      <c r="O83">
        <f t="shared" si="12"/>
        <v>9</v>
      </c>
      <c r="P83">
        <f t="shared" si="10"/>
        <v>540</v>
      </c>
      <c r="Q83" s="2">
        <f t="shared" si="15"/>
        <v>0.05</v>
      </c>
      <c r="R83" s="2">
        <f t="shared" si="13"/>
        <v>9.0500000000000007</v>
      </c>
      <c r="S83">
        <f t="shared" si="11"/>
        <v>543</v>
      </c>
    </row>
    <row r="84" spans="1:19" x14ac:dyDescent="0.25">
      <c r="A84">
        <v>37</v>
      </c>
      <c r="B84" t="s">
        <v>8</v>
      </c>
      <c r="C84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Johansen Øfsteng</cp:lastModifiedBy>
  <dcterms:created xsi:type="dcterms:W3CDTF">2017-12-11T19:39:38Z</dcterms:created>
  <dcterms:modified xsi:type="dcterms:W3CDTF">2018-12-05T20:08:58Z</dcterms:modified>
</cp:coreProperties>
</file>