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filterPrivacy="1"/>
  <xr:revisionPtr revIDLastSave="0" documentId="13_ncr:1_{AAA801ED-64F6-EF42-942E-6372F62AFCD3}" xr6:coauthVersionLast="36" xr6:coauthVersionMax="36" xr10:uidLastSave="{00000000-0000-0000-0000-000000000000}"/>
  <bookViews>
    <workbookView xWindow="17100" yWindow="2920" windowWidth="21800" windowHeight="16560" xr2:uid="{00000000-000D-0000-FFFF-FFFF00000000}"/>
  </bookViews>
  <sheets>
    <sheet name="雪盈证券账户" sheetId="5" r:id="rId1"/>
    <sheet name="财务报表" sheetId="3" r:id="rId2"/>
    <sheet name="财务数据输入" sheetId="1" r:id="rId3"/>
    <sheet name="关键指标设置" sheetId="4" r:id="rId4"/>
    <sheet name="计算" sheetId="2" state="hidden" r:id="rId5"/>
  </sheets>
  <definedNames>
    <definedName name="年份列表" localSheetId="0">OFFSET(雪盈证券账户!$B$6:$H$6,0,1,1,COUNTA(雪盈证券账户!$B$6:$H$6)-1)</definedName>
    <definedName name="年份列表">OFFSET(财务数据输入!$B$3:$I$3,0,1,1,COUNTA(财务数据输入!$B$3:$I$3)-1)</definedName>
    <definedName name="选定年份">财务报表!$K$2</definedName>
    <definedName name="指标列表" localSheetId="0">OFFSET(雪盈证券账户!$B$7:$B$31,0,0,COUNTA(雪盈证券账户!$B$7:$B$31))</definedName>
    <definedName name="指标列表">OFFSET(财务数据输入!$B$4:$B$28,0,0,COUNTA(财务数据输入!$B$4:$B$28))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5" l="1"/>
  <c r="G9" i="5"/>
  <c r="C4" i="5" l="1"/>
  <c r="G7" i="5"/>
  <c r="I3" i="1"/>
  <c r="H3" i="1" s="1"/>
  <c r="G3" i="1" s="1"/>
  <c r="F3" i="1" s="1"/>
  <c r="E3" i="1" s="1"/>
  <c r="D3" i="1" s="1"/>
  <c r="C3" i="1" s="1"/>
  <c r="K2" i="3"/>
  <c r="F15" i="3" s="1"/>
  <c r="D3" i="4"/>
  <c r="D4" i="4"/>
  <c r="D5" i="4"/>
  <c r="D6" i="4"/>
  <c r="D7" i="4"/>
  <c r="B39" i="2"/>
  <c r="G39" i="2" s="1"/>
  <c r="A32" i="2"/>
  <c r="A33" i="2"/>
  <c r="A34" i="2"/>
  <c r="A35" i="2"/>
  <c r="A36" i="2"/>
  <c r="A37" i="2"/>
  <c r="A38" i="2"/>
  <c r="A39" i="2"/>
  <c r="C39" i="2"/>
  <c r="B15" i="2"/>
  <c r="B16" i="2"/>
  <c r="B17" i="3" s="1"/>
  <c r="B17" i="2"/>
  <c r="B18" i="3" s="1"/>
  <c r="B18" i="2"/>
  <c r="B19" i="3" s="1"/>
  <c r="B19" i="2"/>
  <c r="B20" i="3" s="1"/>
  <c r="B20" i="2"/>
  <c r="B21" i="2"/>
  <c r="B22" i="3" s="1"/>
  <c r="B22" i="2"/>
  <c r="B23" i="3" s="1"/>
  <c r="B23" i="2"/>
  <c r="B24" i="2"/>
  <c r="B25" i="2"/>
  <c r="B26" i="3" s="1"/>
  <c r="B26" i="2"/>
  <c r="B27" i="3" s="1"/>
  <c r="B27" i="2"/>
  <c r="B28" i="3" s="1"/>
  <c r="B28" i="2"/>
  <c r="B29" i="2"/>
  <c r="B30" i="3" s="1"/>
  <c r="B9" i="2"/>
  <c r="D7" i="3" s="1"/>
  <c r="B10" i="2"/>
  <c r="A10" i="2" s="1"/>
  <c r="B11" i="2"/>
  <c r="A11" i="2" s="1"/>
  <c r="B12" i="2"/>
  <c r="A12" i="2" s="1"/>
  <c r="B8" i="2"/>
  <c r="B7" i="3" s="1"/>
  <c r="A8" i="2"/>
  <c r="B25" i="3"/>
  <c r="B30" i="2"/>
  <c r="D30" i="2" s="1"/>
  <c r="B31" i="2"/>
  <c r="D31" i="2" s="1"/>
  <c r="B32" i="2"/>
  <c r="B33" i="2"/>
  <c r="D33" i="2" s="1"/>
  <c r="B34" i="2"/>
  <c r="C34" i="2" s="1"/>
  <c r="B35" i="2"/>
  <c r="B36" i="3" s="1"/>
  <c r="B36" i="2"/>
  <c r="B37" i="2"/>
  <c r="C37" i="2" s="1"/>
  <c r="B38" i="2"/>
  <c r="B39" i="3" s="1"/>
  <c r="B24" i="3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15" i="2"/>
  <c r="C38" i="2"/>
  <c r="D37" i="2"/>
  <c r="E37" i="2"/>
  <c r="B37" i="3"/>
  <c r="F37" i="3" s="1"/>
  <c r="E36" i="2"/>
  <c r="D36" i="2"/>
  <c r="C36" i="2"/>
  <c r="G36" i="2"/>
  <c r="F36" i="2"/>
  <c r="B33" i="3"/>
  <c r="F33" i="3" s="1"/>
  <c r="E32" i="2"/>
  <c r="F32" i="2"/>
  <c r="G32" i="2"/>
  <c r="D32" i="2"/>
  <c r="C32" i="2"/>
  <c r="B32" i="3"/>
  <c r="F32" i="3" s="1"/>
  <c r="F7" i="3"/>
  <c r="F34" i="2"/>
  <c r="B34" i="3"/>
  <c r="D34" i="3" s="1"/>
  <c r="E33" i="2"/>
  <c r="G33" i="2"/>
  <c r="J7" i="3"/>
  <c r="D33" i="3"/>
  <c r="H33" i="3" s="1"/>
  <c r="F29" i="2"/>
  <c r="C29" i="2"/>
  <c r="F30" i="3" l="1"/>
  <c r="D30" i="3"/>
  <c r="E29" i="2"/>
  <c r="C33" i="2"/>
  <c r="B31" i="3"/>
  <c r="F31" i="3" s="1"/>
  <c r="F37" i="2"/>
  <c r="B38" i="3"/>
  <c r="F39" i="2"/>
  <c r="D29" i="2"/>
  <c r="G29" i="2"/>
  <c r="H7" i="3"/>
  <c r="E39" i="2"/>
  <c r="D37" i="3"/>
  <c r="H37" i="3" s="1"/>
  <c r="F34" i="3"/>
  <c r="H34" i="3" s="1"/>
  <c r="G37" i="2"/>
  <c r="E38" i="2"/>
  <c r="B40" i="3"/>
  <c r="D39" i="2"/>
  <c r="H8" i="5"/>
  <c r="H7" i="5"/>
  <c r="H9" i="5"/>
  <c r="C3" i="2"/>
  <c r="D3" i="2" s="1"/>
  <c r="D15" i="3"/>
  <c r="D39" i="3"/>
  <c r="F39" i="3"/>
  <c r="D36" i="3"/>
  <c r="H36" i="3" s="1"/>
  <c r="F36" i="3"/>
  <c r="B35" i="3"/>
  <c r="G34" i="2"/>
  <c r="D34" i="2"/>
  <c r="E30" i="2"/>
  <c r="F30" i="2"/>
  <c r="G30" i="2"/>
  <c r="C30" i="2"/>
  <c r="E34" i="2"/>
  <c r="C31" i="2"/>
  <c r="F35" i="2"/>
  <c r="F40" i="3"/>
  <c r="D40" i="3"/>
  <c r="D32" i="3"/>
  <c r="H32" i="3" s="1"/>
  <c r="G35" i="2"/>
  <c r="A9" i="2"/>
  <c r="B29" i="3"/>
  <c r="B21" i="3"/>
  <c r="B16" i="3"/>
  <c r="D35" i="2"/>
  <c r="C35" i="2"/>
  <c r="E31" i="2"/>
  <c r="G31" i="2"/>
  <c r="F31" i="2"/>
  <c r="D31" i="3"/>
  <c r="H31" i="3" s="1"/>
  <c r="E35" i="2"/>
  <c r="F38" i="2"/>
  <c r="G38" i="2"/>
  <c r="D38" i="2"/>
  <c r="F33" i="2"/>
  <c r="H40" i="3" l="1"/>
  <c r="F38" i="3"/>
  <c r="D38" i="3"/>
  <c r="H38" i="3" s="1"/>
  <c r="H30" i="3"/>
  <c r="C4" i="2"/>
  <c r="D4" i="2" s="1"/>
  <c r="G7" i="2"/>
  <c r="F7" i="2" s="1"/>
  <c r="F35" i="3"/>
  <c r="D35" i="3"/>
  <c r="H35" i="3" s="1"/>
  <c r="H39" i="3"/>
  <c r="G6" i="2" l="1"/>
  <c r="G22" i="2" s="1"/>
  <c r="D23" i="3" s="1"/>
  <c r="E7" i="2"/>
  <c r="F6" i="2"/>
  <c r="G10" i="2" l="1"/>
  <c r="F8" i="3" s="1"/>
  <c r="G12" i="2"/>
  <c r="G15" i="2"/>
  <c r="D16" i="3" s="1"/>
  <c r="G23" i="2"/>
  <c r="D24" i="3" s="1"/>
  <c r="G11" i="2"/>
  <c r="H8" i="3" s="1"/>
  <c r="G20" i="2"/>
  <c r="D21" i="3" s="1"/>
  <c r="G17" i="2"/>
  <c r="D18" i="3" s="1"/>
  <c r="G8" i="2"/>
  <c r="B8" i="3" s="1"/>
  <c r="G18" i="2"/>
  <c r="D19" i="3" s="1"/>
  <c r="G9" i="2"/>
  <c r="D8" i="3" s="1"/>
  <c r="G28" i="2"/>
  <c r="D29" i="3" s="1"/>
  <c r="G25" i="2"/>
  <c r="D26" i="3" s="1"/>
  <c r="G19" i="2"/>
  <c r="D20" i="3" s="1"/>
  <c r="G16" i="2"/>
  <c r="D17" i="3" s="1"/>
  <c r="G26" i="2"/>
  <c r="D27" i="3" s="1"/>
  <c r="G27" i="2"/>
  <c r="D28" i="3" s="1"/>
  <c r="G24" i="2"/>
  <c r="D25" i="3" s="1"/>
  <c r="G21" i="2"/>
  <c r="D22" i="3" s="1"/>
  <c r="E6" i="2"/>
  <c r="D7" i="2"/>
  <c r="J8" i="3"/>
  <c r="F24" i="2"/>
  <c r="F25" i="3" s="1"/>
  <c r="F27" i="2"/>
  <c r="F28" i="3" s="1"/>
  <c r="F10" i="2"/>
  <c r="F16" i="2"/>
  <c r="F17" i="3" s="1"/>
  <c r="F19" i="2"/>
  <c r="F20" i="3" s="1"/>
  <c r="F12" i="2"/>
  <c r="H12" i="2" s="1"/>
  <c r="J9" i="3" s="1"/>
  <c r="F20" i="2"/>
  <c r="F21" i="3" s="1"/>
  <c r="F23" i="2"/>
  <c r="F24" i="3" s="1"/>
  <c r="F28" i="2"/>
  <c r="F29" i="3" s="1"/>
  <c r="F17" i="2"/>
  <c r="F18" i="3" s="1"/>
  <c r="F15" i="2"/>
  <c r="F16" i="3" s="1"/>
  <c r="F22" i="2"/>
  <c r="F23" i="3" s="1"/>
  <c r="H23" i="3" s="1"/>
  <c r="F26" i="2"/>
  <c r="F27" i="3" s="1"/>
  <c r="F18" i="2"/>
  <c r="F19" i="3" s="1"/>
  <c r="F8" i="2"/>
  <c r="F25" i="2"/>
  <c r="F26" i="3" s="1"/>
  <c r="F11" i="2"/>
  <c r="F21" i="2"/>
  <c r="F22" i="3" s="1"/>
  <c r="F9" i="2"/>
  <c r="H9" i="2" s="1"/>
  <c r="D9" i="3" s="1"/>
  <c r="H17" i="3" l="1"/>
  <c r="H11" i="2"/>
  <c r="H9" i="3" s="1"/>
  <c r="H10" i="2"/>
  <c r="F9" i="3" s="1"/>
  <c r="H19" i="3"/>
  <c r="H20" i="3"/>
  <c r="H21" i="3"/>
  <c r="H16" i="3"/>
  <c r="H24" i="3"/>
  <c r="H26" i="3"/>
  <c r="H8" i="2"/>
  <c r="B9" i="3" s="1"/>
  <c r="H22" i="3"/>
  <c r="H18" i="3"/>
  <c r="H27" i="3"/>
  <c r="H29" i="3"/>
  <c r="H25" i="3"/>
  <c r="H28" i="3"/>
  <c r="C7" i="2"/>
  <c r="C6" i="2" s="1"/>
  <c r="D6" i="2"/>
  <c r="E16" i="2"/>
  <c r="E26" i="2"/>
  <c r="E23" i="2"/>
  <c r="E20" i="2"/>
  <c r="E19" i="2"/>
  <c r="E8" i="2"/>
  <c r="E18" i="2"/>
  <c r="E28" i="2"/>
  <c r="E27" i="2"/>
  <c r="E12" i="2"/>
  <c r="E11" i="2"/>
  <c r="E10" i="2"/>
  <c r="E22" i="2"/>
  <c r="E15" i="2"/>
  <c r="E24" i="2"/>
  <c r="E17" i="2"/>
  <c r="E25" i="2"/>
  <c r="E21" i="2"/>
  <c r="E9" i="2"/>
  <c r="D20" i="2" l="1"/>
  <c r="D27" i="2"/>
  <c r="D10" i="2"/>
  <c r="D15" i="2"/>
  <c r="D24" i="2"/>
  <c r="D23" i="2"/>
  <c r="D19" i="2"/>
  <c r="D22" i="2"/>
  <c r="D12" i="2"/>
  <c r="D21" i="2"/>
  <c r="D26" i="2"/>
  <c r="D8" i="2"/>
  <c r="D28" i="2"/>
  <c r="D17" i="2"/>
  <c r="D18" i="2"/>
  <c r="D25" i="2"/>
  <c r="D11" i="2"/>
  <c r="D16" i="2"/>
  <c r="D9" i="2"/>
  <c r="C24" i="2"/>
  <c r="C12" i="2"/>
  <c r="C18" i="2"/>
  <c r="C28" i="2"/>
  <c r="C27" i="2"/>
  <c r="C19" i="2"/>
  <c r="C16" i="2"/>
  <c r="C26" i="2"/>
  <c r="C23" i="2"/>
  <c r="C10" i="2"/>
  <c r="C22" i="2"/>
  <c r="C25" i="2"/>
  <c r="C11" i="2"/>
  <c r="C20" i="2"/>
  <c r="C8" i="2"/>
  <c r="C17" i="2"/>
  <c r="C15" i="2"/>
  <c r="C21" i="2"/>
  <c r="C9" i="2"/>
</calcChain>
</file>

<file path=xl/sharedStrings.xml><?xml version="1.0" encoding="utf-8"?>
<sst xmlns="http://schemas.openxmlformats.org/spreadsheetml/2006/main" count="50" uniqueCount="43">
  <si>
    <t>年度财务报表</t>
  </si>
  <si>
    <t>您的公司名称</t>
  </si>
  <si>
    <t>关键指标</t>
  </si>
  <si>
    <t>全部指标</t>
  </si>
  <si>
    <t>指标</t>
  </si>
  <si>
    <t>变化百分比</t>
  </si>
  <si>
    <t>5 年趋势</t>
  </si>
  <si>
    <t>输入您的财务数据</t>
  </si>
  <si>
    <t>指标名称</t>
  </si>
  <si>
    <t>收入</t>
  </si>
  <si>
    <t>营业费用</t>
  </si>
  <si>
    <t>营业利润</t>
  </si>
  <si>
    <t>折旧</t>
  </si>
  <si>
    <t>利息</t>
  </si>
  <si>
    <t>净利润</t>
  </si>
  <si>
    <t>税款</t>
  </si>
  <si>
    <t>税后利润</t>
  </si>
  <si>
    <t>指标 1</t>
  </si>
  <si>
    <t>指标 2</t>
  </si>
  <si>
    <t>指标 3</t>
  </si>
  <si>
    <t>指标 4</t>
  </si>
  <si>
    <t>指标 5</t>
  </si>
  <si>
    <t>指标 6</t>
  </si>
  <si>
    <t>在此定义关键指标</t>
  </si>
  <si>
    <t>此工作表用于财务报表的计算，应保持隐藏状态。</t>
  </si>
  <si>
    <t>本年度</t>
  </si>
  <si>
    <t>上一年度</t>
  </si>
  <si>
    <t>位置</t>
  </si>
  <si>
    <t>所有指标（多达 25 个指标）</t>
  </si>
  <si>
    <t>持股数</t>
    <rPh sb="0" eb="1">
      <t>chi gu</t>
    </rPh>
    <rPh sb="2" eb="3">
      <t>shu liang</t>
    </rPh>
    <phoneticPr fontId="17" type="noConversion"/>
  </si>
  <si>
    <t>买入均价</t>
    <rPh sb="0" eb="1">
      <t>mai ru</t>
    </rPh>
    <rPh sb="2" eb="3">
      <t>jun jia</t>
    </rPh>
    <phoneticPr fontId="17" type="noConversion"/>
  </si>
  <si>
    <t>股票价值</t>
    <rPh sb="0" eb="1">
      <t>gu piao</t>
    </rPh>
    <rPh sb="2" eb="3">
      <t>jia zhi</t>
    </rPh>
    <phoneticPr fontId="17" type="noConversion"/>
  </si>
  <si>
    <t>每手股数</t>
    <rPh sb="0" eb="1">
      <t>mei</t>
    </rPh>
    <rPh sb="1" eb="2">
      <t>shou</t>
    </rPh>
    <rPh sb="2" eb="3">
      <t>gu shu</t>
    </rPh>
    <phoneticPr fontId="17" type="noConversion"/>
  </si>
  <si>
    <t>股票编号&amp;名称</t>
    <phoneticPr fontId="17" type="noConversion"/>
  </si>
  <si>
    <t>00700 腾讯控股</t>
    <rPh sb="6" eb="7">
      <t>teng x</t>
    </rPh>
    <rPh sb="8" eb="9">
      <t>kong gu</t>
    </rPh>
    <phoneticPr fontId="17" type="noConversion"/>
  </si>
  <si>
    <t>现价</t>
    <rPh sb="0" eb="1">
      <t>xian zai</t>
    </rPh>
    <rPh sb="1" eb="2">
      <t>jia ge</t>
    </rPh>
    <phoneticPr fontId="17" type="noConversion"/>
  </si>
  <si>
    <t>购买力</t>
    <rPh sb="0" eb="2">
      <t>gou mai li</t>
    </rPh>
    <phoneticPr fontId="17" type="noConversion"/>
  </si>
  <si>
    <t>总现金额</t>
    <rPh sb="0" eb="4">
      <t>zongxian jin</t>
    </rPh>
    <phoneticPr fontId="17" type="noConversion"/>
  </si>
  <si>
    <t>融资利率</t>
    <rPh sb="0" eb="2">
      <t>rong zi</t>
    </rPh>
    <phoneticPr fontId="17" type="noConversion"/>
  </si>
  <si>
    <t>月可支配现金流总额度</t>
    <rPh sb="0" eb="10">
      <t>yuexian jin liu</t>
    </rPh>
    <phoneticPr fontId="17" type="noConversion"/>
  </si>
  <si>
    <t>月支配现金额</t>
    <rPh sb="0" eb="2">
      <t>zhi pei</t>
    </rPh>
    <phoneticPr fontId="17" type="noConversion"/>
  </si>
  <si>
    <t>61240  腾讯法兴九二牛T</t>
    <phoneticPr fontId="17" type="noConversion"/>
  </si>
  <si>
    <t>61227 腾讯法兴九二熊C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</si>
</sst>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_);\(&quot;¥&quot;#,##0\)"/>
    <numFmt numFmtId="176" formatCode="&quot;¥&quot;#,##0.00;&quot;¥&quot;\-#,##0.00"/>
    <numFmt numFmtId="177" formatCode="[$¥-7804]#,##0;[$¥-7804]\-#,##0"/>
    <numFmt numFmtId="178" formatCode="[$¥-804]#,##0.00;[$¥-804]\-#,##0.00"/>
    <numFmt numFmtId="179" formatCode="0_);[Red]\(0\)"/>
    <numFmt numFmtId="180" formatCode="_([$HKD]\ * #,##0.00_);_([$HKD]\ * \(#,##0.00\);_([$HKD]\ * &quot;-&quot;??_);_(@_)"/>
    <numFmt numFmtId="181" formatCode="_([$HKD]\ * #,##0.00000_);_([$HKD]\ * \(#,##0.00000\);_([$HKD]\ * &quot;-&quot;??_);_(@_)"/>
  </numFmts>
  <fonts count="23">
    <font>
      <sz val="10"/>
      <color theme="1" tint="0.34998626667073579"/>
      <name val="宋体"/>
      <family val="3"/>
      <charset val="134"/>
    </font>
    <font>
      <b/>
      <sz val="11"/>
      <color theme="1"/>
      <name val="Franklin Gothic Medium"/>
      <family val="2"/>
      <scheme val="minor"/>
    </font>
    <font>
      <sz val="11"/>
      <color theme="1"/>
      <name val="Calibri"/>
      <family val="2"/>
    </font>
    <font>
      <sz val="11"/>
      <color theme="1" tint="0.499984740745262"/>
      <name val="Franklin Gothic Medium"/>
      <family val="2"/>
      <scheme val="minor"/>
    </font>
    <font>
      <i/>
      <sz val="11"/>
      <color theme="1" tint="0.499984740745262"/>
      <name val="Franklin Gothic Medium"/>
      <family val="2"/>
      <scheme val="minor"/>
    </font>
    <font>
      <sz val="11"/>
      <color theme="1"/>
      <name val="Franklin Gothic Medium"/>
      <family val="2"/>
      <scheme val="minor"/>
    </font>
    <font>
      <sz val="14"/>
      <color theme="0" tint="-0.34998626667073579"/>
      <name val="Franklin Gothic Medium"/>
      <family val="2"/>
      <scheme val="minor"/>
    </font>
    <font>
      <sz val="12"/>
      <color theme="0" tint="-0.34998626667073579"/>
      <name val="Franklin Gothic Medium"/>
      <family val="2"/>
      <scheme val="minor"/>
    </font>
    <font>
      <sz val="14"/>
      <color theme="3" tint="0.499984740745262"/>
      <name val="Franklin Gothic Medium"/>
      <family val="2"/>
      <scheme val="minor"/>
    </font>
    <font>
      <sz val="24"/>
      <color theme="4"/>
      <name val="宋体"/>
      <family val="3"/>
      <charset val="134"/>
    </font>
    <font>
      <sz val="18"/>
      <color theme="1" tint="0.34998626667073579"/>
      <name val="宋体"/>
      <family val="3"/>
      <charset val="134"/>
    </font>
    <font>
      <sz val="14"/>
      <color theme="0" tint="-0.34998626667073579"/>
      <name val="宋体"/>
      <family val="3"/>
      <charset val="134"/>
    </font>
    <font>
      <sz val="9"/>
      <name val="Euphemia"/>
      <family val="3"/>
      <charset val="134"/>
      <scheme val="major"/>
    </font>
    <font>
      <b/>
      <sz val="9"/>
      <color theme="0"/>
      <name val="宋体"/>
      <family val="3"/>
      <charset val="134"/>
    </font>
    <font>
      <b/>
      <sz val="11"/>
      <color theme="0"/>
      <name val="宋体"/>
      <family val="3"/>
      <charset val="134"/>
    </font>
    <font>
      <sz val="20"/>
      <color theme="0" tint="-0.34998626667073579"/>
      <name val="宋体"/>
      <family val="3"/>
      <charset val="134"/>
    </font>
    <font>
      <sz val="12"/>
      <color theme="0" tint="-0.34998626667073579"/>
      <name val="宋体"/>
      <family val="3"/>
      <charset val="134"/>
    </font>
    <font>
      <sz val="9"/>
      <name val="宋体"/>
      <family val="3"/>
      <charset val="134"/>
    </font>
    <font>
      <sz val="11"/>
      <color theme="1" tint="0.499984740745262"/>
      <name val="宋体"/>
      <family val="3"/>
      <charset val="134"/>
    </font>
    <font>
      <sz val="11"/>
      <color theme="4" tint="-0.249977111117893"/>
      <name val="宋体"/>
      <family val="3"/>
      <charset val="134"/>
    </font>
    <font>
      <sz val="16"/>
      <color rgb="FFFF0000"/>
      <name val="宋体"/>
      <family val="3"/>
      <charset val="134"/>
    </font>
    <font>
      <b/>
      <sz val="14"/>
      <color theme="0"/>
      <name val="宋体"/>
      <family val="3"/>
      <charset val="134"/>
    </font>
    <font>
      <sz val="14"/>
      <color theme="1" tint="0.3499862666707357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1" tint="0.34998626667073579"/>
      </left>
      <right/>
      <top/>
      <bottom/>
      <diagonal/>
    </border>
    <border>
      <left/>
      <right style="medium">
        <color theme="1" tint="0.34998626667073579"/>
      </right>
      <top/>
      <bottom/>
      <diagonal/>
    </border>
    <border>
      <left style="medium">
        <color theme="1" tint="0.34998626667073579"/>
      </left>
      <right/>
      <top/>
      <bottom style="medium">
        <color theme="1" tint="0.34998626667073579"/>
      </bottom>
      <diagonal/>
    </border>
    <border>
      <left/>
      <right style="medium">
        <color theme="1" tint="0.34998626667073579"/>
      </right>
      <top/>
      <bottom style="medium">
        <color theme="1" tint="0.34998626667073579"/>
      </bottom>
      <diagonal/>
    </border>
    <border>
      <left/>
      <right/>
      <top/>
      <bottom style="dashed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/>
      <diagonal/>
    </border>
    <border>
      <left/>
      <right/>
      <top/>
      <bottom style="medium">
        <color theme="1" tint="0.34998626667073579"/>
      </bottom>
      <diagonal/>
    </border>
    <border>
      <left style="medium">
        <color theme="1" tint="0.34998626667073579"/>
      </left>
      <right/>
      <top style="dashed">
        <color theme="1" tint="0.34998626667073579"/>
      </top>
      <bottom/>
      <diagonal/>
    </border>
    <border>
      <left/>
      <right style="medium">
        <color theme="1" tint="0.34998626667073579"/>
      </right>
      <top style="dashed">
        <color theme="1" tint="0.34998626667073579"/>
      </top>
      <bottom/>
      <diagonal/>
    </border>
    <border>
      <left/>
      <right/>
      <top style="dashed">
        <color theme="1" tint="0.34998626667073579"/>
      </top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0" tint="-0.34998626667073579"/>
      </left>
      <right style="thin">
        <color theme="0" tint="-0.14996795556505021"/>
      </right>
      <top style="medium">
        <color theme="0" tint="-0.34998626667073579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medium">
        <color theme="0" tint="-0.34998626667073579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medium">
        <color theme="0" tint="-0.34998626667073579"/>
      </bottom>
      <diagonal/>
    </border>
    <border>
      <left style="thin">
        <color theme="0" tint="-0.14996795556505021"/>
      </left>
      <right style="medium">
        <color theme="0" tint="-0.34998626667073579"/>
      </right>
      <top style="thin">
        <color theme="0" tint="-0.14996795556505021"/>
      </top>
      <bottom style="medium">
        <color theme="0" tint="-0.34998626667073579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theme="0" tint="-0.14993743705557422"/>
      </bottom>
      <diagonal/>
    </border>
    <border>
      <left/>
      <right/>
      <top style="medium">
        <color theme="0" tint="-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 style="dashed">
        <color theme="1" tint="0.34998626667073579"/>
      </top>
      <bottom/>
      <diagonal/>
    </border>
    <border>
      <left style="medium">
        <color theme="1" tint="0.34998626667073579"/>
      </left>
      <right style="medium">
        <color theme="1" tint="0.34998626667073579"/>
      </right>
      <top/>
      <bottom style="medium">
        <color theme="1" tint="0.34998626667073579"/>
      </bottom>
      <diagonal/>
    </border>
    <border>
      <left style="medium">
        <color theme="1" tint="0.34998626667073579"/>
      </left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1" tint="0.34998626667073579"/>
      </left>
      <right/>
      <top/>
      <bottom style="dashed">
        <color theme="1" tint="0.34998626667073579"/>
      </bottom>
      <diagonal/>
    </border>
    <border>
      <left/>
      <right style="medium">
        <color theme="1" tint="0.34998626667073579"/>
      </right>
      <top/>
      <bottom style="dashed">
        <color theme="1" tint="0.34998626667073579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</borders>
  <cellStyleXfs count="9">
    <xf numFmtId="0" fontId="0" fillId="0" borderId="0" applyFill="0" applyBorder="0">
      <alignment vertical="center"/>
    </xf>
    <xf numFmtId="9" fontId="5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13" fillId="2" borderId="0">
      <alignment horizontal="center" vertical="center"/>
    </xf>
    <xf numFmtId="177" fontId="15" fillId="0" borderId="7">
      <alignment horizontal="center" vertical="center"/>
    </xf>
    <xf numFmtId="9" fontId="7" fillId="0" borderId="0">
      <alignment horizontal="left" vertical="center" indent="1"/>
    </xf>
    <xf numFmtId="0" fontId="8" fillId="0" borderId="0" applyNumberFormat="0" applyFill="0" applyBorder="0" applyAlignment="0" applyProtection="0"/>
  </cellStyleXfs>
  <cellXfs count="10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0" applyFont="1">
      <alignment vertic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right"/>
    </xf>
    <xf numFmtId="9" fontId="0" fillId="0" borderId="0" xfId="1" applyFont="1"/>
    <xf numFmtId="0" fontId="0" fillId="0" borderId="0" xfId="0" applyAlignment="1">
      <alignment horizontal="center" vertical="center"/>
    </xf>
    <xf numFmtId="9" fontId="5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9" fillId="0" borderId="0" xfId="2"/>
    <xf numFmtId="0" fontId="11" fillId="0" borderId="2" xfId="3"/>
    <xf numFmtId="0" fontId="11" fillId="0" borderId="2" xfId="3" applyFill="1"/>
    <xf numFmtId="0" fontId="1" fillId="0" borderId="0" xfId="0" applyFont="1" applyAlignment="1"/>
    <xf numFmtId="9" fontId="6" fillId="0" borderId="0" xfId="1" applyNumberFormat="1" applyFont="1" applyAlignment="1">
      <alignment horizontal="left" vertical="center" indent="1"/>
    </xf>
    <xf numFmtId="0" fontId="0" fillId="0" borderId="0" xfId="0" applyBorder="1">
      <alignment vertical="center"/>
    </xf>
    <xf numFmtId="9" fontId="5" fillId="0" borderId="0" xfId="0" applyNumberFormat="1" applyFont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0" fillId="0" borderId="9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13" xfId="0" applyFill="1" applyBorder="1" applyAlignment="1">
      <alignment vertical="center"/>
    </xf>
    <xf numFmtId="9" fontId="0" fillId="0" borderId="13" xfId="1" applyFont="1" applyFill="1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9" fontId="0" fillId="0" borderId="14" xfId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2" xfId="3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3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8" xfId="0" applyBorder="1" applyAlignment="1">
      <alignment vertical="center"/>
    </xf>
    <xf numFmtId="0" fontId="3" fillId="0" borderId="19" xfId="0" applyFont="1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horizontal="left" vertical="center" indent="1"/>
    </xf>
    <xf numFmtId="0" fontId="0" fillId="0" borderId="0" xfId="0" applyBorder="1" applyAlignment="1">
      <alignment horizontal="left" vertical="center" indent="1"/>
    </xf>
    <xf numFmtId="0" fontId="0" fillId="0" borderId="14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11" fillId="0" borderId="23" xfId="3" applyBorder="1"/>
    <xf numFmtId="0" fontId="0" fillId="0" borderId="8" xfId="0" applyBorder="1" applyAlignment="1"/>
    <xf numFmtId="0" fontId="0" fillId="0" borderId="25" xfId="0" applyBorder="1">
      <alignment vertical="center"/>
    </xf>
    <xf numFmtId="0" fontId="0" fillId="0" borderId="8" xfId="0" applyBorder="1" applyAlignment="1">
      <alignment horizontal="left" indent="1"/>
    </xf>
    <xf numFmtId="177" fontId="15" fillId="0" borderId="4" xfId="6" applyBorder="1">
      <alignment horizontal="center" vertical="center"/>
    </xf>
    <xf numFmtId="0" fontId="10" fillId="0" borderId="0" xfId="4" applyAlignment="1">
      <alignment vertical="center"/>
    </xf>
    <xf numFmtId="0" fontId="13" fillId="2" borderId="29" xfId="5" applyBorder="1">
      <alignment horizontal="center" vertical="center"/>
    </xf>
    <xf numFmtId="0" fontId="0" fillId="0" borderId="13" xfId="0" applyFill="1" applyBorder="1" applyAlignment="1">
      <alignment horizontal="left" vertical="center" indent="1"/>
    </xf>
    <xf numFmtId="0" fontId="0" fillId="0" borderId="14" xfId="0" applyFill="1" applyBorder="1" applyAlignment="1">
      <alignment horizontal="left" vertical="center" indent="1"/>
    </xf>
    <xf numFmtId="0" fontId="14" fillId="2" borderId="1" xfId="0" applyFont="1" applyFill="1" applyBorder="1" applyAlignment="1">
      <alignment horizontal="left" vertical="center" indent="1"/>
    </xf>
    <xf numFmtId="0" fontId="14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right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/>
    </xf>
    <xf numFmtId="9" fontId="16" fillId="0" borderId="24" xfId="1" applyNumberFormat="1" applyFont="1" applyBorder="1" applyAlignment="1">
      <alignment horizontal="left" vertical="center" indent="1"/>
    </xf>
    <xf numFmtId="9" fontId="16" fillId="0" borderId="24" xfId="7" applyFont="1" applyBorder="1" applyAlignment="1">
      <alignment horizontal="left" vertical="center" indent="1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5" fontId="15" fillId="0" borderId="26" xfId="6" applyNumberFormat="1" applyBorder="1" applyAlignment="1">
      <alignment horizontal="center" vertical="center"/>
    </xf>
    <xf numFmtId="176" fontId="0" fillId="0" borderId="21" xfId="0" applyNumberFormat="1" applyBorder="1" applyAlignment="1">
      <alignment horizontal="right" vertical="center"/>
    </xf>
    <xf numFmtId="176" fontId="0" fillId="0" borderId="21" xfId="0" applyNumberFormat="1" applyBorder="1" applyAlignment="1">
      <alignment horizontal="right" vertical="center" indent="1"/>
    </xf>
    <xf numFmtId="176" fontId="0" fillId="0" borderId="0" xfId="0" applyNumberFormat="1" applyBorder="1" applyAlignment="1">
      <alignment horizontal="right" vertical="center"/>
    </xf>
    <xf numFmtId="176" fontId="0" fillId="0" borderId="0" xfId="0" applyNumberFormat="1" applyBorder="1" applyAlignment="1">
      <alignment horizontal="right" vertical="center" indent="1"/>
    </xf>
    <xf numFmtId="176" fontId="0" fillId="0" borderId="22" xfId="0" applyNumberFormat="1" applyBorder="1" applyAlignment="1">
      <alignment horizontal="right" vertical="center"/>
    </xf>
    <xf numFmtId="176" fontId="0" fillId="0" borderId="22" xfId="0" applyNumberFormat="1" applyBorder="1" applyAlignment="1">
      <alignment horizontal="right" vertical="center" indent="1"/>
    </xf>
    <xf numFmtId="178" fontId="0" fillId="0" borderId="13" xfId="0" applyNumberFormat="1" applyFill="1" applyBorder="1" applyAlignment="1">
      <alignment vertical="center"/>
    </xf>
    <xf numFmtId="178" fontId="0" fillId="0" borderId="14" xfId="0" applyNumberForma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179" fontId="0" fillId="0" borderId="0" xfId="0" applyNumberFormat="1">
      <alignment vertical="center"/>
    </xf>
    <xf numFmtId="180" fontId="0" fillId="0" borderId="2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9" fontId="0" fillId="0" borderId="22" xfId="0" applyNumberFormat="1" applyBorder="1" applyAlignment="1">
      <alignment horizontal="center" vertical="center"/>
    </xf>
    <xf numFmtId="176" fontId="0" fillId="0" borderId="22" xfId="0" applyNumberForma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0" fontId="9" fillId="0" borderId="0" xfId="2" applyNumberFormat="1" applyAlignment="1">
      <alignment horizontal="left" vertical="center" indent="2"/>
    </xf>
    <xf numFmtId="10" fontId="0" fillId="0" borderId="0" xfId="0" applyNumberFormat="1">
      <alignment vertical="center"/>
    </xf>
    <xf numFmtId="0" fontId="20" fillId="0" borderId="0" xfId="2" applyFont="1" applyAlignment="1">
      <alignment wrapText="1"/>
    </xf>
    <xf numFmtId="10" fontId="9" fillId="0" borderId="0" xfId="1" applyNumberFormat="1" applyFont="1"/>
    <xf numFmtId="0" fontId="21" fillId="2" borderId="1" xfId="0" applyFont="1" applyFill="1" applyBorder="1" applyAlignment="1">
      <alignment horizontal="center" vertical="center"/>
    </xf>
    <xf numFmtId="179" fontId="21" fillId="2" borderId="1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179" fontId="22" fillId="0" borderId="21" xfId="0" applyNumberFormat="1" applyFont="1" applyBorder="1" applyAlignment="1">
      <alignment horizontal="center" vertical="center"/>
    </xf>
    <xf numFmtId="180" fontId="22" fillId="0" borderId="21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179" fontId="22" fillId="0" borderId="0" xfId="0" applyNumberFormat="1" applyFont="1" applyBorder="1" applyAlignment="1">
      <alignment horizontal="center" vertical="center"/>
    </xf>
    <xf numFmtId="180" fontId="22" fillId="0" borderId="0" xfId="0" applyNumberFormat="1" applyFont="1" applyBorder="1" applyAlignment="1">
      <alignment horizontal="center" vertical="center"/>
    </xf>
    <xf numFmtId="180" fontId="0" fillId="0" borderId="0" xfId="0" applyNumberFormat="1" applyAlignment="1">
      <alignment horizontal="left" vertical="center" indent="1"/>
    </xf>
    <xf numFmtId="0" fontId="22" fillId="0" borderId="0" xfId="0" applyFont="1" applyBorder="1" applyAlignment="1">
      <alignment horizontal="center" vertical="center" wrapText="1"/>
    </xf>
    <xf numFmtId="181" fontId="22" fillId="0" borderId="0" xfId="0" applyNumberFormat="1" applyFont="1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15" fillId="0" borderId="2" xfId="3" applyNumberFormat="1" applyFont="1" applyFill="1" applyAlignment="1">
      <alignment horizontal="center" vertical="center"/>
    </xf>
    <xf numFmtId="9" fontId="16" fillId="0" borderId="10" xfId="7" applyFont="1" applyBorder="1" applyAlignment="1">
      <alignment horizontal="left" vertical="center" indent="1"/>
    </xf>
    <xf numFmtId="9" fontId="16" fillId="0" borderId="12" xfId="7" applyFont="1" applyBorder="1" applyAlignment="1">
      <alignment horizontal="left" vertical="center" indent="1"/>
    </xf>
    <xf numFmtId="9" fontId="16" fillId="0" borderId="11" xfId="7" applyFont="1" applyBorder="1" applyAlignment="1">
      <alignment horizontal="left" vertical="center" indent="1"/>
    </xf>
    <xf numFmtId="5" fontId="15" fillId="0" borderId="27" xfId="6" applyNumberFormat="1" applyBorder="1">
      <alignment horizontal="center" vertical="center"/>
    </xf>
    <xf numFmtId="5" fontId="15" fillId="0" borderId="7" xfId="6" applyNumberFormat="1" applyBorder="1">
      <alignment horizontal="center" vertical="center"/>
    </xf>
    <xf numFmtId="5" fontId="15" fillId="0" borderId="28" xfId="6" applyNumberFormat="1" applyBorder="1">
      <alignment horizontal="center" vertical="center"/>
    </xf>
    <xf numFmtId="0" fontId="0" fillId="0" borderId="3" xfId="0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4" xfId="0" applyBorder="1" applyAlignment="1">
      <alignment horizontal="left" indent="1"/>
    </xf>
    <xf numFmtId="0" fontId="13" fillId="2" borderId="30" xfId="5" applyBorder="1">
      <alignment horizontal="center" vertical="center"/>
    </xf>
    <xf numFmtId="0" fontId="13" fillId="2" borderId="31" xfId="5" applyBorder="1">
      <alignment horizontal="center" vertical="center"/>
    </xf>
    <xf numFmtId="0" fontId="13" fillId="2" borderId="32" xfId="5" applyBorder="1">
      <alignment horizontal="center" vertical="center"/>
    </xf>
    <xf numFmtId="0" fontId="14" fillId="2" borderId="1" xfId="0" applyFont="1" applyFill="1" applyBorder="1" applyAlignment="1">
      <alignment vertical="center"/>
    </xf>
    <xf numFmtId="0" fontId="0" fillId="0" borderId="13" xfId="0" applyFill="1" applyBorder="1" applyAlignment="1">
      <alignment vertical="center"/>
    </xf>
  </cellXfs>
  <cellStyles count="9">
    <cellStyle name="百分比" xfId="1" builtinId="5" customBuiltin="1"/>
    <cellStyle name="标题" xfId="2" builtinId="15" customBuiltin="1"/>
    <cellStyle name="标题 1" xfId="3" builtinId="16" customBuiltin="1"/>
    <cellStyle name="标题 2" xfId="4" builtinId="17" customBuiltin="1"/>
    <cellStyle name="标题 3" xfId="8" builtinId="18" customBuiltin="1"/>
    <cellStyle name="常规" xfId="0" builtinId="0" customBuiltin="1"/>
    <cellStyle name="关键指标百分比" xfId="7" xr:uid="{00000000-0005-0000-0000-000006000000}"/>
    <cellStyle name="关键指标标题" xfId="5" xr:uid="{00000000-0005-0000-0000-000007000000}"/>
    <cellStyle name="关键指标值" xfId="6" xr:uid="{00000000-0005-0000-0000-000008000000}"/>
  </cellStyles>
  <dxfs count="4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  <border>
        <top style="thin">
          <color theme="0" tint="-0.14996795556505021"/>
        </top>
        <bottom style="thin">
          <color theme="0" tint="-0.149967955565050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180973</xdr:colOff>
      <xdr:row>1</xdr:row>
      <xdr:rowOff>47626</xdr:rowOff>
    </xdr:from>
    <xdr:to>
      <xdr:col>14</xdr:col>
      <xdr:colOff>619124</xdr:colOff>
      <xdr:row>3</xdr:row>
      <xdr:rowOff>38101</xdr:rowOff>
    </xdr:to>
    <xdr:sp macro="" textlink="">
      <xdr:nvSpPr>
        <xdr:cNvPr id="10" name="数据输入提示" descr="选择要显示的财务报表年份。&#10;" title="提示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9163048" y="152401"/>
          <a:ext cx="1123951" cy="781050"/>
        </a:xfrm>
        <a:prstGeom prst="wedgeRectCallout">
          <a:avLst>
            <a:gd name="adj1" fmla="val -77578"/>
            <a:gd name="adj2" fmla="val -22074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zh-CN" altLang="en-US" sz="1050">
              <a:latin typeface="宋体" panose="02010600030101010101" pitchFamily="2" charset="-122"/>
              <a:ea typeface="宋体" panose="02010600030101010101" pitchFamily="2" charset="-122"/>
            </a:rPr>
            <a:t>选择要显示的财务报表年份。</a:t>
          </a:r>
          <a:endParaRPr lang="en-US" sz="1050" baseline="0"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 fPrintsWithSheet="0"/>
  </xdr:twoCellAnchor>
  <xdr:twoCellAnchor>
    <xdr:from>
      <xdr:col>12</xdr:col>
      <xdr:colOff>276223</xdr:colOff>
      <xdr:row>5</xdr:row>
      <xdr:rowOff>171450</xdr:rowOff>
    </xdr:from>
    <xdr:to>
      <xdr:col>14</xdr:col>
      <xdr:colOff>66674</xdr:colOff>
      <xdr:row>8</xdr:row>
      <xdr:rowOff>219075</xdr:rowOff>
    </xdr:to>
    <xdr:sp macro="" textlink="">
      <xdr:nvSpPr>
        <xdr:cNvPr id="3" name="数据输入提示" descr="在“关键指标设置”工作表中为报表选择指标。" title="提示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610598" y="1457325"/>
          <a:ext cx="1123951" cy="1104900"/>
        </a:xfrm>
        <a:prstGeom prst="wedgeRectCallout">
          <a:avLst>
            <a:gd name="adj1" fmla="val -68256"/>
            <a:gd name="adj2" fmla="val -24513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zh-CN" altLang="en-US" sz="1050">
              <a:solidFill>
                <a:schemeClr val="lt1"/>
              </a:solidFill>
              <a:effectLst/>
              <a:latin typeface="宋体" panose="02010600030101010101" pitchFamily="2" charset="-122"/>
              <a:ea typeface="宋体" panose="02010600030101010101" pitchFamily="2" charset="-122"/>
              <a:cs typeface="+mn-cs"/>
            </a:rPr>
            <a:t>在“关键指标设置”工作表上，为您的财务报表选择指标。</a:t>
          </a:r>
          <a:endParaRPr lang="en-US" sz="1050" baseline="0"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390524</xdr:colOff>
      <xdr:row>2</xdr:row>
      <xdr:rowOff>0</xdr:rowOff>
    </xdr:from>
    <xdr:to>
      <xdr:col>5</xdr:col>
      <xdr:colOff>361950</xdr:colOff>
      <xdr:row>5</xdr:row>
      <xdr:rowOff>28575</xdr:rowOff>
    </xdr:to>
    <xdr:sp macro="" textlink="">
      <xdr:nvSpPr>
        <xdr:cNvPr id="2" name="数据输入提示" descr="为财务报表选择关键指标。" title="提示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247899" y="590550"/>
          <a:ext cx="1343026" cy="771525"/>
        </a:xfrm>
        <a:prstGeom prst="wedgeRectCallout">
          <a:avLst>
            <a:gd name="adj1" fmla="val -68256"/>
            <a:gd name="adj2" fmla="val -24513"/>
          </a:avLst>
        </a:prstGeom>
        <a:ln w="19050">
          <a:solidFill>
            <a:schemeClr val="tx1">
              <a:lumMod val="65000"/>
              <a:lumOff val="3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37160" rtlCol="0" anchor="ctr"/>
        <a:lstStyle/>
        <a:p>
          <a:pPr algn="l"/>
          <a:r>
            <a:rPr lang="zh-CN" altLang="en-US" sz="1050" baseline="0">
              <a:latin typeface="宋体" panose="02010600030101010101" pitchFamily="2" charset="-122"/>
              <a:ea typeface="宋体" panose="02010600030101010101" pitchFamily="2" charset="-122"/>
            </a:rPr>
            <a:t>为您的财务报表选择关键指标。</a:t>
          </a:r>
          <a:endParaRPr lang="en-US" sz="1050">
            <a:latin typeface="宋体" panose="02010600030101010101" pitchFamily="2" charset="-122"/>
            <a:ea typeface="宋体" panose="02010600030101010101" pitchFamily="2" charset="-122"/>
          </a:endParaRP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Annual Financial Report">
      <a:dk1>
        <a:sysClr val="windowText" lastClr="000000"/>
      </a:dk1>
      <a:lt1>
        <a:sysClr val="window" lastClr="FFFFFF"/>
      </a:lt1>
      <a:dk2>
        <a:srgbClr val="000000"/>
      </a:dk2>
      <a:lt2>
        <a:srgbClr val="E9EAEA"/>
      </a:lt2>
      <a:accent1>
        <a:srgbClr val="52B86E"/>
      </a:accent1>
      <a:accent2>
        <a:srgbClr val="F7901E"/>
      </a:accent2>
      <a:accent3>
        <a:srgbClr val="308DBB"/>
      </a:accent3>
      <a:accent4>
        <a:srgbClr val="EEB330"/>
      </a:accent4>
      <a:accent5>
        <a:srgbClr val="915B97"/>
      </a:accent5>
      <a:accent6>
        <a:srgbClr val="E35856"/>
      </a:accent6>
      <a:hlink>
        <a:srgbClr val="308DBB"/>
      </a:hlink>
      <a:folHlink>
        <a:srgbClr val="915B97"/>
      </a:folHlink>
    </a:clrScheme>
    <a:fontScheme name="Annual Financial Report">
      <a:majorFont>
        <a:latin typeface="Euphemia"/>
        <a:ea typeface=""/>
        <a:cs typeface=""/>
      </a:majorFont>
      <a:minorFont>
        <a:latin typeface="Franklin Gothic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9050">
          <a:solidFill>
            <a:schemeClr val="tx1">
              <a:lumMod val="65000"/>
              <a:lumOff val="35000"/>
            </a:schemeClr>
          </a:solidFill>
        </a:ln>
      </a:spPr>
      <a:bodyPr vertOverflow="clip" horzOverflow="clip" rtlCol="0" anchor="ctr"/>
      <a:lstStyle>
        <a:defPPr algn="l">
          <a:defRPr sz="105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pageSetUpPr autoPageBreaks="0" fitToPage="1"/>
  </sheetPr>
  <dimension ref="B1:I33"/>
  <sheetViews>
    <sheetView showGridLines="0" tabSelected="1" workbookViewId="0">
      <selection activeCell="H8" sqref="H8"/>
    </sheetView>
  </sheetViews>
  <sheetFormatPr baseColWidth="10" defaultColWidth="9" defaultRowHeight="14"/>
  <cols>
    <col min="1" max="1" width="5.59765625" customWidth="1"/>
    <col min="2" max="2" width="21.3984375" customWidth="1"/>
    <col min="3" max="3" width="52" bestFit="1" customWidth="1"/>
    <col min="4" max="4" width="21.59765625" style="66" customWidth="1"/>
    <col min="5" max="5" width="26.3984375" customWidth="1"/>
    <col min="6" max="6" width="21.59765625" bestFit="1" customWidth="1"/>
    <col min="7" max="7" width="25" customWidth="1"/>
    <col min="8" max="8" width="23.3984375" customWidth="1"/>
    <col min="9" max="9" width="22.59765625" customWidth="1"/>
  </cols>
  <sheetData>
    <row r="1" spans="2:9" ht="45" customHeight="1"/>
    <row r="2" spans="2:9" ht="45" customHeight="1">
      <c r="B2" s="10" t="s">
        <v>36</v>
      </c>
      <c r="C2" s="75">
        <v>319496</v>
      </c>
      <c r="D2" s="10" t="s">
        <v>38</v>
      </c>
      <c r="E2" s="78">
        <v>3.3000000000000002E-2</v>
      </c>
    </row>
    <row r="3" spans="2:9" ht="45" customHeight="1">
      <c r="B3" s="10" t="s">
        <v>37</v>
      </c>
      <c r="C3" s="75">
        <v>-84079</v>
      </c>
      <c r="E3" s="76"/>
    </row>
    <row r="4" spans="2:9" ht="45" customHeight="1">
      <c r="B4" s="77" t="s">
        <v>39</v>
      </c>
      <c r="C4" s="75">
        <f>C2-(C2-C3)*E2 / 12</f>
        <v>318386.16875000001</v>
      </c>
      <c r="E4" s="76"/>
    </row>
    <row r="5" spans="2:9" ht="38.25" customHeight="1"/>
    <row r="6" spans="2:9" ht="25.5" customHeight="1">
      <c r="B6" s="79" t="s">
        <v>33</v>
      </c>
      <c r="C6" s="79" t="s">
        <v>32</v>
      </c>
      <c r="D6" s="80" t="s">
        <v>29</v>
      </c>
      <c r="E6" s="79" t="s">
        <v>30</v>
      </c>
      <c r="F6" s="79" t="s">
        <v>35</v>
      </c>
      <c r="G6" s="79" t="s">
        <v>31</v>
      </c>
      <c r="H6" s="79" t="s">
        <v>40</v>
      </c>
    </row>
    <row r="7" spans="2:9" s="8" customFormat="1" ht="35" customHeight="1">
      <c r="B7" s="81" t="s">
        <v>34</v>
      </c>
      <c r="C7" s="81">
        <v>100</v>
      </c>
      <c r="D7" s="82">
        <v>700</v>
      </c>
      <c r="E7" s="83">
        <v>306.00200000000001</v>
      </c>
      <c r="F7" s="83">
        <v>341.6</v>
      </c>
      <c r="G7" s="83">
        <f>D7*F7</f>
        <v>239120.00000000003</v>
      </c>
      <c r="H7" s="83">
        <f>$C$4*G7/SUM(G$7:G$12)</f>
        <v>318386.16875000001</v>
      </c>
      <c r="I7" s="87"/>
    </row>
    <row r="8" spans="2:9" s="8" customFormat="1" ht="35" customHeight="1">
      <c r="B8" s="88" t="s">
        <v>41</v>
      </c>
      <c r="C8" s="84">
        <v>10000</v>
      </c>
      <c r="D8" s="85">
        <v>0</v>
      </c>
      <c r="E8" s="89">
        <v>0.45541999999999999</v>
      </c>
      <c r="F8" s="89">
        <v>0.45500000000000002</v>
      </c>
      <c r="G8" s="83">
        <f t="shared" ref="G8:G9" si="0">D8*F8</f>
        <v>0</v>
      </c>
      <c r="H8" s="83">
        <f t="shared" ref="H8:H9" si="1">$C$4*G8/SUM(G$7:G$12)</f>
        <v>0</v>
      </c>
      <c r="I8" s="87"/>
    </row>
    <row r="9" spans="2:9" s="8" customFormat="1" ht="35" customHeight="1">
      <c r="B9" s="88" t="s">
        <v>42</v>
      </c>
      <c r="C9" s="84">
        <v>10000</v>
      </c>
      <c r="D9" s="85">
        <v>0</v>
      </c>
      <c r="E9" s="89">
        <v>0.24840999999999999</v>
      </c>
      <c r="F9" s="89">
        <v>0.26500000000000001</v>
      </c>
      <c r="G9" s="83">
        <f t="shared" si="0"/>
        <v>0</v>
      </c>
      <c r="H9" s="83">
        <f t="shared" si="1"/>
        <v>0</v>
      </c>
    </row>
    <row r="10" spans="2:9" s="8" customFormat="1" ht="35" customHeight="1">
      <c r="B10" s="84"/>
      <c r="C10" s="84"/>
      <c r="D10" s="85"/>
      <c r="E10" s="86"/>
      <c r="F10" s="83"/>
      <c r="G10" s="86"/>
      <c r="H10" s="86"/>
    </row>
    <row r="11" spans="2:9" s="8" customFormat="1" ht="35" customHeight="1">
      <c r="B11" s="84"/>
      <c r="C11" s="84"/>
      <c r="D11" s="85"/>
      <c r="E11" s="86"/>
      <c r="F11" s="83"/>
      <c r="G11" s="86"/>
      <c r="H11" s="86"/>
    </row>
    <row r="12" spans="2:9" s="8" customFormat="1" ht="35" customHeight="1">
      <c r="B12" s="84"/>
      <c r="C12" s="84"/>
      <c r="D12" s="85"/>
      <c r="E12" s="86"/>
      <c r="F12" s="83"/>
      <c r="G12" s="86"/>
      <c r="H12" s="86"/>
    </row>
    <row r="13" spans="2:9" s="8" customFormat="1" ht="35" customHeight="1">
      <c r="B13" s="84"/>
      <c r="C13" s="84"/>
      <c r="D13" s="85"/>
      <c r="E13" s="86"/>
      <c r="F13" s="83"/>
      <c r="G13" s="86"/>
      <c r="H13" s="86"/>
    </row>
    <row r="14" spans="2:9" s="8" customFormat="1" ht="35" customHeight="1">
      <c r="B14" s="84"/>
      <c r="C14" s="84"/>
      <c r="D14" s="85"/>
      <c r="E14" s="86"/>
      <c r="F14" s="83"/>
      <c r="G14" s="86"/>
      <c r="H14" s="86"/>
    </row>
    <row r="15" spans="2:9" s="8" customFormat="1" ht="35" customHeight="1">
      <c r="B15" s="84"/>
      <c r="C15" s="84"/>
      <c r="D15" s="85"/>
      <c r="E15" s="86"/>
      <c r="F15" s="83"/>
      <c r="G15" s="86"/>
      <c r="H15" s="86"/>
    </row>
    <row r="16" spans="2:9" s="8" customFormat="1" ht="35" customHeight="1">
      <c r="B16" s="84"/>
      <c r="C16" s="84"/>
      <c r="D16" s="85"/>
      <c r="E16" s="86"/>
      <c r="F16" s="83"/>
      <c r="G16" s="86"/>
      <c r="H16" s="86"/>
    </row>
    <row r="17" spans="2:8" s="8" customFormat="1" ht="35" customHeight="1">
      <c r="B17" s="84"/>
      <c r="C17" s="84"/>
      <c r="D17" s="85"/>
      <c r="E17" s="86"/>
      <c r="F17" s="83"/>
      <c r="G17" s="86"/>
      <c r="H17" s="86"/>
    </row>
    <row r="18" spans="2:8" s="8" customFormat="1" ht="35" customHeight="1">
      <c r="B18" s="68"/>
      <c r="C18" s="68"/>
      <c r="D18" s="69"/>
      <c r="E18" s="70"/>
      <c r="F18" s="67"/>
      <c r="G18" s="70"/>
      <c r="H18" s="70"/>
    </row>
    <row r="19" spans="2:8" s="8" customFormat="1" ht="35" customHeight="1">
      <c r="B19" s="68"/>
      <c r="C19" s="68"/>
      <c r="D19" s="69"/>
      <c r="E19" s="70"/>
      <c r="F19" s="67"/>
      <c r="G19" s="70"/>
      <c r="H19" s="70"/>
    </row>
    <row r="20" spans="2:8" s="8" customFormat="1" ht="35" customHeight="1">
      <c r="B20" s="68"/>
      <c r="C20" s="68"/>
      <c r="D20" s="69"/>
      <c r="E20" s="70"/>
      <c r="F20" s="67"/>
      <c r="G20" s="70"/>
      <c r="H20" s="70"/>
    </row>
    <row r="21" spans="2:8" s="8" customFormat="1" ht="19.5" customHeight="1">
      <c r="B21" s="68"/>
      <c r="C21" s="68"/>
      <c r="D21" s="69"/>
      <c r="E21" s="70"/>
      <c r="F21" s="70"/>
      <c r="G21" s="70"/>
      <c r="H21" s="70"/>
    </row>
    <row r="22" spans="2:8" ht="19.5" customHeight="1">
      <c r="B22" s="68"/>
      <c r="C22" s="68"/>
      <c r="D22" s="69"/>
      <c r="E22" s="70"/>
      <c r="F22" s="70"/>
      <c r="G22" s="70"/>
      <c r="H22" s="70"/>
    </row>
    <row r="23" spans="2:8" ht="19.5" customHeight="1">
      <c r="B23" s="68"/>
      <c r="C23" s="68"/>
      <c r="D23" s="69"/>
      <c r="E23" s="70"/>
      <c r="F23" s="70"/>
      <c r="G23" s="70"/>
      <c r="H23" s="70"/>
    </row>
    <row r="24" spans="2:8" ht="19.5" customHeight="1">
      <c r="B24" s="68"/>
      <c r="C24" s="68"/>
      <c r="D24" s="69"/>
      <c r="E24" s="70"/>
      <c r="F24" s="70"/>
      <c r="G24" s="70"/>
      <c r="H24" s="70"/>
    </row>
    <row r="25" spans="2:8" ht="19.5" customHeight="1">
      <c r="B25" s="68"/>
      <c r="C25" s="68"/>
      <c r="D25" s="69"/>
      <c r="E25" s="70"/>
      <c r="F25" s="70"/>
      <c r="G25" s="70"/>
      <c r="H25" s="70"/>
    </row>
    <row r="26" spans="2:8" ht="19.5" customHeight="1">
      <c r="B26" s="68"/>
      <c r="C26" s="68"/>
      <c r="D26" s="69"/>
      <c r="E26" s="70"/>
      <c r="F26" s="70"/>
      <c r="G26" s="70"/>
      <c r="H26" s="70"/>
    </row>
    <row r="27" spans="2:8" ht="19.5" customHeight="1">
      <c r="B27" s="68"/>
      <c r="C27" s="68"/>
      <c r="D27" s="69"/>
      <c r="E27" s="70"/>
      <c r="F27" s="70"/>
      <c r="G27" s="70"/>
      <c r="H27" s="70"/>
    </row>
    <row r="28" spans="2:8" ht="19.5" customHeight="1">
      <c r="B28" s="68"/>
      <c r="C28" s="68"/>
      <c r="D28" s="69"/>
      <c r="E28" s="70"/>
      <c r="F28" s="70"/>
      <c r="G28" s="70"/>
      <c r="H28" s="70"/>
    </row>
    <row r="29" spans="2:8" ht="19.5" customHeight="1">
      <c r="B29" s="68"/>
      <c r="C29" s="68"/>
      <c r="D29" s="69"/>
      <c r="E29" s="71"/>
      <c r="F29" s="71"/>
      <c r="G29" s="71"/>
      <c r="H29" s="71"/>
    </row>
    <row r="30" spans="2:8" ht="19.5" customHeight="1">
      <c r="B30" s="68"/>
      <c r="C30" s="68"/>
      <c r="D30" s="69"/>
      <c r="E30" s="71"/>
      <c r="F30" s="71"/>
      <c r="G30" s="71"/>
      <c r="H30" s="71"/>
    </row>
    <row r="31" spans="2:8" ht="19.5" customHeight="1">
      <c r="B31" s="68"/>
      <c r="C31" s="68"/>
      <c r="D31" s="72"/>
      <c r="E31" s="73"/>
      <c r="F31" s="73"/>
      <c r="G31" s="73"/>
      <c r="H31" s="73"/>
    </row>
    <row r="32" spans="2:8" ht="19.5" customHeight="1">
      <c r="B32" s="6"/>
      <c r="C32" s="6"/>
      <c r="D32" s="74"/>
      <c r="E32" s="6"/>
      <c r="F32" s="6"/>
      <c r="G32" s="6"/>
      <c r="H32" s="6"/>
    </row>
    <row r="33" ht="19.5" customHeight="1"/>
  </sheetData>
  <phoneticPr fontId="17" type="noConversion"/>
  <conditionalFormatting sqref="B7:H31">
    <cfRule type="expression" dxfId="3" priority="1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autoPageBreaks="0" fitToPage="1"/>
  </sheetPr>
  <dimension ref="B1:O40"/>
  <sheetViews>
    <sheetView showGridLines="0" topLeftCell="A12" workbookViewId="0"/>
  </sheetViews>
  <sheetFormatPr baseColWidth="10" defaultColWidth="9" defaultRowHeight="18.75" customHeight="1"/>
  <cols>
    <col min="1" max="1" width="2" customWidth="1"/>
    <col min="2" max="2" width="24.19921875" customWidth="1"/>
    <col min="3" max="3" width="2.796875" customWidth="1"/>
    <col min="4" max="4" width="24.19921875" customWidth="1"/>
    <col min="5" max="5" width="2.796875" customWidth="1"/>
    <col min="6" max="6" width="24.19921875" customWidth="1"/>
    <col min="7" max="7" width="2.796875" customWidth="1"/>
    <col min="8" max="8" width="24.19921875" customWidth="1"/>
    <col min="9" max="9" width="2.796875" customWidth="1"/>
    <col min="10" max="10" width="13.796875" customWidth="1"/>
    <col min="11" max="11" width="1.59765625" customWidth="1"/>
    <col min="12" max="12" width="10.19921875" customWidth="1"/>
    <col min="13" max="13" width="8.59765625" customWidth="1"/>
    <col min="15" max="16" width="10.19921875" customWidth="1"/>
  </cols>
  <sheetData>
    <row r="1" spans="2:15" ht="8.25" customHeight="1" thickBot="1"/>
    <row r="2" spans="2:15" ht="38.25" customHeight="1" thickBot="1">
      <c r="B2" s="10" t="s">
        <v>0</v>
      </c>
      <c r="J2" s="3"/>
      <c r="K2" s="91">
        <f ca="1">YEAR(TODAY())</f>
        <v>2019</v>
      </c>
      <c r="L2" s="91"/>
    </row>
    <row r="3" spans="2:15" ht="24" customHeight="1">
      <c r="B3" s="43" t="s">
        <v>1</v>
      </c>
    </row>
    <row r="4" spans="2:15" ht="6.75" customHeight="1" thickBot="1"/>
    <row r="5" spans="2:15" ht="24" customHeight="1" thickBot="1">
      <c r="B5" s="11" t="s">
        <v>2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2:15" s="15" customFormat="1" ht="18.75" customHeight="1" thickBot="1"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</row>
    <row r="7" spans="2:15" ht="22.5" customHeight="1">
      <c r="B7" s="44" t="str">
        <f>计算!B8</f>
        <v>收入</v>
      </c>
      <c r="C7" s="13"/>
      <c r="D7" s="44" t="str">
        <f>计算!B9</f>
        <v>营业利润</v>
      </c>
      <c r="E7" s="13"/>
      <c r="F7" s="44" t="str">
        <f>计算!B10</f>
        <v>利息</v>
      </c>
      <c r="G7" s="13"/>
      <c r="H7" s="44" t="str">
        <f>计算!B11</f>
        <v>折旧</v>
      </c>
      <c r="I7" s="13"/>
      <c r="J7" s="101" t="str">
        <f>计算!B12</f>
        <v>净利润</v>
      </c>
      <c r="K7" s="102"/>
      <c r="L7" s="103"/>
      <c r="M7" s="13"/>
    </row>
    <row r="8" spans="2:15" ht="42" customHeight="1">
      <c r="B8" s="56">
        <f ca="1">IFERROR(计算!G8,"")</f>
        <v>180583.88479646543</v>
      </c>
      <c r="C8" s="42"/>
      <c r="D8" s="56">
        <f ca="1">IFERROR(计算!G9,"")</f>
        <v>73425.995979778294</v>
      </c>
      <c r="F8" s="56">
        <f ca="1">IFERROR(计算!G10,"")</f>
        <v>3789.4733908108906</v>
      </c>
      <c r="H8" s="56">
        <f ca="1">IFERROR(计算!G11,"")</f>
        <v>5546.8855480913926</v>
      </c>
      <c r="I8" s="15"/>
      <c r="J8" s="95">
        <f ca="1">IFERROR(计算!G12,"")</f>
        <v>67474.858580925968</v>
      </c>
      <c r="K8" s="96"/>
      <c r="L8" s="97"/>
    </row>
    <row r="9" spans="2:15" s="6" customFormat="1" ht="18.75" customHeight="1">
      <c r="B9" s="52">
        <f ca="1">计算!H8</f>
        <v>3.0953514310549934E-3</v>
      </c>
      <c r="C9" s="14"/>
      <c r="D9" s="53">
        <f ca="1">计算!H9</f>
        <v>-5.0335610544087306E-2</v>
      </c>
      <c r="E9" s="7"/>
      <c r="F9" s="53">
        <f ca="1">计算!H10</f>
        <v>0.13514811628452339</v>
      </c>
      <c r="G9" s="7"/>
      <c r="H9" s="53">
        <f ca="1">计算!H11</f>
        <v>9.4400569198261897E-2</v>
      </c>
      <c r="I9" s="16"/>
      <c r="J9" s="92">
        <f ca="1">计算!H12</f>
        <v>1.8148764080201163E-2</v>
      </c>
      <c r="K9" s="93"/>
      <c r="L9" s="94"/>
      <c r="M9" s="8"/>
      <c r="O9"/>
    </row>
    <row r="10" spans="2:15" ht="18.75" customHeight="1">
      <c r="B10" s="39"/>
      <c r="C10" s="9"/>
      <c r="D10" s="39"/>
      <c r="E10" s="9"/>
      <c r="F10" s="39"/>
      <c r="G10" s="9"/>
      <c r="H10" s="41"/>
      <c r="I10" s="17"/>
      <c r="J10" s="98"/>
      <c r="K10" s="99"/>
      <c r="L10" s="100"/>
      <c r="M10" s="9"/>
    </row>
    <row r="11" spans="2:15" ht="18.75" customHeight="1" thickBot="1">
      <c r="B11" s="40"/>
      <c r="D11" s="40"/>
      <c r="F11" s="40"/>
      <c r="H11" s="40"/>
      <c r="J11" s="19"/>
      <c r="K11" s="18"/>
      <c r="L11" s="20"/>
    </row>
    <row r="12" spans="2:15" ht="18.75" customHeight="1" thickBot="1"/>
    <row r="13" spans="2:15" ht="24" customHeight="1" thickBot="1">
      <c r="B13" s="12" t="s">
        <v>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</row>
    <row r="15" spans="2:15" ht="18.75" customHeight="1">
      <c r="B15" s="47" t="s">
        <v>4</v>
      </c>
      <c r="C15" s="48"/>
      <c r="D15" s="49" t="str">
        <f ca="1">"本年度 ("&amp;选定年份&amp;")"</f>
        <v>本年度 (2019)</v>
      </c>
      <c r="E15" s="48"/>
      <c r="F15" s="49" t="str">
        <f ca="1">"上一年度 ("&amp;选定年份-1&amp;")"</f>
        <v>上一年度 (2018)</v>
      </c>
      <c r="G15" s="48"/>
      <c r="H15" s="50" t="s">
        <v>5</v>
      </c>
      <c r="I15" s="104" t="s">
        <v>6</v>
      </c>
      <c r="J15" s="104"/>
      <c r="K15" s="104"/>
      <c r="L15" s="104"/>
    </row>
    <row r="16" spans="2:15" ht="18.75" customHeight="1">
      <c r="B16" s="45" t="str">
        <f>计算!B15</f>
        <v>收入</v>
      </c>
      <c r="C16" s="37"/>
      <c r="D16" s="63">
        <f ca="1">IF($B16="","",计算!G15)</f>
        <v>180583.88479646543</v>
      </c>
      <c r="E16" s="63"/>
      <c r="F16" s="63">
        <f ca="1">IF($B16="","",计算!F15)</f>
        <v>180026.63908155632</v>
      </c>
      <c r="G16" s="21"/>
      <c r="H16" s="22">
        <f t="shared" ref="H16:H40" ca="1" si="0">IFERROR(D16/F16-1,"")</f>
        <v>3.0953514310549934E-3</v>
      </c>
      <c r="I16" s="105"/>
      <c r="J16" s="105"/>
      <c r="K16" s="105"/>
      <c r="L16" s="105"/>
    </row>
    <row r="17" spans="2:12" ht="18.75" customHeight="1">
      <c r="B17" s="46" t="str">
        <f>计算!B16</f>
        <v>营业费用</v>
      </c>
      <c r="C17" s="36"/>
      <c r="D17" s="63">
        <f ca="1">IF($B17="","",计算!G16)</f>
        <v>94419.458025098924</v>
      </c>
      <c r="E17" s="64"/>
      <c r="F17" s="63">
        <f ca="1">IF($B17="","",计算!F16)</f>
        <v>80883.330947954906</v>
      </c>
      <c r="G17" s="23"/>
      <c r="H17" s="24">
        <f t="shared" ca="1" si="0"/>
        <v>0.16735372935931569</v>
      </c>
      <c r="I17" s="90"/>
      <c r="J17" s="90"/>
      <c r="K17" s="90"/>
      <c r="L17" s="90"/>
    </row>
    <row r="18" spans="2:12" ht="18.75" customHeight="1">
      <c r="B18" s="46" t="str">
        <f>计算!B17</f>
        <v>营业利润</v>
      </c>
      <c r="C18" s="36"/>
      <c r="D18" s="63">
        <f ca="1">IF($B18="","",计算!G17)</f>
        <v>73425.995979778294</v>
      </c>
      <c r="E18" s="64"/>
      <c r="F18" s="63">
        <f ca="1">IF($B18="","",计算!F17)</f>
        <v>77317.836485209205</v>
      </c>
      <c r="G18" s="23"/>
      <c r="H18" s="24">
        <f t="shared" ca="1" si="0"/>
        <v>-5.0335610544087306E-2</v>
      </c>
      <c r="I18" s="90"/>
      <c r="J18" s="90"/>
      <c r="K18" s="90"/>
      <c r="L18" s="90"/>
    </row>
    <row r="19" spans="2:12" ht="18.75" customHeight="1">
      <c r="B19" s="46" t="str">
        <f>计算!B18</f>
        <v>折旧</v>
      </c>
      <c r="C19" s="36"/>
      <c r="D19" s="63">
        <f ca="1">IF($B19="","",计算!G18)</f>
        <v>5546.8855480913926</v>
      </c>
      <c r="E19" s="64"/>
      <c r="F19" s="63">
        <f ca="1">IF($B19="","",计算!F18)</f>
        <v>5068.4234860686711</v>
      </c>
      <c r="G19" s="23"/>
      <c r="H19" s="24">
        <f t="shared" ca="1" si="0"/>
        <v>9.4400569198261897E-2</v>
      </c>
      <c r="I19" s="90"/>
      <c r="J19" s="90"/>
      <c r="K19" s="90"/>
      <c r="L19" s="90"/>
    </row>
    <row r="20" spans="2:12" ht="18.75" customHeight="1">
      <c r="B20" s="46" t="str">
        <f>计算!B19</f>
        <v>利息</v>
      </c>
      <c r="C20" s="36"/>
      <c r="D20" s="63">
        <f ca="1">IF($B20="","",计算!G19)</f>
        <v>3789.4733908108906</v>
      </c>
      <c r="E20" s="64"/>
      <c r="F20" s="63">
        <f ca="1">IF($B20="","",计算!F19)</f>
        <v>3338.3074300596945</v>
      </c>
      <c r="G20" s="23"/>
      <c r="H20" s="24">
        <f t="shared" ca="1" si="0"/>
        <v>0.13514811628452339</v>
      </c>
      <c r="I20" s="90"/>
      <c r="J20" s="90"/>
      <c r="K20" s="90"/>
      <c r="L20" s="90"/>
    </row>
    <row r="21" spans="2:12" ht="18.75" customHeight="1">
      <c r="B21" s="46" t="str">
        <f>计算!B20</f>
        <v>净利润</v>
      </c>
      <c r="C21" s="36"/>
      <c r="D21" s="63">
        <f ca="1">IF($B21="","",计算!G20)</f>
        <v>67474.858580925968</v>
      </c>
      <c r="E21" s="64"/>
      <c r="F21" s="63">
        <f ca="1">IF($B21="","",计算!F20)</f>
        <v>66272.101839541065</v>
      </c>
      <c r="G21" s="23"/>
      <c r="H21" s="24">
        <f t="shared" ca="1" si="0"/>
        <v>1.8148764080201163E-2</v>
      </c>
      <c r="I21" s="90"/>
      <c r="J21" s="90"/>
      <c r="K21" s="90"/>
      <c r="L21" s="90"/>
    </row>
    <row r="22" spans="2:12" ht="18.75" customHeight="1">
      <c r="B22" s="46" t="str">
        <f>计算!B21</f>
        <v>税款</v>
      </c>
      <c r="C22" s="36"/>
      <c r="D22" s="63">
        <f ca="1">IF($B22="","",计算!G21)</f>
        <v>31408.255639437739</v>
      </c>
      <c r="E22" s="64"/>
      <c r="F22" s="63">
        <f ca="1">IF($B22="","",计算!F21)</f>
        <v>29424.531926280673</v>
      </c>
      <c r="G22" s="23"/>
      <c r="H22" s="24">
        <f t="shared" ca="1" si="0"/>
        <v>6.7417341357443705E-2</v>
      </c>
      <c r="I22" s="90"/>
      <c r="J22" s="90"/>
      <c r="K22" s="90"/>
      <c r="L22" s="90"/>
    </row>
    <row r="23" spans="2:12" ht="18.75" customHeight="1">
      <c r="B23" s="46" t="str">
        <f>计算!B22</f>
        <v>税后利润</v>
      </c>
      <c r="C23" s="36"/>
      <c r="D23" s="63">
        <f ca="1">IF($B23="","",计算!G22)</f>
        <v>50247.68426868668</v>
      </c>
      <c r="E23" s="64"/>
      <c r="F23" s="63">
        <f ca="1">IF($B23="","",计算!F22)</f>
        <v>42438.204209783944</v>
      </c>
      <c r="G23" s="23"/>
      <c r="H23" s="24">
        <f t="shared" ca="1" si="0"/>
        <v>0.18402004053466281</v>
      </c>
      <c r="I23" s="90"/>
      <c r="J23" s="90"/>
      <c r="K23" s="90"/>
      <c r="L23" s="90"/>
    </row>
    <row r="24" spans="2:12" ht="18.75" customHeight="1">
      <c r="B24" s="46" t="str">
        <f>计算!B23</f>
        <v>指标 1</v>
      </c>
      <c r="C24" s="36"/>
      <c r="D24" s="63">
        <f ca="1">IF($B24="","",计算!G23)</f>
        <v>19.964456213989912</v>
      </c>
      <c r="E24" s="64"/>
      <c r="F24" s="63">
        <f ca="1">IF($B24="","",计算!F23)</f>
        <v>16.786657803243919</v>
      </c>
      <c r="G24" s="23"/>
      <c r="H24" s="24">
        <f t="shared" ca="1" si="0"/>
        <v>0.18930500925156779</v>
      </c>
      <c r="I24" s="90"/>
      <c r="J24" s="90"/>
      <c r="K24" s="90"/>
      <c r="L24" s="90"/>
    </row>
    <row r="25" spans="2:12" ht="18.75" customHeight="1">
      <c r="B25" s="46" t="str">
        <f>计算!B24</f>
        <v>指标 2</v>
      </c>
      <c r="C25" s="36"/>
      <c r="D25" s="63">
        <f ca="1">IF($B25="","",计算!G24)</f>
        <v>26.0197642065095</v>
      </c>
      <c r="E25" s="64"/>
      <c r="F25" s="63">
        <f ca="1">IF($B25="","",计算!F24)</f>
        <v>21.844109338807709</v>
      </c>
      <c r="G25" s="23"/>
      <c r="H25" s="24">
        <f t="shared" ca="1" si="0"/>
        <v>0.19115702100444198</v>
      </c>
      <c r="I25" s="90"/>
      <c r="J25" s="90"/>
      <c r="K25" s="90"/>
      <c r="L25" s="90"/>
    </row>
    <row r="26" spans="2:12" ht="18.75" customHeight="1">
      <c r="B26" s="46" t="str">
        <f>计算!B25</f>
        <v>指标 3</v>
      </c>
      <c r="C26" s="36"/>
      <c r="D26" s="63">
        <f ca="1">IF($B26="","",计算!G25)</f>
        <v>31.086507537181795</v>
      </c>
      <c r="E26" s="64"/>
      <c r="F26" s="63">
        <f ca="1">IF($B26="","",计算!F25)</f>
        <v>26.395902516700666</v>
      </c>
      <c r="G26" s="23"/>
      <c r="H26" s="24">
        <f t="shared" ca="1" si="0"/>
        <v>0.17770201331488433</v>
      </c>
      <c r="I26" s="90"/>
      <c r="J26" s="90"/>
      <c r="K26" s="90"/>
      <c r="L26" s="90"/>
    </row>
    <row r="27" spans="2:12" ht="18.75" customHeight="1">
      <c r="B27" s="46" t="str">
        <f>计算!B26</f>
        <v>指标 4</v>
      </c>
      <c r="C27" s="36"/>
      <c r="D27" s="63">
        <f ca="1">IF($B27="","",计算!G26)</f>
        <v>14.924556664330456</v>
      </c>
      <c r="E27" s="64"/>
      <c r="F27" s="63">
        <f ca="1">IF($B27="","",计算!F26)</f>
        <v>14.590312329610818</v>
      </c>
      <c r="G27" s="23"/>
      <c r="H27" s="24">
        <f t="shared" ca="1" si="0"/>
        <v>2.2908648366717577E-2</v>
      </c>
      <c r="I27" s="90"/>
      <c r="J27" s="90"/>
      <c r="K27" s="90"/>
      <c r="L27" s="90"/>
    </row>
    <row r="28" spans="2:12" ht="18.75" customHeight="1">
      <c r="B28" s="46" t="str">
        <f>计算!B27</f>
        <v>指标 5</v>
      </c>
      <c r="C28" s="36"/>
      <c r="D28" s="63">
        <f ca="1">IF($B28="","",计算!G27)</f>
        <v>1.0365471137530806</v>
      </c>
      <c r="E28" s="64"/>
      <c r="F28" s="63">
        <f ca="1">IF($B28="","",计算!F27)</f>
        <v>1.0026426573298342</v>
      </c>
      <c r="G28" s="23"/>
      <c r="H28" s="24">
        <f t="shared" ca="1" si="0"/>
        <v>3.3815094715337946E-2</v>
      </c>
      <c r="I28" s="90"/>
      <c r="J28" s="90"/>
      <c r="K28" s="90"/>
      <c r="L28" s="90"/>
    </row>
    <row r="29" spans="2:12" ht="18.75" customHeight="1">
      <c r="B29" s="46" t="str">
        <f>计算!B28</f>
        <v>指标 6</v>
      </c>
      <c r="C29" s="36"/>
      <c r="D29" s="63">
        <f ca="1">IF($B29="","",计算!G28)</f>
        <v>0.34477763556381397</v>
      </c>
      <c r="E29" s="64"/>
      <c r="F29" s="63">
        <f ca="1">IF($B29="","",计算!F28)</f>
        <v>0.30864321073996343</v>
      </c>
      <c r="G29" s="23"/>
      <c r="H29" s="24">
        <f t="shared" ca="1" si="0"/>
        <v>0.11707506780148913</v>
      </c>
      <c r="I29" s="90"/>
      <c r="J29" s="90"/>
      <c r="K29" s="90"/>
      <c r="L29" s="90"/>
    </row>
    <row r="30" spans="2:12" ht="18.75" customHeight="1">
      <c r="B30" s="46" t="str">
        <f>计算!B29</f>
        <v/>
      </c>
      <c r="C30" s="36"/>
      <c r="D30" s="63" t="str">
        <f>IF($B30="","",计算!G29)</f>
        <v/>
      </c>
      <c r="E30" s="64"/>
      <c r="F30" s="63" t="str">
        <f>IF($B30="","",计算!F29)</f>
        <v/>
      </c>
      <c r="G30" s="23"/>
      <c r="H30" s="24" t="str">
        <f t="shared" si="0"/>
        <v/>
      </c>
      <c r="I30" s="90"/>
      <c r="J30" s="90"/>
      <c r="K30" s="90"/>
      <c r="L30" s="90"/>
    </row>
    <row r="31" spans="2:12" ht="18.75" customHeight="1">
      <c r="B31" s="46" t="str">
        <f>计算!B30</f>
        <v/>
      </c>
      <c r="C31" s="36"/>
      <c r="D31" s="63" t="str">
        <f>IF($B31="","",计算!G30)</f>
        <v/>
      </c>
      <c r="E31" s="64"/>
      <c r="F31" s="63" t="str">
        <f>IF($B31="","",计算!F30)</f>
        <v/>
      </c>
      <c r="G31" s="23"/>
      <c r="H31" s="24" t="str">
        <f t="shared" si="0"/>
        <v/>
      </c>
      <c r="I31" s="90"/>
      <c r="J31" s="90"/>
      <c r="K31" s="90"/>
      <c r="L31" s="90"/>
    </row>
    <row r="32" spans="2:12" ht="18.75" customHeight="1">
      <c r="B32" s="46" t="str">
        <f>计算!B31</f>
        <v/>
      </c>
      <c r="C32" s="36"/>
      <c r="D32" s="63" t="str">
        <f>IF($B32="","",计算!G31)</f>
        <v/>
      </c>
      <c r="E32" s="64"/>
      <c r="F32" s="63" t="str">
        <f>IF($B32="","",计算!F31)</f>
        <v/>
      </c>
      <c r="G32" s="23"/>
      <c r="H32" s="24" t="str">
        <f t="shared" si="0"/>
        <v/>
      </c>
      <c r="I32" s="90"/>
      <c r="J32" s="90"/>
      <c r="K32" s="90"/>
      <c r="L32" s="90"/>
    </row>
    <row r="33" spans="2:12" ht="18.75" customHeight="1">
      <c r="B33" s="46" t="str">
        <f>计算!B32</f>
        <v/>
      </c>
      <c r="C33" s="36"/>
      <c r="D33" s="63" t="str">
        <f>IF($B33="","",计算!G32)</f>
        <v/>
      </c>
      <c r="E33" s="64"/>
      <c r="F33" s="63" t="str">
        <f>IF($B33="","",计算!F32)</f>
        <v/>
      </c>
      <c r="G33" s="23"/>
      <c r="H33" s="24" t="str">
        <f t="shared" si="0"/>
        <v/>
      </c>
      <c r="I33" s="90"/>
      <c r="J33" s="90"/>
      <c r="K33" s="90"/>
      <c r="L33" s="90"/>
    </row>
    <row r="34" spans="2:12" ht="18.75" customHeight="1">
      <c r="B34" s="46" t="str">
        <f>计算!B33</f>
        <v/>
      </c>
      <c r="C34" s="36"/>
      <c r="D34" s="63" t="str">
        <f>IF($B34="","",计算!G33)</f>
        <v/>
      </c>
      <c r="E34" s="64"/>
      <c r="F34" s="63" t="str">
        <f>IF($B34="","",计算!F33)</f>
        <v/>
      </c>
      <c r="G34" s="23"/>
      <c r="H34" s="24" t="str">
        <f t="shared" si="0"/>
        <v/>
      </c>
      <c r="I34" s="90"/>
      <c r="J34" s="90"/>
      <c r="K34" s="90"/>
      <c r="L34" s="90"/>
    </row>
    <row r="35" spans="2:12" ht="18.75" customHeight="1">
      <c r="B35" s="46" t="str">
        <f>计算!B34</f>
        <v/>
      </c>
      <c r="C35" s="36"/>
      <c r="D35" s="63" t="str">
        <f>IF($B35="","",计算!G34)</f>
        <v/>
      </c>
      <c r="E35" s="64"/>
      <c r="F35" s="63" t="str">
        <f>IF($B35="","",计算!F34)</f>
        <v/>
      </c>
      <c r="G35" s="23"/>
      <c r="H35" s="24" t="str">
        <f t="shared" si="0"/>
        <v/>
      </c>
      <c r="I35" s="90"/>
      <c r="J35" s="90"/>
      <c r="K35" s="90"/>
      <c r="L35" s="90"/>
    </row>
    <row r="36" spans="2:12" ht="18.75" customHeight="1">
      <c r="B36" s="46" t="str">
        <f>计算!B35</f>
        <v/>
      </c>
      <c r="C36" s="36"/>
      <c r="D36" s="63" t="str">
        <f>IF($B36="","",计算!G35)</f>
        <v/>
      </c>
      <c r="E36" s="64"/>
      <c r="F36" s="63" t="str">
        <f>IF($B36="","",计算!F35)</f>
        <v/>
      </c>
      <c r="G36" s="23"/>
      <c r="H36" s="24" t="str">
        <f t="shared" si="0"/>
        <v/>
      </c>
      <c r="I36" s="90"/>
      <c r="J36" s="90"/>
      <c r="K36" s="90"/>
      <c r="L36" s="90"/>
    </row>
    <row r="37" spans="2:12" ht="18.75" customHeight="1">
      <c r="B37" s="46" t="str">
        <f>计算!B36</f>
        <v/>
      </c>
      <c r="C37" s="36"/>
      <c r="D37" s="63" t="str">
        <f>IF($B37="","",计算!G36)</f>
        <v/>
      </c>
      <c r="E37" s="64"/>
      <c r="F37" s="63" t="str">
        <f>IF($B37="","",计算!F36)</f>
        <v/>
      </c>
      <c r="G37" s="23"/>
      <c r="H37" s="24" t="str">
        <f t="shared" si="0"/>
        <v/>
      </c>
      <c r="I37" s="90"/>
      <c r="J37" s="90"/>
      <c r="K37" s="90"/>
      <c r="L37" s="90"/>
    </row>
    <row r="38" spans="2:12" ht="18.75" customHeight="1">
      <c r="B38" s="46" t="str">
        <f>计算!B37</f>
        <v/>
      </c>
      <c r="C38" s="36"/>
      <c r="D38" s="63" t="str">
        <f>IF($B38="","",计算!G37)</f>
        <v/>
      </c>
      <c r="E38" s="64"/>
      <c r="F38" s="63" t="str">
        <f>IF($B38="","",计算!F37)</f>
        <v/>
      </c>
      <c r="G38" s="23"/>
      <c r="H38" s="24" t="str">
        <f t="shared" si="0"/>
        <v/>
      </c>
      <c r="I38" s="90"/>
      <c r="J38" s="90"/>
      <c r="K38" s="90"/>
      <c r="L38" s="90"/>
    </row>
    <row r="39" spans="2:12" ht="18.75" customHeight="1">
      <c r="B39" s="46" t="str">
        <f>计算!B38</f>
        <v/>
      </c>
      <c r="C39" s="36"/>
      <c r="D39" s="63" t="str">
        <f>IF($B39="","",计算!G38)</f>
        <v/>
      </c>
      <c r="E39" s="64"/>
      <c r="F39" s="63" t="str">
        <f>IF($B39="","",计算!F38)</f>
        <v/>
      </c>
      <c r="G39" s="23"/>
      <c r="H39" s="24" t="str">
        <f t="shared" si="0"/>
        <v/>
      </c>
      <c r="I39" s="90"/>
      <c r="J39" s="90"/>
      <c r="K39" s="90"/>
      <c r="L39" s="90"/>
    </row>
    <row r="40" spans="2:12" ht="18.75" customHeight="1">
      <c r="B40" s="46" t="str">
        <f>计算!B39</f>
        <v/>
      </c>
      <c r="C40" s="36"/>
      <c r="D40" s="63" t="str">
        <f>IF($B40="","",计算!G39)</f>
        <v/>
      </c>
      <c r="E40" s="64"/>
      <c r="F40" s="63" t="str">
        <f>IF($B40="","",计算!F39)</f>
        <v/>
      </c>
      <c r="G40" s="23"/>
      <c r="H40" s="24" t="str">
        <f t="shared" si="0"/>
        <v/>
      </c>
      <c r="I40" s="90"/>
      <c r="J40" s="90"/>
      <c r="K40" s="90"/>
      <c r="L40" s="90"/>
    </row>
  </sheetData>
  <mergeCells count="31">
    <mergeCell ref="I30:L30"/>
    <mergeCell ref="I31:L31"/>
    <mergeCell ref="I32:L32"/>
    <mergeCell ref="I33:L33"/>
    <mergeCell ref="I34:L34"/>
    <mergeCell ref="I20:L20"/>
    <mergeCell ref="I21:L21"/>
    <mergeCell ref="I27:L27"/>
    <mergeCell ref="I28:L28"/>
    <mergeCell ref="I29:L29"/>
    <mergeCell ref="I22:L22"/>
    <mergeCell ref="I23:L23"/>
    <mergeCell ref="I24:L24"/>
    <mergeCell ref="I25:L25"/>
    <mergeCell ref="I26:L26"/>
    <mergeCell ref="I15:L15"/>
    <mergeCell ref="I16:L16"/>
    <mergeCell ref="I17:L17"/>
    <mergeCell ref="I18:L18"/>
    <mergeCell ref="I19:L19"/>
    <mergeCell ref="K2:L2"/>
    <mergeCell ref="J9:L9"/>
    <mergeCell ref="J8:L8"/>
    <mergeCell ref="J10:L10"/>
    <mergeCell ref="J7:L7"/>
    <mergeCell ref="I40:L40"/>
    <mergeCell ref="I35:L35"/>
    <mergeCell ref="I36:L36"/>
    <mergeCell ref="I37:L37"/>
    <mergeCell ref="I38:L38"/>
    <mergeCell ref="I39:L39"/>
  </mergeCells>
  <phoneticPr fontId="12" type="noConversion"/>
  <conditionalFormatting sqref="J9 D9 H9 F9 B9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H16:H17">
    <cfRule type="iconSet" priority="9">
      <iconSet iconSet="3Arrows">
        <cfvo type="percent" val="0"/>
        <cfvo type="num" val="0"/>
        <cfvo type="num" val="0" gte="0"/>
      </iconSet>
    </cfRule>
  </conditionalFormatting>
  <conditionalFormatting sqref="H18:H40">
    <cfRule type="iconSet" priority="10">
      <iconSet iconSet="3Arrows">
        <cfvo type="percent" val="0"/>
        <cfvo type="num" val="0"/>
        <cfvo type="num" val="0" gte="0"/>
      </iconSet>
    </cfRule>
  </conditionalFormatting>
  <conditionalFormatting sqref="B16:I40">
    <cfRule type="expression" dxfId="2" priority="1">
      <formula>MOD(ROW(),2)=0</formula>
    </cfRule>
  </conditionalFormatting>
  <dataValidations disablePrompts="1" count="1">
    <dataValidation type="list" allowBlank="1" showInputMessage="1" showErrorMessage="1" sqref="K2" xr:uid="{00000000-0002-0000-0100-000000000000}">
      <formula1>年份列表</formula1>
    </dataValidation>
  </dataValidations>
  <printOptions horizontalCentered="1"/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markers="1" xr2:uid="{00000000-0003-0000-0100-000000000000}">
          <x14:colorSeries theme="0" tint="-0.34998626667073579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计算!C15:G15</xm:f>
              <xm:sqref>I16</xm:sqref>
            </x14:sparkline>
            <x14:sparkline>
              <xm:f>计算!C16:G16</xm:f>
              <xm:sqref>I17</xm:sqref>
            </x14:sparkline>
            <x14:sparkline>
              <xm:f>计算!C17:G17</xm:f>
              <xm:sqref>I18</xm:sqref>
            </x14:sparkline>
            <x14:sparkline>
              <xm:f>计算!C18:G18</xm:f>
              <xm:sqref>I19</xm:sqref>
            </x14:sparkline>
            <x14:sparkline>
              <xm:f>计算!C19:G19</xm:f>
              <xm:sqref>I20</xm:sqref>
            </x14:sparkline>
            <x14:sparkline>
              <xm:f>计算!C20:G20</xm:f>
              <xm:sqref>I21</xm:sqref>
            </x14:sparkline>
            <x14:sparkline>
              <xm:f>计算!C21:G21</xm:f>
              <xm:sqref>I22</xm:sqref>
            </x14:sparkline>
            <x14:sparkline>
              <xm:f>计算!C22:G22</xm:f>
              <xm:sqref>I23</xm:sqref>
            </x14:sparkline>
            <x14:sparkline>
              <xm:f>计算!C23:G23</xm:f>
              <xm:sqref>I24</xm:sqref>
            </x14:sparkline>
            <x14:sparkline>
              <xm:f>计算!C24:G24</xm:f>
              <xm:sqref>I25</xm:sqref>
            </x14:sparkline>
            <x14:sparkline>
              <xm:f>计算!C25:G25</xm:f>
              <xm:sqref>I26</xm:sqref>
            </x14:sparkline>
            <x14:sparkline>
              <xm:f>计算!C26:G26</xm:f>
              <xm:sqref>I27</xm:sqref>
            </x14:sparkline>
            <x14:sparkline>
              <xm:f>计算!C27:G27</xm:f>
              <xm:sqref>I28</xm:sqref>
            </x14:sparkline>
            <x14:sparkline>
              <xm:f>计算!C28:G28</xm:f>
              <xm:sqref>I29</xm:sqref>
            </x14:sparkline>
            <x14:sparkline>
              <xm:f>计算!C29:G29</xm:f>
              <xm:sqref>I30</xm:sqref>
            </x14:sparkline>
            <x14:sparkline>
              <xm:f>计算!C30:G30</xm:f>
              <xm:sqref>I31</xm:sqref>
            </x14:sparkline>
            <x14:sparkline>
              <xm:f>计算!C31:G31</xm:f>
              <xm:sqref>I32</xm:sqref>
            </x14:sparkline>
            <x14:sparkline>
              <xm:f>计算!C32:G32</xm:f>
              <xm:sqref>I33</xm:sqref>
            </x14:sparkline>
            <x14:sparkline>
              <xm:f>计算!C33:G33</xm:f>
              <xm:sqref>I34</xm:sqref>
            </x14:sparkline>
            <x14:sparkline>
              <xm:f>计算!C34:G34</xm:f>
              <xm:sqref>I35</xm:sqref>
            </x14:sparkline>
            <x14:sparkline>
              <xm:f>计算!C35:G35</xm:f>
              <xm:sqref>I36</xm:sqref>
            </x14:sparkline>
            <x14:sparkline>
              <xm:f>计算!C36:G36</xm:f>
              <xm:sqref>I37</xm:sqref>
            </x14:sparkline>
            <x14:sparkline>
              <xm:f>计算!C37:G37</xm:f>
              <xm:sqref>I38</xm:sqref>
            </x14:sparkline>
            <x14:sparkline>
              <xm:f>计算!C38:G38</xm:f>
              <xm:sqref>I39</xm:sqref>
            </x14:sparkline>
            <x14:sparkline>
              <xm:f>计算!C39:G39</xm:f>
              <xm:sqref>I40</xm:sqref>
            </x14:sparkline>
          </x14:sparklines>
        </x14:sparklineGroup>
        <x14:sparklineGroup manualMax="0" manualMin="0" displayEmptyCellsAs="gap" markers="1" first="1" last="1" xr2:uid="{00000000-0003-0000-0100-000001000000}">
          <x14:colorSeries theme="0" tint="-0.34998626667073579"/>
          <x14:colorNegative theme="5"/>
          <x14:colorAxis rgb="FF000000"/>
          <x14:colorMarkers theme="4" tint="-0.499984740745262"/>
          <x14:colorFirst theme="4" tint="-0.499984740745262"/>
          <x14:colorLast theme="4" tint="-0.499984740745262"/>
          <x14:colorHigh theme="4"/>
          <x14:colorLow theme="4"/>
          <x14:sparklines>
            <x14:sparkline>
              <xm:f>计算!C8:G8</xm:f>
              <xm:sqref>B10</xm:sqref>
            </x14:sparkline>
            <x14:sparkline>
              <xm:f>计算!C9:G9</xm:f>
              <xm:sqref>D10</xm:sqref>
            </x14:sparkline>
            <x14:sparkline>
              <xm:f>计算!C10:G10</xm:f>
              <xm:sqref>F10</xm:sqref>
            </x14:sparkline>
            <x14:sparkline>
              <xm:f>计算!C11:G11</xm:f>
              <xm:sqref>H10</xm:sqref>
            </x14:sparkline>
            <x14:sparkline>
              <xm:f>计算!C12:G12</xm:f>
              <xm:sqref>J10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  <pageSetUpPr autoPageBreaks="0" fitToPage="1"/>
  </sheetPr>
  <dimension ref="B1:I30"/>
  <sheetViews>
    <sheetView showGridLines="0" workbookViewId="0">
      <selection activeCell="B1" sqref="B1"/>
    </sheetView>
  </sheetViews>
  <sheetFormatPr baseColWidth="10" defaultColWidth="9" defaultRowHeight="14"/>
  <cols>
    <col min="1" max="1" width="2.19921875" customWidth="1"/>
    <col min="2" max="2" width="29.19921875" customWidth="1"/>
    <col min="3" max="9" width="16.59765625" customWidth="1"/>
    <col min="10" max="10" width="2.19921875" customWidth="1"/>
  </cols>
  <sheetData>
    <row r="1" spans="2:9" ht="45" customHeight="1"/>
    <row r="2" spans="2:9" ht="38.25" customHeight="1">
      <c r="B2" s="10" t="s">
        <v>7</v>
      </c>
    </row>
    <row r="3" spans="2:9" ht="25.5" customHeight="1">
      <c r="B3" s="47" t="s">
        <v>8</v>
      </c>
      <c r="C3" s="51">
        <f t="shared" ref="C3:H3" ca="1" si="0">D3-1</f>
        <v>2013</v>
      </c>
      <c r="D3" s="51">
        <f t="shared" ca="1" si="0"/>
        <v>2014</v>
      </c>
      <c r="E3" s="65">
        <f t="shared" ca="1" si="0"/>
        <v>2015</v>
      </c>
      <c r="F3" s="65">
        <f t="shared" ca="1" si="0"/>
        <v>2016</v>
      </c>
      <c r="G3" s="65">
        <f t="shared" ca="1" si="0"/>
        <v>2017</v>
      </c>
      <c r="H3" s="65">
        <f t="shared" ca="1" si="0"/>
        <v>2018</v>
      </c>
      <c r="I3" s="65">
        <f ca="1">YEAR(TODAY())</f>
        <v>2019</v>
      </c>
    </row>
    <row r="4" spans="2:9" s="8" customFormat="1" ht="19.5" customHeight="1">
      <c r="B4" s="34" t="s">
        <v>9</v>
      </c>
      <c r="C4" s="57">
        <v>125000</v>
      </c>
      <c r="D4" s="57">
        <v>134137.45482766724</v>
      </c>
      <c r="E4" s="57">
        <v>142728.38430660142</v>
      </c>
      <c r="F4" s="57">
        <v>150687.46506063599</v>
      </c>
      <c r="G4" s="57">
        <v>165044.56114573785</v>
      </c>
      <c r="H4" s="57">
        <v>180026.63908155632</v>
      </c>
      <c r="I4" s="58">
        <v>180583.88479646543</v>
      </c>
    </row>
    <row r="5" spans="2:9" s="8" customFormat="1" ht="19.5" customHeight="1">
      <c r="B5" s="35" t="s">
        <v>10</v>
      </c>
      <c r="C5" s="59">
        <v>65000</v>
      </c>
      <c r="D5" s="59">
        <v>70962.312483532514</v>
      </c>
      <c r="E5" s="59">
        <v>75924.865597842669</v>
      </c>
      <c r="F5" s="59">
        <v>78901.278439965841</v>
      </c>
      <c r="G5" s="59">
        <v>81674.371467269113</v>
      </c>
      <c r="H5" s="59">
        <v>80883.330947954906</v>
      </c>
      <c r="I5" s="60">
        <v>94419.458025098924</v>
      </c>
    </row>
    <row r="6" spans="2:9" s="8" customFormat="1" ht="19.5" customHeight="1">
      <c r="B6" s="35" t="s">
        <v>11</v>
      </c>
      <c r="C6" s="59">
        <v>60000</v>
      </c>
      <c r="D6" s="59">
        <v>64207.303876430284</v>
      </c>
      <c r="E6" s="59">
        <v>68857.690543426841</v>
      </c>
      <c r="F6" s="59">
        <v>75643.255210819494</v>
      </c>
      <c r="G6" s="59">
        <v>76755.261528866336</v>
      </c>
      <c r="H6" s="59">
        <v>77317.836485209205</v>
      </c>
      <c r="I6" s="60">
        <v>73425.995979778294</v>
      </c>
    </row>
    <row r="7" spans="2:9" s="8" customFormat="1" ht="19.5" customHeight="1">
      <c r="B7" s="35" t="s">
        <v>12</v>
      </c>
      <c r="C7" s="59">
        <v>4500</v>
      </c>
      <c r="D7" s="59">
        <v>4517.7730615923874</v>
      </c>
      <c r="E7" s="59">
        <v>4656.9246135429157</v>
      </c>
      <c r="F7" s="59">
        <v>4974.2116368359975</v>
      </c>
      <c r="G7" s="59">
        <v>5024.1111622990693</v>
      </c>
      <c r="H7" s="59">
        <v>5068.4234860686711</v>
      </c>
      <c r="I7" s="60">
        <v>5546.8855480913926</v>
      </c>
    </row>
    <row r="8" spans="2:9" s="8" customFormat="1" ht="19.5" customHeight="1">
      <c r="B8" s="35" t="s">
        <v>13</v>
      </c>
      <c r="C8" s="59">
        <v>2500</v>
      </c>
      <c r="D8" s="59">
        <v>2745.8210188620947</v>
      </c>
      <c r="E8" s="59">
        <v>2893.112497282722</v>
      </c>
      <c r="F8" s="59">
        <v>3136.1282291672965</v>
      </c>
      <c r="G8" s="59">
        <v>3148.5301372295735</v>
      </c>
      <c r="H8" s="59">
        <v>3338.3074300596945</v>
      </c>
      <c r="I8" s="60">
        <v>3789.4733908108906</v>
      </c>
    </row>
    <row r="9" spans="2:9" s="8" customFormat="1" ht="19.5" customHeight="1">
      <c r="B9" s="35" t="s">
        <v>14</v>
      </c>
      <c r="C9" s="59">
        <v>54000</v>
      </c>
      <c r="D9" s="59">
        <v>54761.075913184526</v>
      </c>
      <c r="E9" s="59">
        <v>55860.816185870499</v>
      </c>
      <c r="F9" s="59">
        <v>59747.958293840813</v>
      </c>
      <c r="G9" s="59">
        <v>61483.593541849004</v>
      </c>
      <c r="H9" s="59">
        <v>66272.101839541065</v>
      </c>
      <c r="I9" s="60">
        <v>67474.858580925968</v>
      </c>
    </row>
    <row r="10" spans="2:9" s="8" customFormat="1" ht="19.5" customHeight="1">
      <c r="B10" s="35" t="s">
        <v>15</v>
      </c>
      <c r="C10" s="59">
        <v>22000</v>
      </c>
      <c r="D10" s="59">
        <v>23920.545558764275</v>
      </c>
      <c r="E10" s="59">
        <v>25576.741264835484</v>
      </c>
      <c r="F10" s="59">
        <v>27498.861922614778</v>
      </c>
      <c r="G10" s="59">
        <v>28335.675775151241</v>
      </c>
      <c r="H10" s="59">
        <v>29424.531926280673</v>
      </c>
      <c r="I10" s="60">
        <v>31408.255639437739</v>
      </c>
    </row>
    <row r="11" spans="2:9" s="8" customFormat="1" ht="19.5" customHeight="1">
      <c r="B11" s="35" t="s">
        <v>16</v>
      </c>
      <c r="C11" s="59">
        <v>32000</v>
      </c>
      <c r="D11" s="59">
        <v>34943.491585659802</v>
      </c>
      <c r="E11" s="59">
        <v>38418.532268713716</v>
      </c>
      <c r="F11" s="59">
        <v>39895.053057716366</v>
      </c>
      <c r="G11" s="59">
        <v>40607.739629667551</v>
      </c>
      <c r="H11" s="59">
        <v>42438.204209783944</v>
      </c>
      <c r="I11" s="60">
        <v>50247.68426868668</v>
      </c>
    </row>
    <row r="12" spans="2:9" s="8" customFormat="1" ht="19.5" customHeight="1">
      <c r="B12" s="35" t="s">
        <v>17</v>
      </c>
      <c r="C12" s="59">
        <v>12.8</v>
      </c>
      <c r="D12" s="59">
        <v>12.812426254388029</v>
      </c>
      <c r="E12" s="59">
        <v>13.784416456043646</v>
      </c>
      <c r="F12" s="59">
        <v>14.292893230717713</v>
      </c>
      <c r="G12" s="59">
        <v>15.578016209707039</v>
      </c>
      <c r="H12" s="59">
        <v>16.786657803243919</v>
      </c>
      <c r="I12" s="60">
        <v>19.964456213989912</v>
      </c>
    </row>
    <row r="13" spans="2:9" s="8" customFormat="1" ht="19.5" customHeight="1">
      <c r="B13" s="35" t="s">
        <v>18</v>
      </c>
      <c r="C13" s="59">
        <v>18.2</v>
      </c>
      <c r="D13" s="59">
        <v>18.592522100090981</v>
      </c>
      <c r="E13" s="59">
        <v>19.220660937603707</v>
      </c>
      <c r="F13" s="59">
        <v>20.172419365352766</v>
      </c>
      <c r="G13" s="59">
        <v>20.48417465833084</v>
      </c>
      <c r="H13" s="59">
        <v>21.844109338807709</v>
      </c>
      <c r="I13" s="60">
        <v>26.0197642065095</v>
      </c>
    </row>
    <row r="14" spans="2:9" s="8" customFormat="1" ht="19.5" customHeight="1">
      <c r="B14" s="35" t="s">
        <v>19</v>
      </c>
      <c r="C14" s="59">
        <v>19.100000000000001</v>
      </c>
      <c r="D14" s="59">
        <v>20.556151890338352</v>
      </c>
      <c r="E14" s="59">
        <v>21.874601340317572</v>
      </c>
      <c r="F14" s="59">
        <v>23.19302954817104</v>
      </c>
      <c r="G14" s="59">
        <v>24.676402313128037</v>
      </c>
      <c r="H14" s="59">
        <v>26.395902516700666</v>
      </c>
      <c r="I14" s="60">
        <v>31.086507537181795</v>
      </c>
    </row>
    <row r="15" spans="2:9" s="8" customFormat="1" ht="19.5" customHeight="1">
      <c r="B15" s="35" t="s">
        <v>20</v>
      </c>
      <c r="C15" s="59">
        <v>12.1</v>
      </c>
      <c r="D15" s="59">
        <v>12.218121082988416</v>
      </c>
      <c r="E15" s="59">
        <v>12.59253323064809</v>
      </c>
      <c r="F15" s="59">
        <v>13.705566638410549</v>
      </c>
      <c r="G15" s="59">
        <v>13.762117100061495</v>
      </c>
      <c r="H15" s="59">
        <v>14.590312329610818</v>
      </c>
      <c r="I15" s="60">
        <v>14.924556664330456</v>
      </c>
    </row>
    <row r="16" spans="2:9" s="8" customFormat="1" ht="19.5" customHeight="1">
      <c r="B16" s="35" t="s">
        <v>21</v>
      </c>
      <c r="C16" s="59">
        <v>0.75</v>
      </c>
      <c r="D16" s="59">
        <v>0.79437441485460303</v>
      </c>
      <c r="E16" s="59">
        <v>0.85289647774905741</v>
      </c>
      <c r="F16" s="59">
        <v>0.89181720646895168</v>
      </c>
      <c r="G16" s="59">
        <v>0.91511846493813087</v>
      </c>
      <c r="H16" s="59">
        <v>1.0026426573298342</v>
      </c>
      <c r="I16" s="60">
        <v>1.0365471137530806</v>
      </c>
    </row>
    <row r="17" spans="2:9" s="8" customFormat="1" ht="19.5" customHeight="1">
      <c r="B17" s="35" t="s">
        <v>22</v>
      </c>
      <c r="C17" s="59">
        <v>0.23</v>
      </c>
      <c r="D17" s="59">
        <v>0.25298789647994752</v>
      </c>
      <c r="E17" s="59">
        <v>0.27306339198662744</v>
      </c>
      <c r="F17" s="59">
        <v>0.28059229578576578</v>
      </c>
      <c r="G17" s="59">
        <v>0.29660907186605134</v>
      </c>
      <c r="H17" s="59">
        <v>0.30864321073996343</v>
      </c>
      <c r="I17" s="60">
        <v>0.34477763556381397</v>
      </c>
    </row>
    <row r="18" spans="2:9" s="8" customFormat="1" ht="19.5" customHeight="1">
      <c r="B18" s="35"/>
      <c r="C18" s="59"/>
      <c r="D18" s="59"/>
      <c r="E18" s="59"/>
      <c r="F18" s="59"/>
      <c r="G18" s="59"/>
      <c r="H18" s="59"/>
      <c r="I18" s="60"/>
    </row>
    <row r="19" spans="2:9" ht="19.5" customHeight="1">
      <c r="B19" s="35"/>
      <c r="C19" s="59"/>
      <c r="D19" s="59"/>
      <c r="E19" s="59"/>
      <c r="F19" s="59"/>
      <c r="G19" s="59"/>
      <c r="H19" s="59"/>
      <c r="I19" s="60"/>
    </row>
    <row r="20" spans="2:9" ht="19.5" customHeight="1">
      <c r="B20" s="35"/>
      <c r="C20" s="59"/>
      <c r="D20" s="59"/>
      <c r="E20" s="59"/>
      <c r="F20" s="59"/>
      <c r="G20" s="59"/>
      <c r="H20" s="59"/>
      <c r="I20" s="60"/>
    </row>
    <row r="21" spans="2:9" ht="19.5" customHeight="1">
      <c r="B21" s="35"/>
      <c r="C21" s="59"/>
      <c r="D21" s="59"/>
      <c r="E21" s="59"/>
      <c r="F21" s="59"/>
      <c r="G21" s="59"/>
      <c r="H21" s="59"/>
      <c r="I21" s="60"/>
    </row>
    <row r="22" spans="2:9" ht="19.5" customHeight="1">
      <c r="B22" s="35"/>
      <c r="C22" s="59"/>
      <c r="D22" s="59"/>
      <c r="E22" s="59"/>
      <c r="F22" s="59"/>
      <c r="G22" s="59"/>
      <c r="H22" s="59"/>
      <c r="I22" s="60"/>
    </row>
    <row r="23" spans="2:9" ht="19.5" customHeight="1">
      <c r="B23" s="35"/>
      <c r="C23" s="59"/>
      <c r="D23" s="59"/>
      <c r="E23" s="59"/>
      <c r="F23" s="59"/>
      <c r="G23" s="59"/>
      <c r="H23" s="59"/>
      <c r="I23" s="60"/>
    </row>
    <row r="24" spans="2:9" ht="19.5" customHeight="1">
      <c r="B24" s="35"/>
      <c r="C24" s="59"/>
      <c r="D24" s="59"/>
      <c r="E24" s="59"/>
      <c r="F24" s="59"/>
      <c r="G24" s="59"/>
      <c r="H24" s="59"/>
      <c r="I24" s="60"/>
    </row>
    <row r="25" spans="2:9" ht="19.5" customHeight="1">
      <c r="B25" s="35"/>
      <c r="C25" s="59"/>
      <c r="D25" s="59"/>
      <c r="E25" s="59"/>
      <c r="F25" s="59"/>
      <c r="G25" s="59"/>
      <c r="H25" s="59"/>
      <c r="I25" s="60"/>
    </row>
    <row r="26" spans="2:9" ht="19.5" customHeight="1">
      <c r="B26" s="35"/>
      <c r="C26" s="59"/>
      <c r="D26" s="59"/>
      <c r="E26" s="59"/>
      <c r="F26" s="59"/>
      <c r="G26" s="59"/>
      <c r="H26" s="59"/>
      <c r="I26" s="60"/>
    </row>
    <row r="27" spans="2:9" ht="19.5" customHeight="1">
      <c r="B27" s="35"/>
      <c r="C27" s="59"/>
      <c r="D27" s="59"/>
      <c r="E27" s="59"/>
      <c r="F27" s="59"/>
      <c r="G27" s="59"/>
      <c r="H27" s="59"/>
      <c r="I27" s="60"/>
    </row>
    <row r="28" spans="2:9" ht="19.5" customHeight="1">
      <c r="B28" s="35"/>
      <c r="C28" s="61"/>
      <c r="D28" s="61"/>
      <c r="E28" s="61"/>
      <c r="F28" s="61"/>
      <c r="G28" s="61"/>
      <c r="H28" s="61"/>
      <c r="I28" s="62"/>
    </row>
    <row r="29" spans="2:9" ht="19.5" customHeight="1"/>
    <row r="30" spans="2:9" ht="19.5" customHeight="1"/>
  </sheetData>
  <phoneticPr fontId="17" type="noConversion"/>
  <conditionalFormatting sqref="B4:I28">
    <cfRule type="expression" dxfId="1" priority="8">
      <formula>MOD(ROW(),2)=0</formula>
    </cfRule>
  </conditionalFormatting>
  <printOptions horizontalCentered="1"/>
  <pageMargins left="0.25" right="0.25" top="0.75" bottom="0.75" header="0.3" footer="0.3"/>
  <pageSetup scale="7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-0.499984740745262"/>
    <pageSetUpPr autoPageBreaks="0"/>
  </sheetPr>
  <dimension ref="B1:E7"/>
  <sheetViews>
    <sheetView showGridLines="0" workbookViewId="0"/>
  </sheetViews>
  <sheetFormatPr baseColWidth="10" defaultColWidth="9" defaultRowHeight="19.5" customHeight="1"/>
  <cols>
    <col min="1" max="1" width="2.19921875" customWidth="1"/>
    <col min="2" max="2" width="4.19921875" customWidth="1"/>
    <col min="3" max="3" width="18.19921875" customWidth="1"/>
  </cols>
  <sheetData>
    <row r="1" spans="2:5" ht="8.25" customHeight="1">
      <c r="E1" s="2"/>
    </row>
    <row r="2" spans="2:5" ht="38.25" customHeight="1" thickBot="1">
      <c r="B2" s="10" t="s">
        <v>23</v>
      </c>
    </row>
    <row r="3" spans="2:5" s="25" customFormat="1" ht="19.5" customHeight="1">
      <c r="B3" s="27">
        <v>1</v>
      </c>
      <c r="C3" s="28" t="s">
        <v>9</v>
      </c>
      <c r="D3" s="54" t="str">
        <f>IF(ISBLANK(C3),"← 请从下拉列表中选择一个值",IF(COUNTIF($C$3:C3,C3)&gt;1,"您选了 "&amp;C3&amp;" 两次。",""))</f>
        <v/>
      </c>
    </row>
    <row r="4" spans="2:5" s="25" customFormat="1" ht="19.5" customHeight="1">
      <c r="B4" s="29">
        <v>2</v>
      </c>
      <c r="C4" s="30" t="s">
        <v>11</v>
      </c>
      <c r="D4" s="54" t="str">
        <f>IF(ISBLANK(C4),"← 请从下拉列表中选择一个值",IF(COUNTIF($C$3:C4,C4)&gt;1,"您选了 "&amp;C4&amp;" 两次。",""))</f>
        <v/>
      </c>
    </row>
    <row r="5" spans="2:5" s="25" customFormat="1" ht="19.5" customHeight="1">
      <c r="B5" s="29">
        <v>3</v>
      </c>
      <c r="C5" s="31" t="s">
        <v>13</v>
      </c>
      <c r="D5" s="54" t="str">
        <f>IF(ISBLANK(C5),"← 请从下拉列表中选择一个值",IF(COUNTIF($C$3:C5,C5)&gt;1,"您选了 "&amp;C5&amp;" 两次。",""))</f>
        <v/>
      </c>
    </row>
    <row r="6" spans="2:5" s="25" customFormat="1" ht="19.5" customHeight="1">
      <c r="B6" s="29">
        <v>4</v>
      </c>
      <c r="C6" s="31" t="s">
        <v>12</v>
      </c>
      <c r="D6" s="54" t="str">
        <f>IF(ISBLANK(C6),"← 请从下拉列表中选择一个值",IF(COUNTIF($C$3:C6,C6)&gt;1,"您选了 "&amp;C6&amp;" 两次。",""))</f>
        <v/>
      </c>
    </row>
    <row r="7" spans="2:5" s="25" customFormat="1" ht="19.5" customHeight="1" thickBot="1">
      <c r="B7" s="32">
        <v>5</v>
      </c>
      <c r="C7" s="33" t="s">
        <v>14</v>
      </c>
      <c r="D7" s="54" t="str">
        <f>IF(ISBLANK(C7),"← 请从下拉列表中选择一个值",IF(COUNTIF($C$3:C7,C7)&gt;1,"您选了 "&amp;C7&amp;" 两次。",""))</f>
        <v/>
      </c>
    </row>
  </sheetData>
  <phoneticPr fontId="17" type="noConversion"/>
  <conditionalFormatting sqref="B3:C7">
    <cfRule type="expression" dxfId="0" priority="1">
      <formula>MOD(ROW(),2)</formula>
    </cfRule>
  </conditionalFormatting>
  <dataValidations count="1">
    <dataValidation type="list" allowBlank="1" showInputMessage="1" showErrorMessage="1" sqref="C3:C7" xr:uid="{00000000-0002-0000-0300-000000000000}">
      <formula1>指标列表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9"/>
  <sheetViews>
    <sheetView workbookViewId="0">
      <selection activeCell="A2" sqref="A2"/>
    </sheetView>
  </sheetViews>
  <sheetFormatPr baseColWidth="10" defaultColWidth="9" defaultRowHeight="14"/>
  <cols>
    <col min="2" max="2" width="32.796875" customWidth="1"/>
    <col min="3" max="3" width="9.19921875" customWidth="1"/>
  </cols>
  <sheetData>
    <row r="1" spans="1:8" s="25" customFormat="1" ht="34.5" customHeight="1">
      <c r="A1" s="55" t="s">
        <v>24</v>
      </c>
    </row>
    <row r="2" spans="1:8" s="25" customFormat="1">
      <c r="D2" s="9" t="s">
        <v>27</v>
      </c>
    </row>
    <row r="3" spans="1:8" ht="19.5" customHeight="1">
      <c r="B3" t="s">
        <v>25</v>
      </c>
      <c r="C3" s="4">
        <f ca="1">选定年份</f>
        <v>2019</v>
      </c>
      <c r="D3">
        <f ca="1">MATCH(C3,年份列表,0)+1</f>
        <v>8</v>
      </c>
    </row>
    <row r="4" spans="1:8" ht="19.5" customHeight="1">
      <c r="B4" t="s">
        <v>26</v>
      </c>
      <c r="C4" s="4">
        <f ca="1">C3-1</f>
        <v>2018</v>
      </c>
      <c r="D4">
        <f ca="1">MATCH(C4,年份列表,0)+1</f>
        <v>7</v>
      </c>
    </row>
    <row r="5" spans="1:8" ht="19.5" customHeight="1"/>
    <row r="6" spans="1:8" ht="19.5" customHeight="1" thickBot="1">
      <c r="B6" t="s">
        <v>27</v>
      </c>
      <c r="C6" s="1">
        <f ca="1">MATCH(C7,年份列表,0)+1</f>
        <v>4</v>
      </c>
      <c r="D6" s="1">
        <f ca="1">MATCH(D7,年份列表,0)+1</f>
        <v>5</v>
      </c>
      <c r="E6" s="1">
        <f ca="1">MATCH(E7,年份列表,0)+1</f>
        <v>6</v>
      </c>
      <c r="F6" s="1">
        <f ca="1">MATCH(F7,年份列表,0)+1</f>
        <v>7</v>
      </c>
      <c r="G6" s="1">
        <f ca="1">MATCH(G7,年份列表,0)+1</f>
        <v>8</v>
      </c>
    </row>
    <row r="7" spans="1:8" ht="18" thickBot="1">
      <c r="B7" s="11" t="s">
        <v>2</v>
      </c>
      <c r="C7" s="26">
        <f ca="1">D7-1</f>
        <v>2015</v>
      </c>
      <c r="D7" s="26">
        <f ca="1">E7-1</f>
        <v>2016</v>
      </c>
      <c r="E7" s="26">
        <f ca="1">F7-1</f>
        <v>2017</v>
      </c>
      <c r="F7" s="26">
        <f ca="1">G7-1</f>
        <v>2018</v>
      </c>
      <c r="G7" s="26">
        <f ca="1">C3</f>
        <v>2019</v>
      </c>
      <c r="H7" s="11"/>
    </row>
    <row r="8" spans="1:8" ht="19.5" customHeight="1">
      <c r="A8">
        <f>MATCH(B8,财务数据输入!$B$4:$B$18,0)</f>
        <v>1</v>
      </c>
      <c r="B8" t="str">
        <f>IF(关键指标设置!C3="","",关键指标设置!C3)</f>
        <v>收入</v>
      </c>
      <c r="C8">
        <f ca="1">IFERROR(INDEX(财务数据输入!$B$4:$I$18,$A8,C$6),NA())</f>
        <v>142728.38430660142</v>
      </c>
      <c r="D8">
        <f ca="1">IFERROR(INDEX(财务数据输入!$B$4:$I$18,$A8,D$6),NA())</f>
        <v>150687.46506063599</v>
      </c>
      <c r="E8">
        <f ca="1">IFERROR(INDEX(财务数据输入!$B$4:$I$18,$A8,E$6),NA())</f>
        <v>165044.56114573785</v>
      </c>
      <c r="F8">
        <f ca="1">IFERROR(INDEX(财务数据输入!$B$4:$I$18,$A8,F$6),NA())</f>
        <v>180026.63908155632</v>
      </c>
      <c r="G8">
        <f ca="1">IFERROR(INDEX(财务数据输入!$B$4:$I$18,$A8,G$6),NA())</f>
        <v>180583.88479646543</v>
      </c>
      <c r="H8" s="5">
        <f ca="1">IFERROR(G8/F8-1,"")</f>
        <v>3.0953514310549934E-3</v>
      </c>
    </row>
    <row r="9" spans="1:8" ht="19.5" customHeight="1">
      <c r="A9">
        <f>MATCH(B9,财务数据输入!$B$4:$B$18,0)</f>
        <v>3</v>
      </c>
      <c r="B9" t="str">
        <f>IF(关键指标设置!C4="","",关键指标设置!C4)</f>
        <v>营业利润</v>
      </c>
      <c r="C9">
        <f ca="1">IFERROR(INDEX(财务数据输入!$B$4:$I$18,$A9,C$6),NA())</f>
        <v>68857.690543426841</v>
      </c>
      <c r="D9">
        <f ca="1">IFERROR(INDEX(财务数据输入!$B$4:$I$18,$A9,D$6),NA())</f>
        <v>75643.255210819494</v>
      </c>
      <c r="E9">
        <f ca="1">IFERROR(INDEX(财务数据输入!$B$4:$I$18,$A9,E$6),NA())</f>
        <v>76755.261528866336</v>
      </c>
      <c r="F9">
        <f ca="1">IFERROR(INDEX(财务数据输入!$B$4:$I$18,$A9,F$6),NA())</f>
        <v>77317.836485209205</v>
      </c>
      <c r="G9">
        <f ca="1">IFERROR(INDEX(财务数据输入!$B$4:$I$18,$A9,G$6),NA())</f>
        <v>73425.995979778294</v>
      </c>
      <c r="H9" s="5">
        <f t="shared" ref="H9:H12" ca="1" si="0">IFERROR(G9/F9-1,"")</f>
        <v>-5.0335610544087306E-2</v>
      </c>
    </row>
    <row r="10" spans="1:8" ht="19.5" customHeight="1">
      <c r="A10">
        <f>MATCH(B10,财务数据输入!$B$4:$B$18,0)</f>
        <v>5</v>
      </c>
      <c r="B10" t="str">
        <f>IF(关键指标设置!C5="","",关键指标设置!C5)</f>
        <v>利息</v>
      </c>
      <c r="C10">
        <f ca="1">IFERROR(INDEX(财务数据输入!$B$4:$I$18,$A10,C$6),NA())</f>
        <v>2893.112497282722</v>
      </c>
      <c r="D10">
        <f ca="1">IFERROR(INDEX(财务数据输入!$B$4:$I$18,$A10,D$6),NA())</f>
        <v>3136.1282291672965</v>
      </c>
      <c r="E10">
        <f ca="1">IFERROR(INDEX(财务数据输入!$B$4:$I$18,$A10,E$6),NA())</f>
        <v>3148.5301372295735</v>
      </c>
      <c r="F10">
        <f ca="1">IFERROR(INDEX(财务数据输入!$B$4:$I$18,$A10,F$6),NA())</f>
        <v>3338.3074300596945</v>
      </c>
      <c r="G10">
        <f ca="1">IFERROR(INDEX(财务数据输入!$B$4:$I$18,$A10,G$6),NA())</f>
        <v>3789.4733908108906</v>
      </c>
      <c r="H10" s="5">
        <f t="shared" ca="1" si="0"/>
        <v>0.13514811628452339</v>
      </c>
    </row>
    <row r="11" spans="1:8" ht="19.5" customHeight="1">
      <c r="A11">
        <f>MATCH(B11,财务数据输入!$B$4:$B$18,0)</f>
        <v>4</v>
      </c>
      <c r="B11" t="str">
        <f>IF(关键指标设置!C6="","",关键指标设置!C6)</f>
        <v>折旧</v>
      </c>
      <c r="C11">
        <f ca="1">IFERROR(INDEX(财务数据输入!$B$4:$I$18,$A11,C$6),NA())</f>
        <v>4656.9246135429157</v>
      </c>
      <c r="D11">
        <f ca="1">IFERROR(INDEX(财务数据输入!$B$4:$I$18,$A11,D$6),NA())</f>
        <v>4974.2116368359975</v>
      </c>
      <c r="E11">
        <f ca="1">IFERROR(INDEX(财务数据输入!$B$4:$I$18,$A11,E$6),NA())</f>
        <v>5024.1111622990693</v>
      </c>
      <c r="F11">
        <f ca="1">IFERROR(INDEX(财务数据输入!$B$4:$I$18,$A11,F$6),NA())</f>
        <v>5068.4234860686711</v>
      </c>
      <c r="G11">
        <f ca="1">IFERROR(INDEX(财务数据输入!$B$4:$I$18,$A11,G$6),NA())</f>
        <v>5546.8855480913926</v>
      </c>
      <c r="H11" s="5">
        <f t="shared" ca="1" si="0"/>
        <v>9.4400569198261897E-2</v>
      </c>
    </row>
    <row r="12" spans="1:8" ht="19.5" customHeight="1">
      <c r="A12">
        <f>MATCH(B12,财务数据输入!$B$4:$B$18,0)</f>
        <v>6</v>
      </c>
      <c r="B12" t="str">
        <f>IF(关键指标设置!C7="","",关键指标设置!C7)</f>
        <v>净利润</v>
      </c>
      <c r="C12">
        <f ca="1">IFERROR(INDEX(财务数据输入!$B$4:$I$18,$A12,C$6),NA())</f>
        <v>55860.816185870499</v>
      </c>
      <c r="D12">
        <f ca="1">IFERROR(INDEX(财务数据输入!$B$4:$I$18,$A12,D$6),NA())</f>
        <v>59747.958293840813</v>
      </c>
      <c r="E12">
        <f ca="1">IFERROR(INDEX(财务数据输入!$B$4:$I$18,$A12,E$6),NA())</f>
        <v>61483.593541849004</v>
      </c>
      <c r="F12">
        <f ca="1">IFERROR(INDEX(财务数据输入!$B$4:$I$18,$A12,F$6),NA())</f>
        <v>66272.101839541065</v>
      </c>
      <c r="G12">
        <f ca="1">IFERROR(INDEX(财务数据输入!$B$4:$I$18,$A12,G$6),NA())</f>
        <v>67474.858580925968</v>
      </c>
      <c r="H12" s="5">
        <f t="shared" ca="1" si="0"/>
        <v>1.8148764080201163E-2</v>
      </c>
    </row>
    <row r="13" spans="1:8" ht="15" thickBot="1"/>
    <row r="14" spans="1:8" ht="18" thickBot="1">
      <c r="B14" s="11" t="s">
        <v>28</v>
      </c>
      <c r="C14" s="11"/>
      <c r="D14" s="11"/>
      <c r="E14" s="11"/>
      <c r="F14" s="11"/>
      <c r="G14" s="11"/>
      <c r="H14" s="11"/>
    </row>
    <row r="15" spans="1:8" ht="19.5" customHeight="1">
      <c r="A15">
        <f>ROWS($B$15:B15)</f>
        <v>1</v>
      </c>
      <c r="B15" t="str">
        <f>IF(财务数据输入!B4=0,"",财务数据输入!B4)</f>
        <v>收入</v>
      </c>
      <c r="C15">
        <f ca="1">IF(B15="",NA(),IFERROR(INDEX(财务数据输入!$B$4:$I$28,$A15,C$6),NA()))</f>
        <v>142728.38430660142</v>
      </c>
      <c r="D15">
        <f ca="1">IF(B15="",NA(),IFERROR(INDEX(财务数据输入!$B$4:$I$28,$A15,D$6),NA()))</f>
        <v>150687.46506063599</v>
      </c>
      <c r="E15">
        <f ca="1">IF(B15="",NA(),IFERROR(INDEX(财务数据输入!$B$4:$I$28,$A15,E$6),NA()))</f>
        <v>165044.56114573785</v>
      </c>
      <c r="F15">
        <f ca="1">IF(B15="",NA(),IFERROR(INDEX(财务数据输入!$B$4:$I$28,$A15,F$6),NA()))</f>
        <v>180026.63908155632</v>
      </c>
      <c r="G15">
        <f ca="1">IF(B15="",NA(),IFERROR(INDEX(财务数据输入!$B$4:$I$28,$A15,G$6),NA()))</f>
        <v>180583.88479646543</v>
      </c>
    </row>
    <row r="16" spans="1:8" ht="19.5" customHeight="1">
      <c r="A16">
        <f>ROWS($B$15:B16)</f>
        <v>2</v>
      </c>
      <c r="B16" t="str">
        <f>IF(财务数据输入!B5=0,"",财务数据输入!B5)</f>
        <v>营业费用</v>
      </c>
      <c r="C16">
        <f ca="1">IF(B16="",NA(),IFERROR(INDEX(财务数据输入!$B$4:$I$28,$A16,C$6),NA()))</f>
        <v>75924.865597842669</v>
      </c>
      <c r="D16">
        <f ca="1">IF(B16="",NA(),IFERROR(INDEX(财务数据输入!$B$4:$I$28,$A16,D$6),NA()))</f>
        <v>78901.278439965841</v>
      </c>
      <c r="E16">
        <f ca="1">IF(B16="",NA(),IFERROR(INDEX(财务数据输入!$B$4:$I$28,$A16,E$6),NA()))</f>
        <v>81674.371467269113</v>
      </c>
      <c r="F16">
        <f ca="1">IF(B16="",NA(),IFERROR(INDEX(财务数据输入!$B$4:$I$28,$A16,F$6),NA()))</f>
        <v>80883.330947954906</v>
      </c>
      <c r="G16">
        <f ca="1">IF(B16="",NA(),IFERROR(INDEX(财务数据输入!$B$4:$I$28,$A16,G$6),NA()))</f>
        <v>94419.458025098924</v>
      </c>
    </row>
    <row r="17" spans="1:7" ht="19.5" customHeight="1">
      <c r="A17">
        <f>ROWS($B$15:B17)</f>
        <v>3</v>
      </c>
      <c r="B17" t="str">
        <f>IF(财务数据输入!B6=0,"",财务数据输入!B6)</f>
        <v>营业利润</v>
      </c>
      <c r="C17">
        <f ca="1">IF(B17="",NA(),IFERROR(INDEX(财务数据输入!$B$4:$I$28,$A17,C$6),NA()))</f>
        <v>68857.690543426841</v>
      </c>
      <c r="D17">
        <f ca="1">IF(B17="",NA(),IFERROR(INDEX(财务数据输入!$B$4:$I$28,$A17,D$6),NA()))</f>
        <v>75643.255210819494</v>
      </c>
      <c r="E17">
        <f ca="1">IF(B17="",NA(),IFERROR(INDEX(财务数据输入!$B$4:$I$28,$A17,E$6),NA()))</f>
        <v>76755.261528866336</v>
      </c>
      <c r="F17">
        <f ca="1">IF(B17="",NA(),IFERROR(INDEX(财务数据输入!$B$4:$I$28,$A17,F$6),NA()))</f>
        <v>77317.836485209205</v>
      </c>
      <c r="G17">
        <f ca="1">IF(B17="",NA(),IFERROR(INDEX(财务数据输入!$B$4:$I$28,$A17,G$6),NA()))</f>
        <v>73425.995979778294</v>
      </c>
    </row>
    <row r="18" spans="1:7" ht="19.5" customHeight="1">
      <c r="A18">
        <f>ROWS($B$15:B18)</f>
        <v>4</v>
      </c>
      <c r="B18" t="str">
        <f>IF(财务数据输入!B7=0,"",财务数据输入!B7)</f>
        <v>折旧</v>
      </c>
      <c r="C18">
        <f ca="1">IF(B18="",NA(),IFERROR(INDEX(财务数据输入!$B$4:$I$28,$A18,C$6),NA()))</f>
        <v>4656.9246135429157</v>
      </c>
      <c r="D18">
        <f ca="1">IF(B18="",NA(),IFERROR(INDEX(财务数据输入!$B$4:$I$28,$A18,D$6),NA()))</f>
        <v>4974.2116368359975</v>
      </c>
      <c r="E18">
        <f ca="1">IF(B18="",NA(),IFERROR(INDEX(财务数据输入!$B$4:$I$28,$A18,E$6),NA()))</f>
        <v>5024.1111622990693</v>
      </c>
      <c r="F18">
        <f ca="1">IF(B18="",NA(),IFERROR(INDEX(财务数据输入!$B$4:$I$28,$A18,F$6),NA()))</f>
        <v>5068.4234860686711</v>
      </c>
      <c r="G18">
        <f ca="1">IF(B18="",NA(),IFERROR(INDEX(财务数据输入!$B$4:$I$28,$A18,G$6),NA()))</f>
        <v>5546.8855480913926</v>
      </c>
    </row>
    <row r="19" spans="1:7" ht="19.5" customHeight="1">
      <c r="A19">
        <f>ROWS($B$15:B19)</f>
        <v>5</v>
      </c>
      <c r="B19" t="str">
        <f>IF(财务数据输入!B8=0,"",财务数据输入!B8)</f>
        <v>利息</v>
      </c>
      <c r="C19">
        <f ca="1">IF(B19="",NA(),IFERROR(INDEX(财务数据输入!$B$4:$I$28,$A19,C$6),NA()))</f>
        <v>2893.112497282722</v>
      </c>
      <c r="D19">
        <f ca="1">IF(B19="",NA(),IFERROR(INDEX(财务数据输入!$B$4:$I$28,$A19,D$6),NA()))</f>
        <v>3136.1282291672965</v>
      </c>
      <c r="E19">
        <f ca="1">IF(B19="",NA(),IFERROR(INDEX(财务数据输入!$B$4:$I$28,$A19,E$6),NA()))</f>
        <v>3148.5301372295735</v>
      </c>
      <c r="F19">
        <f ca="1">IF(B19="",NA(),IFERROR(INDEX(财务数据输入!$B$4:$I$28,$A19,F$6),NA()))</f>
        <v>3338.3074300596945</v>
      </c>
      <c r="G19">
        <f ca="1">IF(B19="",NA(),IFERROR(INDEX(财务数据输入!$B$4:$I$28,$A19,G$6),NA()))</f>
        <v>3789.4733908108906</v>
      </c>
    </row>
    <row r="20" spans="1:7" ht="19.5" customHeight="1">
      <c r="A20">
        <f>ROWS($B$15:B20)</f>
        <v>6</v>
      </c>
      <c r="B20" t="str">
        <f>IF(财务数据输入!B9=0,"",财务数据输入!B9)</f>
        <v>净利润</v>
      </c>
      <c r="C20">
        <f ca="1">IF(B20="",NA(),IFERROR(INDEX(财务数据输入!$B$4:$I$28,$A20,C$6),NA()))</f>
        <v>55860.816185870499</v>
      </c>
      <c r="D20">
        <f ca="1">IF(B20="",NA(),IFERROR(INDEX(财务数据输入!$B$4:$I$28,$A20,D$6),NA()))</f>
        <v>59747.958293840813</v>
      </c>
      <c r="E20">
        <f ca="1">IF(B20="",NA(),IFERROR(INDEX(财务数据输入!$B$4:$I$28,$A20,E$6),NA()))</f>
        <v>61483.593541849004</v>
      </c>
      <c r="F20">
        <f ca="1">IF(B20="",NA(),IFERROR(INDEX(财务数据输入!$B$4:$I$28,$A20,F$6),NA()))</f>
        <v>66272.101839541065</v>
      </c>
      <c r="G20">
        <f ca="1">IF(B20="",NA(),IFERROR(INDEX(财务数据输入!$B$4:$I$28,$A20,G$6),NA()))</f>
        <v>67474.858580925968</v>
      </c>
    </row>
    <row r="21" spans="1:7" ht="19.5" customHeight="1">
      <c r="A21">
        <f>ROWS($B$15:B21)</f>
        <v>7</v>
      </c>
      <c r="B21" t="str">
        <f>IF(财务数据输入!B10=0,"",财务数据输入!B10)</f>
        <v>税款</v>
      </c>
      <c r="C21">
        <f ca="1">IF(B21="",NA(),IFERROR(INDEX(财务数据输入!$B$4:$I$28,$A21,C$6),NA()))</f>
        <v>25576.741264835484</v>
      </c>
      <c r="D21">
        <f ca="1">IF(B21="",NA(),IFERROR(INDEX(财务数据输入!$B$4:$I$28,$A21,D$6),NA()))</f>
        <v>27498.861922614778</v>
      </c>
      <c r="E21">
        <f ca="1">IF(B21="",NA(),IFERROR(INDEX(财务数据输入!$B$4:$I$28,$A21,E$6),NA()))</f>
        <v>28335.675775151241</v>
      </c>
      <c r="F21">
        <f ca="1">IF(B21="",NA(),IFERROR(INDEX(财务数据输入!$B$4:$I$28,$A21,F$6),NA()))</f>
        <v>29424.531926280673</v>
      </c>
      <c r="G21">
        <f ca="1">IF(B21="",NA(),IFERROR(INDEX(财务数据输入!$B$4:$I$28,$A21,G$6),NA()))</f>
        <v>31408.255639437739</v>
      </c>
    </row>
    <row r="22" spans="1:7" ht="19.5" customHeight="1">
      <c r="A22">
        <f>ROWS($B$15:B22)</f>
        <v>8</v>
      </c>
      <c r="B22" t="str">
        <f>IF(财务数据输入!B11=0,"",财务数据输入!B11)</f>
        <v>税后利润</v>
      </c>
      <c r="C22">
        <f ca="1">IF(B22="",NA(),IFERROR(INDEX(财务数据输入!$B$4:$I$28,$A22,C$6),NA()))</f>
        <v>38418.532268713716</v>
      </c>
      <c r="D22">
        <f ca="1">IF(B22="",NA(),IFERROR(INDEX(财务数据输入!$B$4:$I$28,$A22,D$6),NA()))</f>
        <v>39895.053057716366</v>
      </c>
      <c r="E22">
        <f ca="1">IF(B22="",NA(),IFERROR(INDEX(财务数据输入!$B$4:$I$28,$A22,E$6),NA()))</f>
        <v>40607.739629667551</v>
      </c>
      <c r="F22">
        <f ca="1">IF(B22="",NA(),IFERROR(INDEX(财务数据输入!$B$4:$I$28,$A22,F$6),NA()))</f>
        <v>42438.204209783944</v>
      </c>
      <c r="G22">
        <f ca="1">IF(B22="",NA(),IFERROR(INDEX(财务数据输入!$B$4:$I$28,$A22,G$6),NA()))</f>
        <v>50247.68426868668</v>
      </c>
    </row>
    <row r="23" spans="1:7" ht="19.5" customHeight="1">
      <c r="A23">
        <f>ROWS($B$15:B23)</f>
        <v>9</v>
      </c>
      <c r="B23" t="str">
        <f>IF(财务数据输入!B12=0,"",财务数据输入!B12)</f>
        <v>指标 1</v>
      </c>
      <c r="C23">
        <f ca="1">IF(B23="",NA(),IFERROR(INDEX(财务数据输入!$B$4:$I$28,$A23,C$6),NA()))</f>
        <v>13.784416456043646</v>
      </c>
      <c r="D23">
        <f ca="1">IF(B23="",NA(),IFERROR(INDEX(财务数据输入!$B$4:$I$28,$A23,D$6),NA()))</f>
        <v>14.292893230717713</v>
      </c>
      <c r="E23">
        <f ca="1">IF(B23="",NA(),IFERROR(INDEX(财务数据输入!$B$4:$I$28,$A23,E$6),NA()))</f>
        <v>15.578016209707039</v>
      </c>
      <c r="F23">
        <f ca="1">IF(B23="",NA(),IFERROR(INDEX(财务数据输入!$B$4:$I$28,$A23,F$6),NA()))</f>
        <v>16.786657803243919</v>
      </c>
      <c r="G23">
        <f ca="1">IF(B23="",NA(),IFERROR(INDEX(财务数据输入!$B$4:$I$28,$A23,G$6),NA()))</f>
        <v>19.964456213989912</v>
      </c>
    </row>
    <row r="24" spans="1:7" ht="19.5" customHeight="1">
      <c r="A24">
        <f>ROWS($B$15:B24)</f>
        <v>10</v>
      </c>
      <c r="B24" t="str">
        <f>IF(财务数据输入!B13=0,"",财务数据输入!B13)</f>
        <v>指标 2</v>
      </c>
      <c r="C24">
        <f ca="1">IF(B24="",NA(),IFERROR(INDEX(财务数据输入!$B$4:$I$28,$A24,C$6),NA()))</f>
        <v>19.220660937603707</v>
      </c>
      <c r="D24">
        <f ca="1">IF(B24="",NA(),IFERROR(INDEX(财务数据输入!$B$4:$I$28,$A24,D$6),NA()))</f>
        <v>20.172419365352766</v>
      </c>
      <c r="E24">
        <f ca="1">IF(B24="",NA(),IFERROR(INDEX(财务数据输入!$B$4:$I$28,$A24,E$6),NA()))</f>
        <v>20.48417465833084</v>
      </c>
      <c r="F24">
        <f ca="1">IF(B24="",NA(),IFERROR(INDEX(财务数据输入!$B$4:$I$28,$A24,F$6),NA()))</f>
        <v>21.844109338807709</v>
      </c>
      <c r="G24">
        <f ca="1">IF(B24="",NA(),IFERROR(INDEX(财务数据输入!$B$4:$I$28,$A24,G$6),NA()))</f>
        <v>26.0197642065095</v>
      </c>
    </row>
    <row r="25" spans="1:7" ht="19.5" customHeight="1">
      <c r="A25">
        <f>ROWS($B$15:B25)</f>
        <v>11</v>
      </c>
      <c r="B25" t="str">
        <f>IF(财务数据输入!B14=0,"",财务数据输入!B14)</f>
        <v>指标 3</v>
      </c>
      <c r="C25">
        <f ca="1">IF(B25="",NA(),IFERROR(INDEX(财务数据输入!$B$4:$I$28,$A25,C$6),NA()))</f>
        <v>21.874601340317572</v>
      </c>
      <c r="D25">
        <f ca="1">IF(B25="",NA(),IFERROR(INDEX(财务数据输入!$B$4:$I$28,$A25,D$6),NA()))</f>
        <v>23.19302954817104</v>
      </c>
      <c r="E25">
        <f ca="1">IF(B25="",NA(),IFERROR(INDEX(财务数据输入!$B$4:$I$28,$A25,E$6),NA()))</f>
        <v>24.676402313128037</v>
      </c>
      <c r="F25">
        <f ca="1">IF(B25="",NA(),IFERROR(INDEX(财务数据输入!$B$4:$I$28,$A25,F$6),NA()))</f>
        <v>26.395902516700666</v>
      </c>
      <c r="G25">
        <f ca="1">IF(B25="",NA(),IFERROR(INDEX(财务数据输入!$B$4:$I$28,$A25,G$6),NA()))</f>
        <v>31.086507537181795</v>
      </c>
    </row>
    <row r="26" spans="1:7" ht="19.5" customHeight="1">
      <c r="A26">
        <f>ROWS($B$15:B26)</f>
        <v>12</v>
      </c>
      <c r="B26" t="str">
        <f>IF(财务数据输入!B15=0,"",财务数据输入!B15)</f>
        <v>指标 4</v>
      </c>
      <c r="C26">
        <f ca="1">IF(B26="",NA(),IFERROR(INDEX(财务数据输入!$B$4:$I$28,$A26,C$6),NA()))</f>
        <v>12.59253323064809</v>
      </c>
      <c r="D26">
        <f ca="1">IF(B26="",NA(),IFERROR(INDEX(财务数据输入!$B$4:$I$28,$A26,D$6),NA()))</f>
        <v>13.705566638410549</v>
      </c>
      <c r="E26">
        <f ca="1">IF(B26="",NA(),IFERROR(INDEX(财务数据输入!$B$4:$I$28,$A26,E$6),NA()))</f>
        <v>13.762117100061495</v>
      </c>
      <c r="F26">
        <f ca="1">IF(B26="",NA(),IFERROR(INDEX(财务数据输入!$B$4:$I$28,$A26,F$6),NA()))</f>
        <v>14.590312329610818</v>
      </c>
      <c r="G26">
        <f ca="1">IF(B26="",NA(),IFERROR(INDEX(财务数据输入!$B$4:$I$28,$A26,G$6),NA()))</f>
        <v>14.924556664330456</v>
      </c>
    </row>
    <row r="27" spans="1:7" ht="19.5" customHeight="1">
      <c r="A27">
        <f>ROWS($B$15:B27)</f>
        <v>13</v>
      </c>
      <c r="B27" t="str">
        <f>IF(财务数据输入!B16=0,"",财务数据输入!B16)</f>
        <v>指标 5</v>
      </c>
      <c r="C27">
        <f ca="1">IF(B27="",NA(),IFERROR(INDEX(财务数据输入!$B$4:$I$28,$A27,C$6),NA()))</f>
        <v>0.85289647774905741</v>
      </c>
      <c r="D27">
        <f ca="1">IF(B27="",NA(),IFERROR(INDEX(财务数据输入!$B$4:$I$28,$A27,D$6),NA()))</f>
        <v>0.89181720646895168</v>
      </c>
      <c r="E27">
        <f ca="1">IF(B27="",NA(),IFERROR(INDEX(财务数据输入!$B$4:$I$28,$A27,E$6),NA()))</f>
        <v>0.91511846493813087</v>
      </c>
      <c r="F27">
        <f ca="1">IF(B27="",NA(),IFERROR(INDEX(财务数据输入!$B$4:$I$28,$A27,F$6),NA()))</f>
        <v>1.0026426573298342</v>
      </c>
      <c r="G27">
        <f ca="1">IF(B27="",NA(),IFERROR(INDEX(财务数据输入!$B$4:$I$28,$A27,G$6),NA()))</f>
        <v>1.0365471137530806</v>
      </c>
    </row>
    <row r="28" spans="1:7" ht="19.5" customHeight="1">
      <c r="A28">
        <f>ROWS($B$15:B28)</f>
        <v>14</v>
      </c>
      <c r="B28" t="str">
        <f>IF(财务数据输入!B17=0,"",财务数据输入!B17)</f>
        <v>指标 6</v>
      </c>
      <c r="C28">
        <f ca="1">IF(B28="",NA(),IFERROR(INDEX(财务数据输入!$B$4:$I$28,$A28,C$6),NA()))</f>
        <v>0.27306339198662744</v>
      </c>
      <c r="D28">
        <f ca="1">IF(B28="",NA(),IFERROR(INDEX(财务数据输入!$B$4:$I$28,$A28,D$6),NA()))</f>
        <v>0.28059229578576578</v>
      </c>
      <c r="E28">
        <f ca="1">IF(B28="",NA(),IFERROR(INDEX(财务数据输入!$B$4:$I$28,$A28,E$6),NA()))</f>
        <v>0.29660907186605134</v>
      </c>
      <c r="F28">
        <f ca="1">IF(B28="",NA(),IFERROR(INDEX(财务数据输入!$B$4:$I$28,$A28,F$6),NA()))</f>
        <v>0.30864321073996343</v>
      </c>
      <c r="G28">
        <f ca="1">IF(B28="",NA(),IFERROR(INDEX(财务数据输入!$B$4:$I$28,$A28,G$6),NA()))</f>
        <v>0.34477763556381397</v>
      </c>
    </row>
    <row r="29" spans="1:7" ht="19.5" customHeight="1">
      <c r="A29">
        <f>ROWS($B$15:B29)</f>
        <v>15</v>
      </c>
      <c r="B29" t="str">
        <f>IF(财务数据输入!B18=0,"",财务数据输入!B18)</f>
        <v/>
      </c>
      <c r="C29" t="e">
        <f>IF(B29="",NA(),IFERROR(INDEX(财务数据输入!$B$4:$I$28,$A29,C$6),NA()))</f>
        <v>#N/A</v>
      </c>
      <c r="D29" t="e">
        <f>IF(B29="",NA(),IFERROR(INDEX(财务数据输入!$B$4:$I$28,$A29,D$6),NA()))</f>
        <v>#N/A</v>
      </c>
      <c r="E29" t="e">
        <f>IF(B29="",NA(),IFERROR(INDEX(财务数据输入!$B$4:$I$28,$A29,E$6),NA()))</f>
        <v>#N/A</v>
      </c>
      <c r="F29" t="e">
        <f>IF(B29="",NA(),IFERROR(INDEX(财务数据输入!$B$4:$I$28,$A29,F$6),NA()))</f>
        <v>#N/A</v>
      </c>
      <c r="G29" t="e">
        <f>IF(B29="",NA(),IFERROR(INDEX(财务数据输入!$B$4:$I$28,$A29,G$6),NA()))</f>
        <v>#N/A</v>
      </c>
    </row>
    <row r="30" spans="1:7" ht="19.5" customHeight="1">
      <c r="A30">
        <f>ROWS($B$15:B30)</f>
        <v>16</v>
      </c>
      <c r="B30" t="str">
        <f>IF(财务数据输入!B19=0,"",财务数据输入!B19)</f>
        <v/>
      </c>
      <c r="C30" t="e">
        <f>IF(B30="",NA(),IFERROR(INDEX(财务数据输入!$B$4:$I$28,$A30,C$6),NA()))</f>
        <v>#N/A</v>
      </c>
      <c r="D30" t="e">
        <f>IF(B30="",NA(),IFERROR(INDEX(财务数据输入!$B$4:$I$28,$A30,D$6),NA()))</f>
        <v>#N/A</v>
      </c>
      <c r="E30" t="e">
        <f>IF(B30="",NA(),IFERROR(INDEX(财务数据输入!$B$4:$I$28,$A30,E$6),NA()))</f>
        <v>#N/A</v>
      </c>
      <c r="F30" t="e">
        <f>IF(B30="",NA(),IFERROR(INDEX(财务数据输入!$B$4:$I$28,$A30,F$6),NA()))</f>
        <v>#N/A</v>
      </c>
      <c r="G30" t="e">
        <f>IF(B30="",NA(),IFERROR(INDEX(财务数据输入!$B$4:$I$28,$A30,G$6),NA()))</f>
        <v>#N/A</v>
      </c>
    </row>
    <row r="31" spans="1:7" ht="19.5" customHeight="1">
      <c r="A31">
        <f>ROWS($B$15:B31)</f>
        <v>17</v>
      </c>
      <c r="B31" t="str">
        <f>IF(财务数据输入!B20=0,"",财务数据输入!B20)</f>
        <v/>
      </c>
      <c r="C31" t="e">
        <f>IF(B31="",NA(),IFERROR(INDEX(财务数据输入!$B$4:$I$28,$A31,C$6),NA()))</f>
        <v>#N/A</v>
      </c>
      <c r="D31" t="e">
        <f>IF(B31="",NA(),IFERROR(INDEX(财务数据输入!$B$4:$I$28,$A31,D$6),NA()))</f>
        <v>#N/A</v>
      </c>
      <c r="E31" t="e">
        <f>IF(B31="",NA(),IFERROR(INDEX(财务数据输入!$B$4:$I$28,$A31,E$6),NA()))</f>
        <v>#N/A</v>
      </c>
      <c r="F31" t="e">
        <f>IF(B31="",NA(),IFERROR(INDEX(财务数据输入!$B$4:$I$28,$A31,F$6),NA()))</f>
        <v>#N/A</v>
      </c>
      <c r="G31" t="e">
        <f>IF(B31="",NA(),IFERROR(INDEX(财务数据输入!$B$4:$I$28,$A31,G$6),NA()))</f>
        <v>#N/A</v>
      </c>
    </row>
    <row r="32" spans="1:7" ht="19.5" customHeight="1">
      <c r="A32">
        <f>ROWS($B$15:B32)</f>
        <v>18</v>
      </c>
      <c r="B32" t="str">
        <f>IF(财务数据输入!B21=0,"",财务数据输入!B21)</f>
        <v/>
      </c>
      <c r="C32" t="e">
        <f>IF(B32="",NA(),IFERROR(INDEX(财务数据输入!$B$4:$I$28,$A32,C$6),NA()))</f>
        <v>#N/A</v>
      </c>
      <c r="D32" t="e">
        <f>IF(B32="",NA(),IFERROR(INDEX(财务数据输入!$B$4:$I$28,$A32,D$6),NA()))</f>
        <v>#N/A</v>
      </c>
      <c r="E32" t="e">
        <f>IF(B32="",NA(),IFERROR(INDEX(财务数据输入!$B$4:$I$28,$A32,E$6),NA()))</f>
        <v>#N/A</v>
      </c>
      <c r="F32" t="e">
        <f>IF(B32="",NA(),IFERROR(INDEX(财务数据输入!$B$4:$I$28,$A32,F$6),NA()))</f>
        <v>#N/A</v>
      </c>
      <c r="G32" t="e">
        <f>IF(B32="",NA(),IFERROR(INDEX(财务数据输入!$B$4:$I$28,$A32,G$6),NA()))</f>
        <v>#N/A</v>
      </c>
    </row>
    <row r="33" spans="1:7" ht="19.5" customHeight="1">
      <c r="A33">
        <f>ROWS($B$15:B33)</f>
        <v>19</v>
      </c>
      <c r="B33" t="str">
        <f>IF(财务数据输入!B22=0,"",财务数据输入!B22)</f>
        <v/>
      </c>
      <c r="C33" t="e">
        <f>IF(B33="",NA(),IFERROR(INDEX(财务数据输入!$B$4:$I$28,$A33,C$6),NA()))</f>
        <v>#N/A</v>
      </c>
      <c r="D33" t="e">
        <f>IF(B33="",NA(),IFERROR(INDEX(财务数据输入!$B$4:$I$28,$A33,D$6),NA()))</f>
        <v>#N/A</v>
      </c>
      <c r="E33" t="e">
        <f>IF(B33="",NA(),IFERROR(INDEX(财务数据输入!$B$4:$I$28,$A33,E$6),NA()))</f>
        <v>#N/A</v>
      </c>
      <c r="F33" t="e">
        <f>IF(B33="",NA(),IFERROR(INDEX(财务数据输入!$B$4:$I$28,$A33,F$6),NA()))</f>
        <v>#N/A</v>
      </c>
      <c r="G33" t="e">
        <f>IF(B33="",NA(),IFERROR(INDEX(财务数据输入!$B$4:$I$28,$A33,G$6),NA()))</f>
        <v>#N/A</v>
      </c>
    </row>
    <row r="34" spans="1:7" ht="19.5" customHeight="1">
      <c r="A34">
        <f>ROWS($B$15:B34)</f>
        <v>20</v>
      </c>
      <c r="B34" t="str">
        <f>IF(财务数据输入!B23=0,"",财务数据输入!B23)</f>
        <v/>
      </c>
      <c r="C34" t="e">
        <f>IF(B34="",NA(),IFERROR(INDEX(财务数据输入!$B$4:$I$28,$A34,C$6),NA()))</f>
        <v>#N/A</v>
      </c>
      <c r="D34" t="e">
        <f>IF(B34="",NA(),IFERROR(INDEX(财务数据输入!$B$4:$I$28,$A34,D$6),NA()))</f>
        <v>#N/A</v>
      </c>
      <c r="E34" t="e">
        <f>IF(B34="",NA(),IFERROR(INDEX(财务数据输入!$B$4:$I$28,$A34,E$6),NA()))</f>
        <v>#N/A</v>
      </c>
      <c r="F34" t="e">
        <f>IF(B34="",NA(),IFERROR(INDEX(财务数据输入!$B$4:$I$28,$A34,F$6),NA()))</f>
        <v>#N/A</v>
      </c>
      <c r="G34" t="e">
        <f>IF(B34="",NA(),IFERROR(INDEX(财务数据输入!$B$4:$I$28,$A34,G$6),NA()))</f>
        <v>#N/A</v>
      </c>
    </row>
    <row r="35" spans="1:7" ht="19.5" customHeight="1">
      <c r="A35">
        <f>ROWS($B$15:B35)</f>
        <v>21</v>
      </c>
      <c r="B35" t="str">
        <f>IF(财务数据输入!B24=0,"",财务数据输入!B24)</f>
        <v/>
      </c>
      <c r="C35" t="e">
        <f>IF(B35="",NA(),IFERROR(INDEX(财务数据输入!$B$4:$I$28,$A35,C$6),NA()))</f>
        <v>#N/A</v>
      </c>
      <c r="D35" t="e">
        <f>IF(B35="",NA(),IFERROR(INDEX(财务数据输入!$B$4:$I$28,$A35,D$6),NA()))</f>
        <v>#N/A</v>
      </c>
      <c r="E35" t="e">
        <f>IF(B35="",NA(),IFERROR(INDEX(财务数据输入!$B$4:$I$28,$A35,E$6),NA()))</f>
        <v>#N/A</v>
      </c>
      <c r="F35" t="e">
        <f>IF(B35="",NA(),IFERROR(INDEX(财务数据输入!$B$4:$I$28,$A35,F$6),NA()))</f>
        <v>#N/A</v>
      </c>
      <c r="G35" t="e">
        <f>IF(B35="",NA(),IFERROR(INDEX(财务数据输入!$B$4:$I$28,$A35,G$6),NA()))</f>
        <v>#N/A</v>
      </c>
    </row>
    <row r="36" spans="1:7" ht="19.5" customHeight="1">
      <c r="A36">
        <f>ROWS($B$15:B36)</f>
        <v>22</v>
      </c>
      <c r="B36" t="str">
        <f>IF(财务数据输入!B25=0,"",财务数据输入!B25)</f>
        <v/>
      </c>
      <c r="C36" t="e">
        <f>IF(B36="",NA(),IFERROR(INDEX(财务数据输入!$B$4:$I$28,$A36,C$6),NA()))</f>
        <v>#N/A</v>
      </c>
      <c r="D36" t="e">
        <f>IF(B36="",NA(),IFERROR(INDEX(财务数据输入!$B$4:$I$28,$A36,D$6),NA()))</f>
        <v>#N/A</v>
      </c>
      <c r="E36" t="e">
        <f>IF(B36="",NA(),IFERROR(INDEX(财务数据输入!$B$4:$I$28,$A36,E$6),NA()))</f>
        <v>#N/A</v>
      </c>
      <c r="F36" t="e">
        <f>IF(B36="",NA(),IFERROR(INDEX(财务数据输入!$B$4:$I$28,$A36,F$6),NA()))</f>
        <v>#N/A</v>
      </c>
      <c r="G36" t="e">
        <f>IF(B36="",NA(),IFERROR(INDEX(财务数据输入!$B$4:$I$28,$A36,G$6),NA()))</f>
        <v>#N/A</v>
      </c>
    </row>
    <row r="37" spans="1:7" ht="19.5" customHeight="1">
      <c r="A37">
        <f>ROWS($B$15:B37)</f>
        <v>23</v>
      </c>
      <c r="B37" t="str">
        <f>IF(财务数据输入!B26=0,"",财务数据输入!B26)</f>
        <v/>
      </c>
      <c r="C37" t="e">
        <f>IF(B37="",NA(),IFERROR(INDEX(财务数据输入!$B$4:$I$28,$A37,C$6),NA()))</f>
        <v>#N/A</v>
      </c>
      <c r="D37" t="e">
        <f>IF(B37="",NA(),IFERROR(INDEX(财务数据输入!$B$4:$I$28,$A37,D$6),NA()))</f>
        <v>#N/A</v>
      </c>
      <c r="E37" t="e">
        <f>IF(B37="",NA(),IFERROR(INDEX(财务数据输入!$B$4:$I$28,$A37,E$6),NA()))</f>
        <v>#N/A</v>
      </c>
      <c r="F37" t="e">
        <f>IF(B37="",NA(),IFERROR(INDEX(财务数据输入!$B$4:$I$28,$A37,F$6),NA()))</f>
        <v>#N/A</v>
      </c>
      <c r="G37" t="e">
        <f>IF(B37="",NA(),IFERROR(INDEX(财务数据输入!$B$4:$I$28,$A37,G$6),NA()))</f>
        <v>#N/A</v>
      </c>
    </row>
    <row r="38" spans="1:7" ht="19.5" customHeight="1">
      <c r="A38">
        <f>ROWS($B$15:B38)</f>
        <v>24</v>
      </c>
      <c r="B38" t="str">
        <f>IF(财务数据输入!B27=0,"",财务数据输入!B27)</f>
        <v/>
      </c>
      <c r="C38" t="e">
        <f>IF(B38="",NA(),IFERROR(INDEX(财务数据输入!$B$4:$I$28,$A38,C$6),NA()))</f>
        <v>#N/A</v>
      </c>
      <c r="D38" t="e">
        <f>IF(B38="",NA(),IFERROR(INDEX(财务数据输入!$B$4:$I$28,$A38,D$6),NA()))</f>
        <v>#N/A</v>
      </c>
      <c r="E38" t="e">
        <f>IF(B38="",NA(),IFERROR(INDEX(财务数据输入!$B$4:$I$28,$A38,E$6),NA()))</f>
        <v>#N/A</v>
      </c>
      <c r="F38" t="e">
        <f>IF(B38="",NA(),IFERROR(INDEX(财务数据输入!$B$4:$I$28,$A38,F$6),NA()))</f>
        <v>#N/A</v>
      </c>
      <c r="G38" t="e">
        <f>IF(B38="",NA(),IFERROR(INDEX(财务数据输入!$B$4:$I$28,$A38,G$6),NA()))</f>
        <v>#N/A</v>
      </c>
    </row>
    <row r="39" spans="1:7" ht="19.5" customHeight="1">
      <c r="A39">
        <f>ROWS($B$15:B39)</f>
        <v>25</v>
      </c>
      <c r="B39" t="str">
        <f>IF(财务数据输入!B28=0,"",财务数据输入!B28)</f>
        <v/>
      </c>
      <c r="C39" t="e">
        <f>IF(B39="",NA(),IFERROR(INDEX(财务数据输入!$B$4:$I$28,$A39,C$6),NA()))</f>
        <v>#N/A</v>
      </c>
      <c r="D39" t="e">
        <f>IF(B39="",NA(),IFERROR(INDEX(财务数据输入!$B$4:$I$28,$A39,D$6),NA()))</f>
        <v>#N/A</v>
      </c>
      <c r="E39" t="e">
        <f>IF(B39="",NA(),IFERROR(INDEX(财务数据输入!$B$4:$I$28,$A39,E$6),NA()))</f>
        <v>#N/A</v>
      </c>
      <c r="F39" t="e">
        <f>IF(B39="",NA(),IFERROR(INDEX(财务数据输入!$B$4:$I$28,$A39,F$6),NA()))</f>
        <v>#N/A</v>
      </c>
      <c r="G39" t="e">
        <f>IF(B39="",NA(),IFERROR(INDEX(财务数据输入!$B$4:$I$28,$A39,G$6),NA()))</f>
        <v>#N/A</v>
      </c>
    </row>
  </sheetData>
  <phoneticPr fontId="1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雪盈证券账户</vt:lpstr>
      <vt:lpstr>财务报表</vt:lpstr>
      <vt:lpstr>财务数据输入</vt:lpstr>
      <vt:lpstr>关键指标设置</vt:lpstr>
      <vt:lpstr>计算</vt:lpstr>
      <vt:lpstr>选定年份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2012-11-08T06:28:17Z</dcterms:created>
  <dcterms:modified xsi:type="dcterms:W3CDTF">2019-01-30T02:19:38Z</dcterms:modified>
  <cp:version/>
</cp:coreProperties>
</file>