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>
    <mc:Choice Requires="x15">
      <x15ac:absPath xmlns:x15ac="http://schemas.microsoft.com/office/spreadsheetml/2010/11/ac" url="C:\Users\zeil\git\350Statistics\cs350statistics\src\test\data\"/>
    </mc:Choice>
  </mc:AlternateContent>
  <xr:revisionPtr revIDLastSave="0" documentId="8_{F28B42DF-A31F-42FF-AF91-3830E317768E}" xr6:coauthVersionLast="45" xr6:coauthVersionMax="45" xr10:uidLastSave="{00000000-0000-0000-0000-000000000000}"/>
  <bookViews>
    <workbookView xWindow="-108" yWindow="-108" windowWidth="23256" windowHeight="12576" tabRatio="993" activeTab="1" xr2:uid="{00000000-000D-0000-FFFF-FFFF00000000}"/>
  </bookViews>
  <sheets>
    <sheet name="checklist" sheetId="1" r:id="rId1"/>
    <sheet name="data" sheetId="2" r:id="rId2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31" i="1" l="1"/>
  <c r="H131" i="1"/>
  <c r="G131" i="1"/>
  <c r="F131" i="1"/>
  <c r="E131" i="1"/>
  <c r="D131" i="1"/>
  <c r="I128" i="1"/>
  <c r="I150" i="1" s="1"/>
  <c r="H128" i="1"/>
  <c r="H150" i="1" s="1"/>
  <c r="G128" i="1"/>
  <c r="G150" i="1" s="1"/>
  <c r="F128" i="1"/>
  <c r="F150" i="1" s="1"/>
  <c r="E128" i="1"/>
  <c r="E151" i="1" s="1"/>
  <c r="D128" i="1"/>
  <c r="D151" i="1" s="1"/>
  <c r="C73" i="1"/>
  <c r="C63" i="1"/>
  <c r="B13" i="1"/>
  <c r="B12" i="1"/>
  <c r="D150" i="1" l="1"/>
  <c r="F151" i="1"/>
  <c r="E150" i="1"/>
  <c r="G151" i="1"/>
  <c r="H151" i="1"/>
  <c r="I151" i="1"/>
  <c r="Q21" i="1"/>
  <c r="I127" i="1" s="1"/>
  <c r="P21" i="1"/>
  <c r="H127" i="1" s="1"/>
  <c r="O21" i="1"/>
  <c r="G127" i="1" s="1"/>
  <c r="N21" i="1"/>
  <c r="F127" i="1" s="1"/>
  <c r="M21" i="1"/>
  <c r="E127" i="1" s="1"/>
  <c r="L21" i="1"/>
  <c r="D127" i="1" s="1"/>
  <c r="C87" i="1"/>
  <c r="C86" i="1"/>
  <c r="C85" i="1"/>
  <c r="C81" i="1"/>
  <c r="C78" i="1"/>
  <c r="C77" i="1"/>
  <c r="C72" i="1"/>
  <c r="C71" i="1"/>
  <c r="B11" i="1"/>
  <c r="B10" i="1"/>
  <c r="B9" i="1"/>
  <c r="B7" i="1"/>
  <c r="B4" i="1"/>
  <c r="B5" i="1"/>
  <c r="B6" i="1" s="1"/>
  <c r="I156" i="1" l="1"/>
  <c r="I155" i="1"/>
  <c r="H156" i="1"/>
  <c r="H155" i="1"/>
  <c r="D155" i="1"/>
  <c r="D156" i="1"/>
  <c r="E155" i="1"/>
  <c r="E156" i="1"/>
  <c r="F155" i="1"/>
  <c r="F156" i="1"/>
  <c r="G155" i="1"/>
  <c r="G156" i="1"/>
  <c r="D52" i="1"/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I158" i="1"/>
  <c r="I157" i="1"/>
  <c r="I146" i="1"/>
  <c r="I144" i="1"/>
  <c r="I149" i="1"/>
  <c r="H149" i="1"/>
  <c r="G149" i="1"/>
  <c r="F149" i="1"/>
  <c r="E149" i="1"/>
  <c r="D149" i="1"/>
  <c r="B104" i="1"/>
  <c r="B103" i="1"/>
  <c r="B98" i="1"/>
  <c r="B90" i="1"/>
  <c r="B112" i="1"/>
  <c r="B111" i="1"/>
  <c r="B110" i="1"/>
  <c r="B109" i="1"/>
  <c r="B108" i="1"/>
  <c r="B107" i="1"/>
  <c r="B106" i="1"/>
  <c r="B105" i="1"/>
  <c r="B102" i="1"/>
  <c r="B101" i="1"/>
  <c r="B100" i="1"/>
  <c r="B97" i="1"/>
  <c r="B96" i="1"/>
  <c r="B95" i="1"/>
  <c r="B94" i="1"/>
  <c r="B93" i="1"/>
  <c r="B92" i="1"/>
  <c r="B91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7" i="1"/>
  <c r="B66" i="1"/>
  <c r="B65" i="1"/>
  <c r="B64" i="1"/>
  <c r="B63" i="1"/>
  <c r="B62" i="1"/>
  <c r="B61" i="1"/>
  <c r="B60" i="1"/>
  <c r="B5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5" i="1"/>
  <c r="A24" i="1"/>
  <c r="A23" i="1"/>
  <c r="A26" i="1"/>
  <c r="H158" i="1"/>
  <c r="G158" i="1"/>
  <c r="F158" i="1"/>
  <c r="E158" i="1"/>
  <c r="D158" i="1"/>
  <c r="H157" i="1"/>
  <c r="G157" i="1"/>
  <c r="F157" i="1"/>
  <c r="E157" i="1"/>
  <c r="D157" i="1"/>
  <c r="H144" i="1"/>
  <c r="H146" i="1" s="1"/>
  <c r="G144" i="1"/>
  <c r="G146" i="1" s="1"/>
  <c r="F144" i="1"/>
  <c r="F146" i="1" s="1"/>
  <c r="E144" i="1"/>
  <c r="E146" i="1" s="1"/>
  <c r="D144" i="1"/>
  <c r="D146" i="1" s="1"/>
  <c r="C67" i="1"/>
  <c r="C66" i="1"/>
  <c r="C65" i="1"/>
  <c r="Q51" i="1"/>
  <c r="I152" i="1" s="1"/>
  <c r="P51" i="1"/>
  <c r="H152" i="1" s="1"/>
  <c r="O51" i="1"/>
  <c r="G152" i="1" s="1"/>
  <c r="N51" i="1"/>
  <c r="F152" i="1" s="1"/>
  <c r="M51" i="1"/>
  <c r="E152" i="1" s="1"/>
  <c r="L51" i="1"/>
  <c r="D152" i="1" s="1"/>
  <c r="I159" i="1" l="1"/>
  <c r="I161" i="1" s="1"/>
  <c r="I162" i="1" s="1"/>
  <c r="F159" i="1"/>
  <c r="F161" i="1" s="1"/>
  <c r="F162" i="1" s="1"/>
  <c r="D50" i="1"/>
  <c r="H159" i="1"/>
  <c r="H161" i="1" s="1"/>
  <c r="H162" i="1" s="1"/>
  <c r="D159" i="1"/>
  <c r="D161" i="1" s="1"/>
  <c r="D162" i="1" s="1"/>
  <c r="G159" i="1"/>
  <c r="G161" i="1" s="1"/>
  <c r="G162" i="1" s="1"/>
  <c r="E159" i="1"/>
  <c r="E161" i="1"/>
  <c r="E162" i="1" s="1"/>
  <c r="C54" i="1" l="1"/>
  <c r="C123" i="1" s="1"/>
  <c r="C121" i="1" l="1"/>
  <c r="C124" i="1" s="1"/>
  <c r="D165" i="1" l="1"/>
  <c r="E165" i="1"/>
  <c r="G165" i="1"/>
  <c r="F165" i="1"/>
  <c r="H165" i="1"/>
  <c r="I165" i="1"/>
</calcChain>
</file>

<file path=xl/sharedStrings.xml><?xml version="1.0" encoding="utf-8"?>
<sst xmlns="http://schemas.openxmlformats.org/spreadsheetml/2006/main" count="211" uniqueCount="207">
  <si>
    <t>Team:</t>
  </si>
  <si>
    <t>Notes</t>
  </si>
  <si>
    <t>1. Project statistics</t>
  </si>
  <si>
    <t>Team Size</t>
  </si>
  <si>
    <t>Code base (stmts)</t>
  </si>
  <si>
    <t>Statements per team member</t>
  </si>
  <si>
    <t>Average SLOC per person for all projects</t>
  </si>
  <si>
    <t># classes</t>
  </si>
  <si>
    <t># test cases</t>
  </si>
  <si>
    <t>Test coverage</t>
  </si>
  <si>
    <t>Undocumented classes and members</t>
  </si>
  <si>
    <t>Partially undocumented members</t>
  </si>
  <si>
    <t>weights</t>
  </si>
  <si>
    <t>team scores</t>
  </si>
  <si>
    <t>2. Team Score</t>
  </si>
  <si>
    <t>Progress since last phase</t>
  </si>
  <si>
    <t>Stories implemented:</t>
  </si>
  <si>
    <t>Story #</t>
  </si>
  <si>
    <t>[Correctness &amp; completeness of story]</t>
  </si>
  <si>
    <t>Stories progress:</t>
  </si>
  <si>
    <t>Expected  total for this phase:</t>
  </si>
  <si>
    <t>Quality Measures</t>
  </si>
  <si>
    <t>At least one plausible (and non-trivial) ADT interface created</t>
  </si>
  <si>
    <t>At least one plausible unit test for such an ADT</t>
  </si>
  <si>
    <t>At least one complete ADT implementation</t>
  </si>
  <si>
    <t>ADTs are well-defined</t>
  </si>
  <si>
    <t>Each ADT has a meaningful unit test</t>
  </si>
  <si>
    <t>Test quality</t>
  </si>
  <si>
    <t>API documentation quality</t>
  </si>
  <si>
    <t>directory setup</t>
  </si>
  <si>
    <t>project is in “subproject” directory under top level of git repository</t>
  </si>
  <si>
    <t>test class source code is in a separate directory</t>
  </si>
  <si>
    <t>follows Apache/Android directory conventions (e.g., src/main/java, src/test/java, …)</t>
  </si>
  <si>
    <t>version control</t>
  </si>
  <si>
    <t>git repository exists</t>
  </si>
  <si>
    <t>code is in origin/master branch</t>
  </si>
  <si>
    <t>source code is checked in</t>
  </si>
  <si>
    <t>Jars &amp; class files are not checked in</t>
  </si>
  <si>
    <t>build</t>
  </si>
  <si>
    <t>build.gradle &amp; settings.gradle exists</t>
  </si>
  <si>
    <t>gradle wrapper exists</t>
  </si>
  <si>
    <t>Code builds under Eclipse (OK if  Gradle refresh required)</t>
  </si>
  <si>
    <t>Story progress is being tracked continuously)  in Open Project</t>
  </si>
  <si>
    <t>Team shows evidence of following TDD (e.g., story tracking, few functions exhibit code that lacks a corresponding unit test, unit tests execute the vast majority of the src/main/java code)</t>
  </si>
  <si>
    <t>Group penalties (e.g., from review meeting)</t>
  </si>
  <si>
    <t>Team subtotal:</t>
  </si>
  <si>
    <t>Team effort multiplier</t>
  </si>
  <si>
    <t>Adjusted Team score</t>
  </si>
  <si>
    <t>login name:</t>
  </si>
  <si>
    <t>Name</t>
  </si>
  <si>
    <t>3.0 Individual score</t>
  </si>
  <si>
    <t>Scores</t>
  </si>
  <si>
    <t>Submitted Peer eval survey</t>
  </si>
  <si>
    <t>Attended Review Meeting</t>
  </si>
  <si>
    <t>Questions from instructor</t>
  </si>
  <si>
    <t xml:space="preserve">   What functionality was added by current increment?</t>
  </si>
  <si>
    <t xml:space="preserve">  Demo the functionality added from within Eclipse or from generated jar.</t>
  </si>
  <si>
    <t xml:space="preserve"> Explain issues in project setup &amp; how to correct problems.</t>
  </si>
  <si>
    <t xml:space="preserve">  Explain capabilities &amp; design of build manager.</t>
  </si>
  <si>
    <t xml:space="preserve">  Choose a story on which you worked. Demo unit test. Explain how it would confirm that the story was completed.</t>
  </si>
  <si>
    <t>Other:</t>
  </si>
  <si>
    <t>Questions overall</t>
  </si>
  <si>
    <t>Individual subtotal</t>
  </si>
  <si>
    <t>4.0 Individual Contributions</t>
  </si>
  <si>
    <t># of Commits</t>
  </si>
  <si>
    <t>Estimated # of work sessions (with at least one commit)</t>
  </si>
  <si>
    <t>Stories transitions in issue tracker</t>
  </si>
  <si>
    <t>Peer eval survey: quality</t>
  </si>
  <si>
    <t>Peer eval survey: quantity</t>
  </si>
  <si>
    <t>Percentage of total commits</t>
  </si>
  <si>
    <t>Percentage of work sessions</t>
  </si>
  <si>
    <t>Stories percentage</t>
  </si>
  <si>
    <t>Average individual effort:</t>
  </si>
  <si>
    <t>Individual effort multiplier:</t>
  </si>
  <si>
    <t>Total:</t>
  </si>
  <si>
    <t>Evaluated by checking task board status and spot-checking claims against code</t>
  </si>
  <si>
    <t>teamName</t>
  </si>
  <si>
    <t>Phase:</t>
  </si>
  <si>
    <t>starting in phase</t>
  </si>
  <si>
    <t>Gradle (wrapper) build compiles code runs tests, &amp; builds jar</t>
  </si>
  <si>
    <t>Gradle can build reports (junit &amp; javadoc)</t>
  </si>
  <si>
    <t>Gradle refreshes reports on project website</t>
  </si>
  <si>
    <t>reports</t>
  </si>
  <si>
    <t>Link to Reports page in Wiki</t>
  </si>
  <si>
    <t>Reports page exists</t>
  </si>
  <si>
    <t>Reports page links to project Javadocs</t>
  </si>
  <si>
    <t>Reports page links to Junit test report</t>
  </si>
  <si>
    <t>build.gradle loads at least one of the "Special Purpose" libraries</t>
  </si>
  <si>
    <t>Task Boards &amp; TDD</t>
  </si>
  <si>
    <t>Each team member is working on one task at a time.</t>
  </si>
  <si>
    <t>Uncompleted stories from previous increment's task board moved to project backlog or into next increment's board</t>
  </si>
  <si>
    <t>Story points allocated for this increment appears reasonable (in view of progress during prior increment)</t>
  </si>
  <si>
    <t>Wiki page for prior increment updated with # story points completed</t>
  </si>
  <si>
    <t>Incremental Development &amp; TDD</t>
  </si>
  <si>
    <t>Project can be demoed (running main program with recognizable input and output, even if output is not entirely correct) with visible improvements since last phase.</t>
  </si>
  <si>
    <t>(base points)</t>
  </si>
  <si>
    <t>Wiki page for this increment updated with # of story points planned and, if necessary, new behavior description to reflect deliverable for Increment 2 stories</t>
  </si>
  <si>
    <t>Gradle runs static analysis</t>
  </si>
  <si>
    <t>Reports page includes analysis tool report</t>
  </si>
  <si>
    <t>Configuration Mgmt</t>
  </si>
  <si>
    <t>CI is running, with a history of at least 5 successful builds over a week</t>
  </si>
  <si>
    <t>CI is updating website</t>
  </si>
  <si>
    <t>(Stories based on phase 2 grade sheet)</t>
  </si>
  <si>
    <t>Displayed project checked out in Eclipse, version tagged as phaseN</t>
  </si>
  <si>
    <t xml:space="preserve"> What reports generated? Show how to build new reports.</t>
  </si>
  <si>
    <t xml:space="preserve">  How are reports uploaded to website?.</t>
  </si>
  <si>
    <t>PROCESS</t>
  </si>
  <si>
    <t>PROGRESS</t>
  </si>
  <si>
    <t>Progress level:</t>
  </si>
  <si>
    <t>Divided into tasks</t>
  </si>
  <si>
    <t>Develop code story(ies) tasks</t>
  </si>
  <si>
    <t>Develop system test task</t>
  </si>
  <si>
    <t xml:space="preserve">Integrate new code task </t>
  </si>
  <si>
    <t>Clean coding practices followed</t>
  </si>
  <si>
    <t>Project raw data</t>
  </si>
  <si>
    <t>Overall</t>
  </si>
  <si>
    <t>Total participants</t>
  </si>
  <si>
    <t>Total SLOC</t>
  </si>
  <si>
    <t># participants</t>
  </si>
  <si>
    <t>Student CS logins</t>
  </si>
  <si>
    <t>Student names</t>
  </si>
  <si>
    <t>{{student1}}</t>
  </si>
  <si>
    <t>{{student2}}</t>
  </si>
  <si>
    <t>{{student3}}</t>
  </si>
  <si>
    <t>{{student4}}</t>
  </si>
  <si>
    <t>{{student5}}</t>
  </si>
  <si>
    <t>{{student6}}</t>
  </si>
  <si>
    <t>{{name1}}</t>
  </si>
  <si>
    <t>{{name2}}</t>
  </si>
  <si>
    <t>{{name3}}</t>
  </si>
  <si>
    <t>{{name4}}</t>
  </si>
  <si>
    <t>{{name5}}</t>
  </si>
  <si>
    <t>{{name6}}</t>
  </si>
  <si>
    <t>SLOC</t>
  </si>
  <si>
    <t># Tests</t>
  </si>
  <si>
    <t>{{numTests}}</t>
  </si>
  <si>
    <t># Classes</t>
  </si>
  <si>
    <t>{{numClasses}}</t>
  </si>
  <si>
    <t># undoc members</t>
  </si>
  <si>
    <t>{{undoc}}</t>
  </si>
  <si>
    <t># partially doc</t>
  </si>
  <si>
    <t>{{partialdoc}}</t>
  </si>
  <si>
    <t>{{overall-sloc}}</t>
  </si>
  <si>
    <t>{{overall-numProgrammers}}</t>
  </si>
  <si>
    <t># commits</t>
  </si>
  <si>
    <t># sessions</t>
  </si>
  <si>
    <t>{{numCommits1}}</t>
  </si>
  <si>
    <t>{{numCommits6}}</t>
  </si>
  <si>
    <t>{{numCommits5}}</t>
  </si>
  <si>
    <t>{{numCommits4}}</t>
  </si>
  <si>
    <t>{{numCommits3}}</t>
  </si>
  <si>
    <t>{{numCommits2}}</t>
  </si>
  <si>
    <t>{{numSessions1}}</t>
  </si>
  <si>
    <t>{{numSessions6}}</t>
  </si>
  <si>
    <t>{{numSessions5}}</t>
  </si>
  <si>
    <t>{{numSessions4}}</t>
  </si>
  <si>
    <t>{{numSessions3}}</t>
  </si>
  <si>
    <t>{{numSessions2}}</t>
  </si>
  <si>
    <t>test coverage</t>
  </si>
  <si>
    <t>{{coverage}}</t>
  </si>
  <si>
    <t>{{cloned}}</t>
  </si>
  <si>
    <t>repo exists</t>
  </si>
  <si>
    <t>tag exists</t>
  </si>
  <si>
    <t>{{tagExists}}</t>
  </si>
  <si>
    <t>compiles from Gradle</t>
  </si>
  <si>
    <t>tests from Gradle</t>
  </si>
  <si>
    <t>builds jar file</t>
  </si>
  <si>
    <t>no binaries</t>
  </si>
  <si>
    <t>{{compiles}}</t>
  </si>
  <si>
    <t>{{tests}}</t>
  </si>
  <si>
    <t>{{buildsJar}}</t>
  </si>
  <si>
    <t>{{noBinaries}}</t>
  </si>
  <si>
    <t>submitted peerEval</t>
  </si>
  <si>
    <t>quality</t>
  </si>
  <si>
    <t>quantity</t>
  </si>
  <si>
    <t>{{peerSubmitted1}}</t>
  </si>
  <si>
    <t>{{peerSubmitted2}}</t>
  </si>
  <si>
    <t>{{quality1}}</t>
  </si>
  <si>
    <t>{{quantity1}}</t>
  </si>
  <si>
    <t>{{peerSubmitted6}}</t>
  </si>
  <si>
    <t>{{quality6}}</t>
  </si>
  <si>
    <t>{{quantity6}}</t>
  </si>
  <si>
    <t>{{peerSubmitted5}}</t>
  </si>
  <si>
    <t>{{quality5}}</t>
  </si>
  <si>
    <t>{{quantity5}}</t>
  </si>
  <si>
    <t>{{peerSubmitted4}}</t>
  </si>
  <si>
    <t>{{quality4}}</t>
  </si>
  <si>
    <t>{{quantity4}}</t>
  </si>
  <si>
    <t>{{peerSubmitted3}}</t>
  </si>
  <si>
    <t>{{quality3}}</t>
  </si>
  <si>
    <t>{{quantity3}}</t>
  </si>
  <si>
    <t>{{quality2}}</t>
  </si>
  <si>
    <t>{{quantity2}}</t>
  </si>
  <si>
    <t>Student Data</t>
  </si>
  <si>
    <t>All classes are in package edu.odu.cs.cs350 (or in sub-packages within that)</t>
  </si>
  <si>
    <t>in subproject dir</t>
  </si>
  <si>
    <t>{{inSubproject}}</t>
  </si>
  <si>
    <t>separate tests</t>
  </si>
  <si>
    <t>{{src-test-java}}</t>
  </si>
  <si>
    <t>“phaseN” tag exists</t>
  </si>
  <si>
    <t>gradle files exist</t>
  </si>
  <si>
    <t>{{gradle}}</t>
  </si>
  <si>
    <t>{{wrapper}}</t>
  </si>
  <si>
    <t>apache structure</t>
  </si>
  <si>
    <t>{{apache}}</t>
  </si>
  <si>
    <t>in edu.odu.cs.cs350</t>
  </si>
  <si>
    <t>{{packaged}}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</si>
</sst>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"/>
      <family val="2"/>
    </font>
    <font>
      <sz val="10"/>
      <color theme="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49" fontId="0" fillId="0" borderId="0" xfId="0" applyNumberFormat="1" applyFont="1" applyAlignment="1">
      <alignment wrapText="1"/>
    </xf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/>
    <xf numFmtId="3" fontId="0" fillId="0" borderId="0" xfId="0" applyNumberFormat="1" applyFont="1" applyAlignment="1">
      <alignment wrapText="1"/>
    </xf>
    <xf numFmtId="3" fontId="0" fillId="0" borderId="0" xfId="0" applyNumberFormat="1" applyFont="1"/>
    <xf numFmtId="164" fontId="0" fillId="0" borderId="0" xfId="0" applyNumberFormat="1" applyFont="1" applyAlignment="1">
      <alignment wrapText="1"/>
    </xf>
    <xf numFmtId="165" fontId="0" fillId="0" borderId="0" xfId="0" applyNumberFormat="1"/>
    <xf numFmtId="2" fontId="0" fillId="0" borderId="0" xfId="0" applyNumberFormat="1" applyFont="1"/>
    <xf numFmtId="164" fontId="1" fillId="0" borderId="0" xfId="0" applyNumberFormat="1" applyFont="1" applyBorder="1" applyAlignment="1">
      <alignment horizontal="center" vertical="center"/>
    </xf>
    <xf numFmtId="1" fontId="0" fillId="0" borderId="0" xfId="0" applyNumberFormat="1" applyFont="1"/>
    <xf numFmtId="165" fontId="0" fillId="0" borderId="0" xfId="0" applyNumberFormat="1" applyFont="1"/>
    <xf numFmtId="166" fontId="0" fillId="0" borderId="0" xfId="0" applyNumberFormat="1"/>
    <xf numFmtId="164" fontId="0" fillId="0" borderId="0" xfId="0" applyNumberFormat="1" applyFont="1"/>
    <xf numFmtId="0" fontId="2" fillId="0" borderId="0" xfId="0" applyFont="1"/>
    <xf numFmtId="0" fontId="2" fillId="0" borderId="0" xfId="0" applyFont="1" applyAlignment="1">
      <alignment wrapText="1"/>
    </xf>
    <xf numFmtId="1" fontId="0" fillId="0" borderId="0" xfId="0" applyNumberFormat="1"/>
    <xf numFmtId="49" fontId="2" fillId="0" borderId="0" xfId="0" applyNumberFormat="1" applyFont="1" applyAlignment="1">
      <alignment wrapText="1"/>
    </xf>
    <xf numFmtId="0" fontId="3" fillId="0" borderId="0" xfId="0" applyNumberFormat="1" applyFont="1"/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5"/>
  <sheetViews>
    <sheetView topLeftCell="A58" zoomScaleNormal="100" workbookViewId="0">
      <selection activeCell="D165" sqref="D165"/>
    </sheetView>
  </sheetViews>
  <sheetFormatPr defaultRowHeight="13.2" x14ac:dyDescent="0.25"/>
  <cols>
    <col min="1" max="1" width="31.5546875" collapsed="true"/>
    <col min="2" max="2" width="8.6640625" collapsed="true"/>
    <col min="3" max="3" customWidth="true" width="12.109375" collapsed="true"/>
    <col min="4" max="4" width="10.0" collapsed="true"/>
    <col min="5" max="6" width="8.6640625" collapsed="true"/>
    <col min="7" max="7" width="9.6640625" collapsed="true"/>
    <col min="8" max="9" width="8.6640625" collapsed="true"/>
    <col min="10" max="10" width="11.109375" collapsed="true"/>
    <col min="11" max="11" width="33.109375" collapsed="true"/>
    <col min="12" max="1025" width="8.6640625" collapsed="true"/>
  </cols>
  <sheetData>
    <row r="1" spans="1:11" x14ac:dyDescent="0.25">
      <c r="A1" t="s">
        <v>0</v>
      </c>
      <c r="B1" t="s">
        <v>76</v>
      </c>
      <c r="E1" t="s">
        <v>77</v>
      </c>
      <c r="F1">
        <v>3</v>
      </c>
    </row>
    <row r="2" spans="1:11" x14ac:dyDescent="0.25">
      <c r="K2" s="1" t="s">
        <v>1</v>
      </c>
    </row>
    <row r="3" spans="1:11" x14ac:dyDescent="0.25">
      <c r="A3" s="2" t="s">
        <v>2</v>
      </c>
      <c r="K3" s="3"/>
    </row>
    <row r="4" spans="1:11" x14ac:dyDescent="0.25">
      <c r="A4" s="4" t="s">
        <v>3</v>
      </c>
      <c r="B4">
        <f>data!B7</f>
        <v>5</v>
      </c>
      <c r="K4" s="3"/>
    </row>
    <row r="5" spans="1:11" x14ac:dyDescent="0.25">
      <c r="A5" s="4" t="s">
        <v>4</v>
      </c>
      <c r="B5">
        <f>data!B8</f>
        <v>250</v>
      </c>
      <c r="K5" s="3"/>
    </row>
    <row r="6" spans="1:11" x14ac:dyDescent="0.25">
      <c r="A6" s="4" t="s">
        <v>5</v>
      </c>
      <c r="B6" s="5">
        <f>B5/B4</f>
        <v>50</v>
      </c>
      <c r="K6" s="3"/>
    </row>
    <row r="7" spans="1:11" ht="26.4" x14ac:dyDescent="0.25">
      <c r="A7" s="4" t="s">
        <v>6</v>
      </c>
      <c r="B7" t="e">
        <f>data!B3/data!B2</f>
        <v>#VALUE!</v>
      </c>
      <c r="K7" s="3"/>
    </row>
    <row r="8" spans="1:11" x14ac:dyDescent="0.25">
      <c r="A8" s="4"/>
      <c r="K8" s="3"/>
    </row>
    <row r="9" spans="1:11" x14ac:dyDescent="0.25">
      <c r="A9" s="4" t="s">
        <v>7</v>
      </c>
      <c r="B9" t="str">
        <f>data!B10</f>
        <v>{{numClasses}}</v>
      </c>
      <c r="K9" s="3"/>
    </row>
    <row r="10" spans="1:11" x14ac:dyDescent="0.25">
      <c r="A10" s="4" t="s">
        <v>8</v>
      </c>
      <c r="B10" t="str">
        <f>data!B9</f>
        <v>{{numTests}}</v>
      </c>
      <c r="K10" s="3"/>
    </row>
    <row r="11" spans="1:11" x14ac:dyDescent="0.25">
      <c r="A11" s="4" t="s">
        <v>9</v>
      </c>
      <c r="B11" t="str">
        <f>data!B13</f>
        <v>{{coverage}}</v>
      </c>
      <c r="K11" s="3"/>
    </row>
    <row r="12" spans="1:11" ht="26.4" x14ac:dyDescent="0.25">
      <c r="A12" s="4" t="s">
        <v>10</v>
      </c>
      <c r="B12" t="str">
        <f>data!B11</f>
        <v>{{undoc}}</v>
      </c>
      <c r="C12" s="5"/>
      <c r="K12" s="3"/>
    </row>
    <row r="13" spans="1:11" x14ac:dyDescent="0.25">
      <c r="A13" s="4" t="s">
        <v>11</v>
      </c>
      <c r="B13" t="str">
        <f>data!B12</f>
        <v>{{partialdoc}}</v>
      </c>
      <c r="C13" s="5"/>
      <c r="K13" s="3"/>
    </row>
    <row r="14" spans="1:11" x14ac:dyDescent="0.25">
      <c r="A14" s="4"/>
      <c r="C14" s="5"/>
      <c r="K14" s="3"/>
    </row>
    <row r="15" spans="1:11" x14ac:dyDescent="0.25">
      <c r="A15" s="4"/>
      <c r="K15" s="3"/>
    </row>
    <row r="16" spans="1:11" x14ac:dyDescent="0.25">
      <c r="A16" s="4"/>
      <c r="B16" s="1" t="s">
        <v>12</v>
      </c>
      <c r="C16" s="1" t="s">
        <v>13</v>
      </c>
      <c r="K16" s="3"/>
    </row>
    <row r="17" spans="1:43" x14ac:dyDescent="0.25">
      <c r="A17" s="2" t="s">
        <v>14</v>
      </c>
      <c r="K17" s="3"/>
    </row>
    <row r="18" spans="1:43" x14ac:dyDescent="0.25">
      <c r="A18" s="4"/>
      <c r="K18" s="3"/>
    </row>
    <row r="19" spans="1:43" x14ac:dyDescent="0.25">
      <c r="A19" s="2" t="s">
        <v>107</v>
      </c>
      <c r="K19" s="3"/>
    </row>
    <row r="20" spans="1:43" x14ac:dyDescent="0.25">
      <c r="A20" s="4"/>
      <c r="I20" s="6"/>
      <c r="J20" s="6"/>
      <c r="K20" s="7"/>
      <c r="L20" s="25" t="s">
        <v>15</v>
      </c>
      <c r="M20" s="25"/>
      <c r="N20" s="25"/>
      <c r="O20" s="25"/>
      <c r="P20" s="25"/>
      <c r="Q20" s="25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</row>
    <row r="21" spans="1:43" ht="52.8" x14ac:dyDescent="0.25">
      <c r="A21" s="1" t="s">
        <v>16</v>
      </c>
      <c r="D21" s="1" t="s">
        <v>17</v>
      </c>
      <c r="E21" s="21" t="s">
        <v>109</v>
      </c>
      <c r="F21" s="21" t="s">
        <v>110</v>
      </c>
      <c r="G21" s="21" t="s">
        <v>111</v>
      </c>
      <c r="H21" s="21" t="s">
        <v>112</v>
      </c>
      <c r="I21" s="21"/>
      <c r="J21" s="21" t="s">
        <v>18</v>
      </c>
      <c r="K21" s="8" t="s">
        <v>75</v>
      </c>
      <c r="L21" s="8" t="str">
        <f>data!B28</f>
        <v>{{student1}}</v>
      </c>
      <c r="M21" s="8" t="str">
        <f>data!C28</f>
        <v>{{student2}}</v>
      </c>
      <c r="N21" s="8" t="str">
        <f>data!D28</f>
        <v>{{student3}}</v>
      </c>
      <c r="O21" s="8" t="str">
        <f>data!E28</f>
        <v>{{student4}}</v>
      </c>
      <c r="P21" s="8" t="str">
        <f>data!F28</f>
        <v>{{student5}}</v>
      </c>
      <c r="Q21" s="8" t="str">
        <f>data!G28</f>
        <v>{{student6}}</v>
      </c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 spans="1:43" ht="26.4" x14ac:dyDescent="0.25">
      <c r="A22" s="7" t="s">
        <v>102</v>
      </c>
      <c r="C22" s="6"/>
      <c r="D22" s="3"/>
      <c r="K22" s="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</row>
    <row r="23" spans="1:43" x14ac:dyDescent="0.25">
      <c r="A23" s="7" t="str">
        <f>"story"&amp;(ROW()-22)</f>
        <v>story1</v>
      </c>
      <c r="B23">
        <v>1</v>
      </c>
      <c r="C23" s="6">
        <f>J23*(0.1*E23+0.5*F23+0.2*G23+0.2*H23)</f>
        <v>0</v>
      </c>
      <c r="D23" s="7"/>
      <c r="K23" s="7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</row>
    <row r="24" spans="1:43" x14ac:dyDescent="0.25">
      <c r="A24" s="7" t="str">
        <f>"story"&amp;(ROW()-22)</f>
        <v>story2</v>
      </c>
      <c r="B24">
        <v>1</v>
      </c>
      <c r="C24" s="6">
        <f t="shared" ref="C24:C48" si="0">J24*(0.1*E24+0.5*F24+0.2*G24+0.2*H24)</f>
        <v>0</v>
      </c>
      <c r="D24" s="7"/>
      <c r="K24" s="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</row>
    <row r="25" spans="1:43" x14ac:dyDescent="0.25">
      <c r="A25" s="7" t="str">
        <f>"story"&amp;(ROW()-22)</f>
        <v>story3</v>
      </c>
      <c r="B25">
        <v>1</v>
      </c>
      <c r="C25" s="6">
        <f t="shared" si="0"/>
        <v>0</v>
      </c>
      <c r="D25" s="7"/>
      <c r="K25" s="7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</row>
    <row r="26" spans="1:43" x14ac:dyDescent="0.25">
      <c r="A26" s="7" t="str">
        <f>"story"&amp;(ROW()-22)</f>
        <v>story4</v>
      </c>
      <c r="B26">
        <v>1</v>
      </c>
      <c r="C26" s="6">
        <f t="shared" si="0"/>
        <v>0</v>
      </c>
      <c r="D26" s="7"/>
      <c r="K26" s="7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</row>
    <row r="27" spans="1:43" x14ac:dyDescent="0.25">
      <c r="A27" s="7" t="str">
        <f t="shared" ref="A27:A48" si="1">"story"&amp;(ROW()-22)</f>
        <v>story5</v>
      </c>
      <c r="B27">
        <v>1</v>
      </c>
      <c r="C27" s="6">
        <f t="shared" si="0"/>
        <v>0</v>
      </c>
      <c r="D27" s="7"/>
      <c r="K27" s="7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</row>
    <row r="28" spans="1:43" x14ac:dyDescent="0.25">
      <c r="A28" s="7" t="str">
        <f t="shared" si="1"/>
        <v>story6</v>
      </c>
      <c r="B28">
        <v>1</v>
      </c>
      <c r="C28" s="6">
        <f t="shared" si="0"/>
        <v>0</v>
      </c>
      <c r="D28" s="7"/>
      <c r="K28" s="7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29" spans="1:43" x14ac:dyDescent="0.25">
      <c r="A29" s="7" t="str">
        <f t="shared" si="1"/>
        <v>story7</v>
      </c>
      <c r="B29">
        <v>1</v>
      </c>
      <c r="C29" s="6">
        <f t="shared" si="0"/>
        <v>0</v>
      </c>
      <c r="D29" s="7"/>
      <c r="K29" s="7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</row>
    <row r="30" spans="1:43" x14ac:dyDescent="0.25">
      <c r="A30" s="7" t="str">
        <f t="shared" si="1"/>
        <v>story8</v>
      </c>
      <c r="B30">
        <v>1</v>
      </c>
      <c r="C30" s="6">
        <f t="shared" si="0"/>
        <v>0</v>
      </c>
      <c r="D30" s="7"/>
      <c r="K30" s="7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</row>
    <row r="31" spans="1:43" x14ac:dyDescent="0.25">
      <c r="A31" s="7" t="str">
        <f t="shared" si="1"/>
        <v>story9</v>
      </c>
      <c r="B31">
        <v>1</v>
      </c>
      <c r="C31" s="6">
        <f t="shared" si="0"/>
        <v>0</v>
      </c>
      <c r="D31" s="7"/>
      <c r="K31" s="7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</row>
    <row r="32" spans="1:43" x14ac:dyDescent="0.25">
      <c r="A32" s="7" t="str">
        <f t="shared" si="1"/>
        <v>story10</v>
      </c>
      <c r="B32">
        <v>1</v>
      </c>
      <c r="C32" s="6">
        <f t="shared" si="0"/>
        <v>0</v>
      </c>
      <c r="D32" s="7"/>
      <c r="K32" s="7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</row>
    <row r="33" spans="1:40" x14ac:dyDescent="0.25">
      <c r="A33" s="7" t="str">
        <f t="shared" si="1"/>
        <v>story11</v>
      </c>
      <c r="B33">
        <v>1</v>
      </c>
      <c r="C33" s="6">
        <f t="shared" si="0"/>
        <v>0</v>
      </c>
      <c r="D33" s="7"/>
      <c r="K33" s="7"/>
      <c r="L33" s="6"/>
      <c r="M33" s="6"/>
      <c r="N33" s="6"/>
      <c r="O33" s="6"/>
      <c r="P33" s="6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</row>
    <row r="34" spans="1:40" x14ac:dyDescent="0.25">
      <c r="A34" s="7" t="str">
        <f t="shared" si="1"/>
        <v>story12</v>
      </c>
      <c r="B34">
        <v>1</v>
      </c>
      <c r="C34" s="6">
        <f t="shared" si="0"/>
        <v>0</v>
      </c>
      <c r="D34" s="7"/>
      <c r="K34" s="7"/>
      <c r="L34" s="6"/>
      <c r="M34" s="6"/>
      <c r="N34" s="6"/>
      <c r="O34" s="6"/>
      <c r="P34" s="6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</row>
    <row r="35" spans="1:40" x14ac:dyDescent="0.25">
      <c r="A35" s="7" t="str">
        <f t="shared" si="1"/>
        <v>story13</v>
      </c>
      <c r="B35">
        <v>1</v>
      </c>
      <c r="C35" s="6">
        <f t="shared" si="0"/>
        <v>0</v>
      </c>
      <c r="D35" s="7"/>
      <c r="K35" s="7"/>
      <c r="L35" s="6"/>
      <c r="M35" s="6"/>
      <c r="N35" s="6"/>
      <c r="O35" s="6"/>
      <c r="P35" s="6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</row>
    <row r="36" spans="1:40" x14ac:dyDescent="0.25">
      <c r="A36" s="7" t="str">
        <f t="shared" si="1"/>
        <v>story14</v>
      </c>
      <c r="B36">
        <v>1</v>
      </c>
      <c r="C36" s="6">
        <f t="shared" si="0"/>
        <v>0</v>
      </c>
      <c r="D36" s="7"/>
      <c r="K36" s="7"/>
      <c r="L36" s="6"/>
      <c r="M36" s="6"/>
      <c r="N36" s="6"/>
      <c r="O36" s="6"/>
      <c r="P36" s="6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</row>
    <row r="37" spans="1:40" x14ac:dyDescent="0.25">
      <c r="A37" s="7" t="str">
        <f t="shared" si="1"/>
        <v>story15</v>
      </c>
      <c r="B37">
        <v>1</v>
      </c>
      <c r="C37" s="6">
        <f t="shared" si="0"/>
        <v>0</v>
      </c>
      <c r="D37" s="10"/>
      <c r="K37" s="7"/>
      <c r="L37" s="6"/>
      <c r="M37" s="6"/>
      <c r="N37" s="6"/>
      <c r="O37" s="6"/>
      <c r="P37" s="6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</row>
    <row r="38" spans="1:40" x14ac:dyDescent="0.25">
      <c r="A38" s="7" t="str">
        <f t="shared" si="1"/>
        <v>story16</v>
      </c>
      <c r="B38">
        <v>1</v>
      </c>
      <c r="C38" s="6">
        <f t="shared" si="0"/>
        <v>0</v>
      </c>
      <c r="D38" s="7"/>
      <c r="K38" s="7"/>
      <c r="L38" s="6"/>
      <c r="M38" s="6"/>
      <c r="N38" s="6"/>
      <c r="O38" s="6"/>
      <c r="P38" s="6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</row>
    <row r="39" spans="1:40" x14ac:dyDescent="0.25">
      <c r="A39" s="7" t="str">
        <f t="shared" si="1"/>
        <v>story17</v>
      </c>
      <c r="B39">
        <v>1</v>
      </c>
      <c r="C39" s="6">
        <f t="shared" si="0"/>
        <v>0</v>
      </c>
      <c r="D39" s="7"/>
      <c r="K39" s="7"/>
      <c r="L39" s="6"/>
      <c r="M39" s="6"/>
      <c r="N39" s="6"/>
      <c r="O39" s="6"/>
      <c r="P39" s="6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</row>
    <row r="40" spans="1:40" x14ac:dyDescent="0.25">
      <c r="A40" s="7" t="str">
        <f t="shared" si="1"/>
        <v>story18</v>
      </c>
      <c r="B40">
        <v>1</v>
      </c>
      <c r="C40" s="6">
        <f t="shared" si="0"/>
        <v>0</v>
      </c>
      <c r="D40" s="7"/>
      <c r="K40" s="7"/>
      <c r="L40" s="6"/>
      <c r="M40" s="6"/>
      <c r="N40" s="6"/>
      <c r="O40" s="6"/>
      <c r="P40" s="6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</row>
    <row r="41" spans="1:40" x14ac:dyDescent="0.25">
      <c r="A41" s="7" t="str">
        <f t="shared" si="1"/>
        <v>story19</v>
      </c>
      <c r="B41">
        <v>1</v>
      </c>
      <c r="C41" s="6">
        <f t="shared" si="0"/>
        <v>0</v>
      </c>
      <c r="D41" s="7"/>
      <c r="K41" s="7"/>
      <c r="L41" s="6"/>
      <c r="M41" s="6"/>
      <c r="N41" s="6"/>
      <c r="O41" s="6"/>
      <c r="P41" s="6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</row>
    <row r="42" spans="1:40" x14ac:dyDescent="0.25">
      <c r="A42" s="7" t="str">
        <f t="shared" si="1"/>
        <v>story20</v>
      </c>
      <c r="B42">
        <v>1</v>
      </c>
      <c r="C42" s="6">
        <f t="shared" si="0"/>
        <v>0</v>
      </c>
      <c r="D42" s="7"/>
      <c r="K42" s="7"/>
      <c r="L42" s="6"/>
      <c r="M42" s="6"/>
      <c r="N42" s="6"/>
      <c r="O42" s="6"/>
      <c r="P42" s="6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</row>
    <row r="43" spans="1:40" x14ac:dyDescent="0.25">
      <c r="A43" s="7" t="str">
        <f t="shared" si="1"/>
        <v>story21</v>
      </c>
      <c r="B43">
        <v>1</v>
      </c>
      <c r="C43" s="6">
        <f t="shared" si="0"/>
        <v>0</v>
      </c>
      <c r="D43" s="7"/>
      <c r="K43" s="7"/>
      <c r="L43" s="6"/>
      <c r="M43" s="6"/>
      <c r="N43" s="6"/>
      <c r="O43" s="6"/>
      <c r="P43" s="6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</row>
    <row r="44" spans="1:40" x14ac:dyDescent="0.25">
      <c r="A44" s="7" t="str">
        <f t="shared" si="1"/>
        <v>story22</v>
      </c>
      <c r="B44">
        <v>1</v>
      </c>
      <c r="C44" s="6">
        <f t="shared" si="0"/>
        <v>0</v>
      </c>
      <c r="D44" s="7"/>
      <c r="K44" s="7"/>
      <c r="L44" s="6"/>
      <c r="M44" s="6"/>
      <c r="N44" s="6"/>
      <c r="O44" s="6"/>
      <c r="P44" s="6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</row>
    <row r="45" spans="1:40" x14ac:dyDescent="0.25">
      <c r="A45" s="7" t="str">
        <f t="shared" si="1"/>
        <v>story23</v>
      </c>
      <c r="B45">
        <v>1</v>
      </c>
      <c r="C45" s="6">
        <f t="shared" si="0"/>
        <v>0</v>
      </c>
      <c r="D45" s="7"/>
      <c r="K45" s="7"/>
      <c r="L45" s="6"/>
      <c r="M45" s="6"/>
      <c r="N45" s="6"/>
      <c r="O45" s="6"/>
      <c r="P45" s="6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</row>
    <row r="46" spans="1:40" x14ac:dyDescent="0.25">
      <c r="A46" s="7" t="str">
        <f t="shared" si="1"/>
        <v>story24</v>
      </c>
      <c r="B46">
        <v>1</v>
      </c>
      <c r="C46" s="6">
        <f t="shared" si="0"/>
        <v>0</v>
      </c>
      <c r="D46" s="7"/>
      <c r="K46" s="7"/>
      <c r="L46" s="6"/>
      <c r="M46" s="6"/>
      <c r="N46" s="6"/>
      <c r="O46" s="6"/>
      <c r="P46" s="6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</row>
    <row r="47" spans="1:40" x14ac:dyDescent="0.25">
      <c r="A47" s="7" t="str">
        <f t="shared" si="1"/>
        <v>story25</v>
      </c>
      <c r="B47">
        <v>1</v>
      </c>
      <c r="C47" s="6">
        <f t="shared" si="0"/>
        <v>0</v>
      </c>
      <c r="D47" s="7"/>
      <c r="K47" s="7"/>
      <c r="L47" s="6"/>
      <c r="M47" s="6"/>
      <c r="N47" s="6"/>
      <c r="O47" s="6"/>
      <c r="P47" s="6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</row>
    <row r="48" spans="1:40" x14ac:dyDescent="0.25">
      <c r="A48" s="7" t="str">
        <f t="shared" si="1"/>
        <v>story26</v>
      </c>
      <c r="B48">
        <v>1</v>
      </c>
      <c r="C48" s="6">
        <f t="shared" si="0"/>
        <v>0</v>
      </c>
      <c r="D48" s="7"/>
      <c r="K48" s="7"/>
      <c r="L48" s="6"/>
      <c r="M48" s="6"/>
      <c r="N48" s="6"/>
      <c r="O48" s="6"/>
      <c r="P48" s="6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</row>
    <row r="49" spans="1:40" x14ac:dyDescent="0.25">
      <c r="A49" s="7"/>
      <c r="C49" s="6"/>
      <c r="D49" s="11"/>
      <c r="K49" s="7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</row>
    <row r="50" spans="1:40" x14ac:dyDescent="0.25">
      <c r="A50" s="4" t="s">
        <v>19</v>
      </c>
      <c r="D50">
        <f>SUMPRODUCT(B22:B48,C22:C48)</f>
        <v>0</v>
      </c>
      <c r="K50" s="7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</row>
    <row r="51" spans="1:40" x14ac:dyDescent="0.25">
      <c r="A51" s="4"/>
      <c r="K51" s="7"/>
      <c r="L51" s="9">
        <f t="shared" ref="L51:Q51" si="2">SUM(L23:L48)</f>
        <v>0</v>
      </c>
      <c r="M51" s="9">
        <f t="shared" si="2"/>
        <v>0</v>
      </c>
      <c r="N51" s="9">
        <f t="shared" si="2"/>
        <v>0</v>
      </c>
      <c r="O51" s="9">
        <f t="shared" si="2"/>
        <v>0</v>
      </c>
      <c r="P51" s="9">
        <f t="shared" si="2"/>
        <v>0</v>
      </c>
      <c r="Q51" s="9">
        <f t="shared" si="2"/>
        <v>0</v>
      </c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</row>
    <row r="52" spans="1:40" x14ac:dyDescent="0.25">
      <c r="A52" t="s">
        <v>20</v>
      </c>
      <c r="D52">
        <f>0.8*B4*(F1-2)</f>
        <v>4</v>
      </c>
      <c r="K52" s="7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</row>
    <row r="53" spans="1:40" x14ac:dyDescent="0.25">
      <c r="K53" s="7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</row>
    <row r="54" spans="1:40" x14ac:dyDescent="0.25">
      <c r="A54" t="s">
        <v>108</v>
      </c>
      <c r="B54">
        <v>10</v>
      </c>
      <c r="C54">
        <f>D50/D52</f>
        <v>0</v>
      </c>
      <c r="K54" s="7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</row>
    <row r="55" spans="1:40" x14ac:dyDescent="0.25">
      <c r="K55" s="7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</row>
    <row r="56" spans="1:40" x14ac:dyDescent="0.25">
      <c r="A56" s="20" t="s">
        <v>106</v>
      </c>
      <c r="K56" s="7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</row>
    <row r="57" spans="1:40" ht="26.4" x14ac:dyDescent="0.25">
      <c r="B57" s="1" t="s">
        <v>12</v>
      </c>
      <c r="C57" s="1" t="s">
        <v>13</v>
      </c>
      <c r="D57" s="21" t="s">
        <v>78</v>
      </c>
      <c r="E57" s="24" t="s">
        <v>95</v>
      </c>
      <c r="K57" s="7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</row>
    <row r="58" spans="1:40" x14ac:dyDescent="0.25">
      <c r="A58" s="1" t="s">
        <v>21</v>
      </c>
      <c r="E58" s="24"/>
      <c r="K58" s="7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</row>
    <row r="59" spans="1:40" ht="26.4" x14ac:dyDescent="0.25">
      <c r="A59" s="4" t="s">
        <v>22</v>
      </c>
      <c r="B59">
        <f>IF(AND(ISNUMBER(E59), F$1&gt;=D59),MAX(1,E59-(F$1-D59)),"")</f>
        <v>2</v>
      </c>
      <c r="D59">
        <v>3</v>
      </c>
      <c r="E59" s="24">
        <v>2</v>
      </c>
      <c r="K59" s="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</row>
    <row r="60" spans="1:40" ht="26.4" x14ac:dyDescent="0.25">
      <c r="A60" s="4" t="s">
        <v>23</v>
      </c>
      <c r="B60">
        <f t="shared" ref="B60:B112" si="3">IF(AND(ISNUMBER(E60), F$1&gt;=D60),MAX(1,E60-(F$1-D60)),"")</f>
        <v>2</v>
      </c>
      <c r="D60">
        <v>3</v>
      </c>
      <c r="E60" s="24">
        <v>2</v>
      </c>
      <c r="I60" s="6"/>
      <c r="J60" s="6"/>
      <c r="K60" s="7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</row>
    <row r="61" spans="1:40" ht="26.4" x14ac:dyDescent="0.25">
      <c r="A61" s="4" t="s">
        <v>24</v>
      </c>
      <c r="B61">
        <f t="shared" si="3"/>
        <v>1</v>
      </c>
      <c r="D61">
        <v>3</v>
      </c>
      <c r="E61" s="24">
        <v>1</v>
      </c>
      <c r="I61" s="6"/>
      <c r="J61" s="6"/>
      <c r="K61" s="7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</row>
    <row r="62" spans="1:40" x14ac:dyDescent="0.25">
      <c r="A62" s="4"/>
      <c r="B62" t="str">
        <f t="shared" si="3"/>
        <v/>
      </c>
      <c r="E62" s="24"/>
      <c r="I62" s="6"/>
      <c r="J62" s="6"/>
      <c r="K62" s="7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</row>
    <row r="63" spans="1:40" ht="39.6" x14ac:dyDescent="0.25">
      <c r="A63" s="4" t="s">
        <v>194</v>
      </c>
      <c r="B63">
        <f t="shared" si="3"/>
        <v>2</v>
      </c>
      <c r="C63" t="str">
        <f>data!B25</f>
        <v>{{packaged}}</v>
      </c>
      <c r="D63" s="22">
        <v>3</v>
      </c>
      <c r="E63" s="24">
        <v>2</v>
      </c>
      <c r="F63" s="9"/>
      <c r="G63" s="9"/>
      <c r="H63" s="9"/>
      <c r="I63" s="9"/>
      <c r="J63" s="9"/>
      <c r="K63" s="12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</row>
    <row r="64" spans="1:40" x14ac:dyDescent="0.25">
      <c r="A64" s="4" t="s">
        <v>25</v>
      </c>
      <c r="B64">
        <f t="shared" si="3"/>
        <v>2</v>
      </c>
      <c r="D64" s="22">
        <v>3</v>
      </c>
      <c r="E64" s="24">
        <v>2</v>
      </c>
      <c r="F64" s="9"/>
      <c r="G64" s="9"/>
      <c r="H64" s="9"/>
      <c r="I64" s="9"/>
      <c r="J64" s="9"/>
      <c r="K64" s="12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</row>
    <row r="65" spans="1:40" x14ac:dyDescent="0.25">
      <c r="A65" s="4" t="s">
        <v>26</v>
      </c>
      <c r="B65">
        <f t="shared" si="3"/>
        <v>2</v>
      </c>
      <c r="C65" s="5" t="e">
        <f>B10/B9</f>
        <v>#VALUE!</v>
      </c>
      <c r="D65" s="22">
        <v>3</v>
      </c>
      <c r="E65" s="24">
        <v>2</v>
      </c>
      <c r="F65" s="9"/>
      <c r="G65" s="9"/>
      <c r="H65" s="9"/>
      <c r="I65" s="9"/>
      <c r="J65" s="9"/>
      <c r="K65" s="12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</row>
    <row r="66" spans="1:40" x14ac:dyDescent="0.25">
      <c r="A66" s="4" t="s">
        <v>27</v>
      </c>
      <c r="B66">
        <f t="shared" si="3"/>
        <v>1</v>
      </c>
      <c r="C66" s="5" t="str">
        <f>B11</f>
        <v>{{coverage}}</v>
      </c>
      <c r="D66" s="22">
        <v>3</v>
      </c>
      <c r="E66" s="24">
        <v>1</v>
      </c>
      <c r="F66" s="9"/>
      <c r="G66" s="9"/>
      <c r="H66" s="9"/>
      <c r="I66" s="9"/>
      <c r="J66" s="9"/>
      <c r="K66" s="12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</row>
    <row r="67" spans="1:40" x14ac:dyDescent="0.25">
      <c r="A67" s="4" t="s">
        <v>28</v>
      </c>
      <c r="B67">
        <f t="shared" si="3"/>
        <v>2</v>
      </c>
      <c r="C67" s="5" t="e">
        <f>MIN(MAX(1-B12/(B9+0.0001)-0.25*B13/(B9+0.0001),0),B9)</f>
        <v>#VALUE!</v>
      </c>
      <c r="D67" s="22">
        <v>3</v>
      </c>
      <c r="E67" s="24">
        <v>2</v>
      </c>
      <c r="F67" s="9"/>
      <c r="G67" s="9"/>
      <c r="H67" s="9"/>
      <c r="I67" s="9"/>
      <c r="J67" s="9"/>
      <c r="K67" s="12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</row>
    <row r="68" spans="1:40" x14ac:dyDescent="0.25">
      <c r="A68" s="4" t="s">
        <v>113</v>
      </c>
      <c r="B68">
        <v>3</v>
      </c>
      <c r="D68" s="22">
        <v>3</v>
      </c>
      <c r="E68" s="24"/>
      <c r="I68" s="6"/>
      <c r="J68" s="6"/>
      <c r="K68" s="7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</row>
    <row r="69" spans="1:40" x14ac:dyDescent="0.25">
      <c r="A69" s="2"/>
      <c r="B69" t="str">
        <f t="shared" si="3"/>
        <v/>
      </c>
      <c r="D69" s="22"/>
      <c r="E69" s="24"/>
      <c r="I69" s="9"/>
      <c r="J69" s="9"/>
      <c r="K69" s="12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</row>
    <row r="70" spans="1:40" x14ac:dyDescent="0.25">
      <c r="A70" s="2" t="s">
        <v>29</v>
      </c>
      <c r="B70" t="str">
        <f t="shared" si="3"/>
        <v/>
      </c>
      <c r="D70" s="22"/>
      <c r="E70" s="24"/>
      <c r="I70" s="9"/>
      <c r="J70" s="9"/>
      <c r="K70" s="12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</row>
    <row r="71" spans="1:40" ht="26.4" x14ac:dyDescent="0.25">
      <c r="A71" s="4" t="s">
        <v>30</v>
      </c>
      <c r="B71">
        <f t="shared" si="3"/>
        <v>1</v>
      </c>
      <c r="C71" t="str">
        <f>data!B22</f>
        <v>{{inSubproject}}</v>
      </c>
      <c r="D71" s="22">
        <v>3</v>
      </c>
      <c r="E71" s="24">
        <v>1</v>
      </c>
      <c r="F71" s="9"/>
      <c r="G71" s="9"/>
      <c r="H71" s="9"/>
      <c r="I71" s="9"/>
      <c r="J71" s="9"/>
      <c r="K71" s="12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</row>
    <row r="72" spans="1:40" ht="26.4" x14ac:dyDescent="0.25">
      <c r="A72" s="4" t="s">
        <v>31</v>
      </c>
      <c r="B72">
        <f t="shared" si="3"/>
        <v>1</v>
      </c>
      <c r="C72" t="str">
        <f>data!B23</f>
        <v>{{src-test-java}}</v>
      </c>
      <c r="D72" s="22">
        <v>3</v>
      </c>
      <c r="E72" s="24">
        <v>1</v>
      </c>
      <c r="F72" s="9"/>
      <c r="G72" s="9"/>
      <c r="H72" s="9"/>
      <c r="I72" s="9"/>
      <c r="J72" s="9"/>
      <c r="K72" s="12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</row>
    <row r="73" spans="1:40" ht="39.6" x14ac:dyDescent="0.25">
      <c r="A73" s="4" t="s">
        <v>32</v>
      </c>
      <c r="B73">
        <f t="shared" si="3"/>
        <v>3</v>
      </c>
      <c r="C73" t="str">
        <f>data!B24</f>
        <v>{{apache}}</v>
      </c>
      <c r="D73" s="22">
        <v>3</v>
      </c>
      <c r="E73" s="24">
        <v>3</v>
      </c>
      <c r="F73" s="9"/>
      <c r="G73" s="9"/>
      <c r="H73" s="9"/>
      <c r="I73" s="9"/>
      <c r="J73" s="9"/>
      <c r="K73" s="12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</row>
    <row r="74" spans="1:40" x14ac:dyDescent="0.25">
      <c r="A74" s="4"/>
      <c r="B74" t="str">
        <f t="shared" si="3"/>
        <v/>
      </c>
      <c r="D74" s="22"/>
      <c r="E74" s="24"/>
      <c r="F74" s="9"/>
      <c r="G74" s="9"/>
      <c r="H74" s="9"/>
      <c r="I74" s="9"/>
      <c r="J74" s="9"/>
      <c r="K74" s="12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</row>
    <row r="75" spans="1:40" x14ac:dyDescent="0.25">
      <c r="A75" s="4"/>
      <c r="B75" t="str">
        <f t="shared" si="3"/>
        <v/>
      </c>
      <c r="D75" s="22"/>
      <c r="E75" s="24"/>
      <c r="F75" s="9"/>
      <c r="G75" s="9"/>
      <c r="H75" s="9"/>
      <c r="I75" s="9"/>
      <c r="J75" s="9"/>
      <c r="K75" s="12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</row>
    <row r="76" spans="1:40" x14ac:dyDescent="0.25">
      <c r="A76" s="2" t="s">
        <v>33</v>
      </c>
      <c r="B76" t="str">
        <f t="shared" si="3"/>
        <v/>
      </c>
      <c r="D76" s="22"/>
      <c r="E76" s="24"/>
      <c r="F76" s="9"/>
      <c r="G76" s="9"/>
      <c r="H76" s="9"/>
      <c r="I76" s="9"/>
      <c r="J76" s="9"/>
      <c r="K76" s="12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</row>
    <row r="77" spans="1:40" x14ac:dyDescent="0.25">
      <c r="A77" s="4" t="s">
        <v>34</v>
      </c>
      <c r="B77">
        <f t="shared" si="3"/>
        <v>2</v>
      </c>
      <c r="C77" t="str">
        <f>data!B14</f>
        <v>{{cloned}}</v>
      </c>
      <c r="D77" s="22">
        <v>3</v>
      </c>
      <c r="E77" s="24">
        <v>2</v>
      </c>
      <c r="F77" s="9"/>
      <c r="G77" s="9"/>
      <c r="H77" s="9"/>
      <c r="I77" s="9"/>
      <c r="J77" s="9"/>
      <c r="K77" s="12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</row>
    <row r="78" spans="1:40" x14ac:dyDescent="0.25">
      <c r="A78" s="4" t="s">
        <v>199</v>
      </c>
      <c r="B78">
        <f t="shared" si="3"/>
        <v>2</v>
      </c>
      <c r="C78" t="str">
        <f>data!B15</f>
        <v>{{tagExists}}</v>
      </c>
      <c r="D78" s="22">
        <v>3</v>
      </c>
      <c r="E78" s="24">
        <v>2</v>
      </c>
      <c r="F78" s="9"/>
      <c r="G78" s="9"/>
      <c r="H78" s="9"/>
      <c r="I78" s="9"/>
      <c r="J78" s="9"/>
      <c r="K78" s="12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</row>
    <row r="79" spans="1:40" x14ac:dyDescent="0.25">
      <c r="A79" s="4" t="s">
        <v>35</v>
      </c>
      <c r="B79">
        <f t="shared" si="3"/>
        <v>2</v>
      </c>
      <c r="D79" s="22">
        <v>3</v>
      </c>
      <c r="E79" s="24">
        <v>2</v>
      </c>
      <c r="F79" s="9"/>
      <c r="G79" s="9"/>
      <c r="H79" s="9"/>
      <c r="I79" s="9"/>
      <c r="J79" s="9"/>
      <c r="K79" s="12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</row>
    <row r="80" spans="1:40" x14ac:dyDescent="0.25">
      <c r="A80" s="4" t="s">
        <v>36</v>
      </c>
      <c r="B80">
        <f t="shared" si="3"/>
        <v>2</v>
      </c>
      <c r="D80" s="22">
        <v>3</v>
      </c>
      <c r="E80" s="24">
        <v>2</v>
      </c>
      <c r="F80" s="9"/>
      <c r="G80" s="9"/>
      <c r="H80" s="9"/>
      <c r="I80" s="9"/>
      <c r="J80" s="9"/>
      <c r="K80" s="12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</row>
    <row r="81" spans="1:40" x14ac:dyDescent="0.25">
      <c r="A81" s="4" t="s">
        <v>37</v>
      </c>
      <c r="B81">
        <f t="shared" si="3"/>
        <v>1</v>
      </c>
      <c r="C81" t="str">
        <f>data!B21</f>
        <v>{{noBinaries}}</v>
      </c>
      <c r="D81" s="22">
        <v>3</v>
      </c>
      <c r="E81" s="24">
        <v>1</v>
      </c>
      <c r="F81" s="9"/>
      <c r="G81" s="9"/>
      <c r="H81" s="9"/>
      <c r="I81" s="9"/>
      <c r="J81" s="9"/>
      <c r="K81" s="12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</row>
    <row r="82" spans="1:40" x14ac:dyDescent="0.25">
      <c r="A82" s="4"/>
      <c r="B82" t="str">
        <f t="shared" si="3"/>
        <v/>
      </c>
      <c r="D82" s="22"/>
      <c r="E82" s="24"/>
      <c r="F82" s="9"/>
      <c r="G82" s="9"/>
      <c r="H82" s="9"/>
      <c r="I82" s="9"/>
      <c r="J82" s="9"/>
      <c r="K82" s="12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</row>
    <row r="83" spans="1:40" x14ac:dyDescent="0.25">
      <c r="A83" s="2"/>
      <c r="B83" t="str">
        <f t="shared" si="3"/>
        <v/>
      </c>
      <c r="D83" s="22"/>
      <c r="E83" s="24"/>
      <c r="F83" s="9"/>
      <c r="G83" s="9"/>
      <c r="H83" s="9"/>
      <c r="I83" s="9"/>
      <c r="J83" s="9"/>
      <c r="K83" s="12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</row>
    <row r="84" spans="1:40" x14ac:dyDescent="0.25">
      <c r="A84" s="2" t="s">
        <v>38</v>
      </c>
      <c r="B84" t="str">
        <f t="shared" si="3"/>
        <v/>
      </c>
      <c r="D84" s="22"/>
      <c r="E84" s="24"/>
      <c r="F84" s="9"/>
      <c r="G84" s="9"/>
      <c r="H84" s="9"/>
      <c r="I84" s="9"/>
      <c r="J84" s="9"/>
      <c r="K84" s="12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</row>
    <row r="85" spans="1:40" x14ac:dyDescent="0.25">
      <c r="A85" s="4" t="s">
        <v>39</v>
      </c>
      <c r="B85">
        <f t="shared" si="3"/>
        <v>2</v>
      </c>
      <c r="C85" t="str">
        <f>data!B16</f>
        <v>{{gradle}}</v>
      </c>
      <c r="D85" s="22">
        <v>3</v>
      </c>
      <c r="E85" s="24">
        <v>2</v>
      </c>
      <c r="F85" s="9"/>
      <c r="G85" s="9"/>
      <c r="H85" s="9"/>
      <c r="I85" s="9"/>
      <c r="J85" s="9"/>
      <c r="K85" s="12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</row>
    <row r="86" spans="1:40" x14ac:dyDescent="0.25">
      <c r="A86" s="4" t="s">
        <v>40</v>
      </c>
      <c r="B86">
        <f t="shared" si="3"/>
        <v>2</v>
      </c>
      <c r="C86" t="str">
        <f>data!B17</f>
        <v>{{wrapper}}</v>
      </c>
      <c r="D86" s="22">
        <v>3</v>
      </c>
      <c r="E86" s="24">
        <v>2</v>
      </c>
      <c r="F86" s="9"/>
      <c r="G86" s="9"/>
      <c r="H86" s="9"/>
      <c r="I86" s="9"/>
      <c r="J86" s="9"/>
      <c r="K86" s="12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</row>
    <row r="87" spans="1:40" ht="26.4" x14ac:dyDescent="0.25">
      <c r="A87" s="4" t="s">
        <v>79</v>
      </c>
      <c r="B87">
        <f t="shared" si="3"/>
        <v>2</v>
      </c>
      <c r="C87" t="e">
        <f>(data!B18+data!B19+data!B20)/3</f>
        <v>#VALUE!</v>
      </c>
      <c r="D87" s="22">
        <v>3</v>
      </c>
      <c r="E87" s="24">
        <v>2</v>
      </c>
      <c r="F87" s="9"/>
      <c r="G87" s="9"/>
      <c r="H87" s="9"/>
      <c r="I87" s="9"/>
      <c r="J87" s="9"/>
      <c r="K87" s="12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</row>
    <row r="88" spans="1:40" ht="26.4" x14ac:dyDescent="0.25">
      <c r="A88" s="4" t="s">
        <v>80</v>
      </c>
      <c r="B88" t="str">
        <f t="shared" si="3"/>
        <v/>
      </c>
      <c r="D88" s="22">
        <v>4</v>
      </c>
      <c r="E88" s="24">
        <v>2</v>
      </c>
      <c r="F88" s="9"/>
      <c r="G88" s="9"/>
      <c r="H88" s="9"/>
      <c r="I88" s="9"/>
      <c r="J88" s="9"/>
      <c r="K88" s="12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</row>
    <row r="89" spans="1:40" x14ac:dyDescent="0.25">
      <c r="A89" s="4" t="s">
        <v>97</v>
      </c>
      <c r="B89" t="str">
        <f t="shared" si="3"/>
        <v/>
      </c>
      <c r="D89" s="22">
        <v>4</v>
      </c>
      <c r="E89" s="24">
        <v>2</v>
      </c>
      <c r="F89" s="9"/>
      <c r="G89" s="9"/>
      <c r="H89" s="9"/>
      <c r="I89" s="9"/>
      <c r="J89" s="9"/>
      <c r="K89" s="12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</row>
    <row r="90" spans="1:40" ht="26.4" x14ac:dyDescent="0.25">
      <c r="A90" s="4" t="s">
        <v>81</v>
      </c>
      <c r="B90" t="str">
        <f t="shared" si="3"/>
        <v/>
      </c>
      <c r="D90" s="22">
        <v>4</v>
      </c>
      <c r="E90" s="24">
        <v>2</v>
      </c>
      <c r="F90" s="9"/>
      <c r="G90" s="9"/>
      <c r="H90" s="9"/>
      <c r="I90" s="9"/>
      <c r="J90" s="9"/>
      <c r="K90" s="12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</row>
    <row r="91" spans="1:40" ht="26.4" x14ac:dyDescent="0.25">
      <c r="A91" s="4" t="s">
        <v>41</v>
      </c>
      <c r="B91">
        <f t="shared" si="3"/>
        <v>2</v>
      </c>
      <c r="D91" s="22">
        <v>3</v>
      </c>
      <c r="E91" s="24">
        <v>2</v>
      </c>
      <c r="F91" s="9"/>
      <c r="G91" s="9"/>
      <c r="H91" s="9"/>
      <c r="I91" s="9"/>
      <c r="J91" s="9"/>
      <c r="K91" s="12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</row>
    <row r="92" spans="1:40" x14ac:dyDescent="0.25">
      <c r="A92" s="4"/>
      <c r="B92" t="str">
        <f t="shared" si="3"/>
        <v/>
      </c>
      <c r="D92" s="22"/>
      <c r="E92" s="24"/>
      <c r="F92" s="9"/>
      <c r="G92" s="9"/>
      <c r="H92" s="9"/>
      <c r="I92" s="9"/>
      <c r="J92" s="9"/>
      <c r="K92" s="12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</row>
    <row r="93" spans="1:40" x14ac:dyDescent="0.25">
      <c r="A93" s="23" t="s">
        <v>82</v>
      </c>
      <c r="B93" t="str">
        <f t="shared" si="3"/>
        <v/>
      </c>
      <c r="D93" s="22"/>
      <c r="E93" s="24"/>
      <c r="F93" s="9"/>
      <c r="G93" s="9"/>
      <c r="H93" s="9"/>
      <c r="I93" s="9"/>
      <c r="J93" s="9"/>
      <c r="K93" s="12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</row>
    <row r="94" spans="1:40" x14ac:dyDescent="0.25">
      <c r="A94" s="4" t="s">
        <v>83</v>
      </c>
      <c r="B94" t="str">
        <f t="shared" si="3"/>
        <v/>
      </c>
      <c r="D94" s="22">
        <v>4</v>
      </c>
      <c r="E94" s="24">
        <v>2</v>
      </c>
      <c r="F94" s="9"/>
      <c r="G94" s="9"/>
      <c r="H94" s="9"/>
      <c r="I94" s="9"/>
      <c r="J94" s="9"/>
      <c r="K94" s="12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</row>
    <row r="95" spans="1:40" x14ac:dyDescent="0.25">
      <c r="A95" s="4" t="s">
        <v>84</v>
      </c>
      <c r="B95" t="str">
        <f t="shared" si="3"/>
        <v/>
      </c>
      <c r="D95" s="22">
        <v>4</v>
      </c>
      <c r="E95" s="24">
        <v>2</v>
      </c>
      <c r="F95" s="9"/>
      <c r="G95" s="9"/>
      <c r="H95" s="9"/>
      <c r="I95" s="9"/>
      <c r="J95" s="9"/>
      <c r="K95" s="12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</row>
    <row r="96" spans="1:40" ht="26.4" x14ac:dyDescent="0.25">
      <c r="A96" s="4" t="s">
        <v>85</v>
      </c>
      <c r="B96" t="str">
        <f t="shared" si="3"/>
        <v/>
      </c>
      <c r="D96" s="22">
        <v>4</v>
      </c>
      <c r="E96" s="24">
        <v>2</v>
      </c>
      <c r="F96" s="9"/>
      <c r="G96" s="9"/>
      <c r="H96" s="9"/>
      <c r="I96" s="9"/>
      <c r="J96" s="9"/>
      <c r="K96" s="12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</row>
    <row r="97" spans="1:40" x14ac:dyDescent="0.25">
      <c r="A97" s="4" t="s">
        <v>86</v>
      </c>
      <c r="B97" t="str">
        <f t="shared" si="3"/>
        <v/>
      </c>
      <c r="D97" s="22">
        <v>4</v>
      </c>
      <c r="E97" s="24">
        <v>2</v>
      </c>
      <c r="F97" s="9"/>
      <c r="G97" s="9"/>
      <c r="H97" s="9"/>
      <c r="I97" s="9"/>
      <c r="J97" s="9"/>
      <c r="K97" s="12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</row>
    <row r="98" spans="1:40" ht="26.4" x14ac:dyDescent="0.25">
      <c r="A98" s="4" t="s">
        <v>98</v>
      </c>
      <c r="B98" t="str">
        <f t="shared" si="3"/>
        <v/>
      </c>
      <c r="D98" s="22">
        <v>4</v>
      </c>
      <c r="E98" s="24">
        <v>2</v>
      </c>
      <c r="F98" s="9"/>
      <c r="G98" s="9"/>
      <c r="H98" s="9"/>
      <c r="I98" s="9"/>
      <c r="J98" s="9"/>
      <c r="K98" s="12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</row>
    <row r="99" spans="1:40" x14ac:dyDescent="0.25">
      <c r="A99" s="4"/>
      <c r="D99" s="22"/>
      <c r="E99" s="24">
        <v>3</v>
      </c>
      <c r="F99" s="9"/>
      <c r="G99" s="9"/>
      <c r="H99" s="9"/>
      <c r="I99" s="9"/>
      <c r="J99" s="9"/>
      <c r="K99" s="12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</row>
    <row r="100" spans="1:40" x14ac:dyDescent="0.25">
      <c r="A100" s="4"/>
      <c r="B100" t="str">
        <f t="shared" si="3"/>
        <v/>
      </c>
      <c r="D100" s="22"/>
      <c r="E100" s="24"/>
      <c r="F100" s="9"/>
      <c r="G100" s="9"/>
      <c r="H100" s="9"/>
      <c r="I100" s="9"/>
      <c r="J100" s="9"/>
      <c r="K100" s="12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</row>
    <row r="101" spans="1:40" x14ac:dyDescent="0.25">
      <c r="A101" s="23" t="s">
        <v>99</v>
      </c>
      <c r="B101" t="str">
        <f t="shared" si="3"/>
        <v/>
      </c>
      <c r="D101" s="22"/>
      <c r="E101" s="24"/>
      <c r="F101" s="9"/>
      <c r="G101" s="9"/>
      <c r="H101" s="9"/>
      <c r="I101" s="9"/>
      <c r="J101" s="9"/>
      <c r="K101" s="12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</row>
    <row r="102" spans="1:40" ht="26.4" x14ac:dyDescent="0.25">
      <c r="A102" s="4" t="s">
        <v>87</v>
      </c>
      <c r="B102" t="str">
        <f t="shared" si="3"/>
        <v/>
      </c>
      <c r="D102" s="22">
        <v>4</v>
      </c>
      <c r="E102" s="24">
        <v>2</v>
      </c>
      <c r="F102" s="9"/>
      <c r="G102" s="9"/>
      <c r="H102" s="9"/>
      <c r="I102" s="9"/>
      <c r="J102" s="9"/>
      <c r="K102" s="12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</row>
    <row r="103" spans="1:40" ht="26.4" x14ac:dyDescent="0.25">
      <c r="A103" s="4" t="s">
        <v>100</v>
      </c>
      <c r="B103" t="str">
        <f t="shared" si="3"/>
        <v/>
      </c>
      <c r="D103" s="22">
        <v>4</v>
      </c>
      <c r="E103" s="24">
        <v>3</v>
      </c>
      <c r="F103" s="9"/>
      <c r="G103" s="9"/>
      <c r="H103" s="9"/>
      <c r="I103" s="9"/>
      <c r="J103" s="9"/>
      <c r="K103" s="12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</row>
    <row r="104" spans="1:40" x14ac:dyDescent="0.25">
      <c r="A104" s="4" t="s">
        <v>101</v>
      </c>
      <c r="B104" t="str">
        <f t="shared" si="3"/>
        <v/>
      </c>
      <c r="D104" s="22">
        <v>4</v>
      </c>
      <c r="E104" s="24">
        <v>3</v>
      </c>
      <c r="F104" s="9"/>
      <c r="G104" s="9"/>
      <c r="H104" s="9"/>
      <c r="I104" s="9"/>
      <c r="J104" s="9"/>
      <c r="K104" s="12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</row>
    <row r="105" spans="1:40" x14ac:dyDescent="0.25">
      <c r="A105" s="4"/>
      <c r="B105" t="str">
        <f t="shared" si="3"/>
        <v/>
      </c>
      <c r="D105" s="22"/>
      <c r="E105" s="24"/>
      <c r="F105" s="9"/>
      <c r="G105" s="9"/>
      <c r="H105" s="9"/>
      <c r="I105" s="9"/>
      <c r="J105" s="9"/>
      <c r="K105" s="12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</row>
    <row r="106" spans="1:40" x14ac:dyDescent="0.25">
      <c r="A106" s="23" t="s">
        <v>88</v>
      </c>
      <c r="B106" t="str">
        <f t="shared" si="3"/>
        <v/>
      </c>
      <c r="D106" s="22"/>
      <c r="E106" s="24"/>
      <c r="F106" s="9"/>
      <c r="G106" s="9"/>
      <c r="H106" s="9"/>
      <c r="I106" s="9"/>
      <c r="J106" s="9"/>
      <c r="K106" s="12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</row>
    <row r="107" spans="1:40" ht="26.4" x14ac:dyDescent="0.25">
      <c r="A107" s="4" t="s">
        <v>42</v>
      </c>
      <c r="B107">
        <f t="shared" si="3"/>
        <v>1</v>
      </c>
      <c r="D107" s="22">
        <v>3</v>
      </c>
      <c r="E107" s="24">
        <v>1</v>
      </c>
      <c r="F107" s="9"/>
      <c r="G107" s="9"/>
      <c r="H107" s="9"/>
      <c r="I107" s="9"/>
      <c r="J107" s="9"/>
      <c r="K107" s="12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</row>
    <row r="108" spans="1:40" ht="52.8" x14ac:dyDescent="0.25">
      <c r="A108" s="4" t="s">
        <v>90</v>
      </c>
      <c r="B108" t="str">
        <f t="shared" si="3"/>
        <v/>
      </c>
      <c r="D108" s="22">
        <v>4</v>
      </c>
      <c r="E108" s="24">
        <v>1</v>
      </c>
      <c r="F108" s="9"/>
      <c r="G108" s="9"/>
      <c r="H108" s="9"/>
      <c r="I108" s="9"/>
      <c r="J108" s="9"/>
      <c r="K108" s="12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</row>
    <row r="109" spans="1:40" ht="52.8" x14ac:dyDescent="0.25">
      <c r="A109" s="4" t="s">
        <v>91</v>
      </c>
      <c r="B109" t="str">
        <f t="shared" si="3"/>
        <v/>
      </c>
      <c r="D109" s="22">
        <v>4</v>
      </c>
      <c r="E109" s="24">
        <v>1</v>
      </c>
      <c r="F109" s="9"/>
      <c r="G109" s="9"/>
      <c r="H109" s="9"/>
      <c r="I109" s="9"/>
      <c r="J109" s="9"/>
      <c r="K109" s="12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</row>
    <row r="110" spans="1:40" ht="39.6" x14ac:dyDescent="0.25">
      <c r="A110" s="4" t="s">
        <v>92</v>
      </c>
      <c r="B110" t="str">
        <f t="shared" si="3"/>
        <v/>
      </c>
      <c r="D110" s="22">
        <v>4</v>
      </c>
      <c r="E110" s="24">
        <v>1</v>
      </c>
      <c r="F110" s="9"/>
      <c r="G110" s="9"/>
      <c r="H110" s="9"/>
      <c r="I110" s="9"/>
      <c r="J110" s="9"/>
      <c r="K110" s="12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</row>
    <row r="111" spans="1:40" ht="66" x14ac:dyDescent="0.25">
      <c r="A111" s="4" t="s">
        <v>96</v>
      </c>
      <c r="B111" t="str">
        <f t="shared" si="3"/>
        <v/>
      </c>
      <c r="D111" s="22">
        <v>4</v>
      </c>
      <c r="E111" s="24">
        <v>1</v>
      </c>
      <c r="F111" s="9"/>
      <c r="G111" s="9"/>
      <c r="H111" s="9"/>
      <c r="I111" s="9"/>
      <c r="J111" s="9"/>
      <c r="K111" s="12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</row>
    <row r="112" spans="1:40" ht="26.4" x14ac:dyDescent="0.25">
      <c r="A112" s="4" t="s">
        <v>89</v>
      </c>
      <c r="B112">
        <f t="shared" si="3"/>
        <v>2</v>
      </c>
      <c r="D112" s="22">
        <v>3</v>
      </c>
      <c r="E112" s="24">
        <v>2</v>
      </c>
      <c r="F112" s="9"/>
      <c r="G112" s="9"/>
      <c r="H112" s="9"/>
      <c r="I112" s="9"/>
      <c r="J112" s="9"/>
      <c r="K112" s="12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</row>
    <row r="113" spans="1:40" x14ac:dyDescent="0.25">
      <c r="A113" s="4"/>
      <c r="B113" s="9"/>
      <c r="D113" s="22"/>
      <c r="E113" s="9"/>
      <c r="F113" s="9"/>
      <c r="G113" s="9"/>
      <c r="H113" s="9"/>
      <c r="I113" s="9"/>
      <c r="J113" s="9"/>
      <c r="K113" s="12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</row>
    <row r="114" spans="1:40" x14ac:dyDescent="0.25">
      <c r="A114" s="23" t="s">
        <v>93</v>
      </c>
      <c r="B114" s="9"/>
      <c r="D114" s="22"/>
      <c r="E114" s="9"/>
      <c r="F114" s="9"/>
      <c r="G114" s="9"/>
      <c r="H114" s="9"/>
      <c r="I114" s="9"/>
      <c r="J114" s="9"/>
      <c r="K114" s="12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</row>
    <row r="115" spans="1:40" ht="66" x14ac:dyDescent="0.25">
      <c r="A115" s="4" t="s">
        <v>94</v>
      </c>
      <c r="B115" s="9">
        <v>5</v>
      </c>
      <c r="D115" s="22">
        <v>3</v>
      </c>
      <c r="E115" s="9"/>
      <c r="F115" s="9"/>
      <c r="G115" s="9"/>
      <c r="H115" s="9"/>
      <c r="I115" s="9"/>
      <c r="J115" s="9"/>
      <c r="K115" s="12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</row>
    <row r="116" spans="1:40" ht="79.2" x14ac:dyDescent="0.25">
      <c r="A116" s="4" t="s">
        <v>43</v>
      </c>
      <c r="B116" s="9">
        <v>4</v>
      </c>
      <c r="D116" s="22">
        <v>3</v>
      </c>
      <c r="E116" s="9"/>
      <c r="F116" s="9"/>
      <c r="G116" s="9"/>
      <c r="H116" s="9"/>
      <c r="I116" s="9"/>
      <c r="J116" s="9"/>
      <c r="K116" s="12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</row>
    <row r="117" spans="1:40" x14ac:dyDescent="0.25">
      <c r="K117" s="7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</row>
    <row r="118" spans="1:40" x14ac:dyDescent="0.25">
      <c r="A118" s="4"/>
      <c r="B118" s="9"/>
      <c r="D118" s="9"/>
      <c r="E118" s="9"/>
      <c r="F118" s="9"/>
      <c r="G118" s="9"/>
      <c r="H118" s="9"/>
      <c r="I118" s="9"/>
      <c r="J118" s="9"/>
      <c r="K118" s="12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</row>
    <row r="119" spans="1:40" ht="26.4" x14ac:dyDescent="0.25">
      <c r="A119" s="4" t="s">
        <v>44</v>
      </c>
      <c r="B119" s="9">
        <v>-1</v>
      </c>
      <c r="D119" s="9"/>
      <c r="E119" s="9"/>
      <c r="F119" s="9"/>
      <c r="G119" s="9"/>
      <c r="H119" s="9"/>
      <c r="I119" s="9"/>
      <c r="J119" s="9"/>
      <c r="K119" s="12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</row>
    <row r="120" spans="1:40" x14ac:dyDescent="0.25">
      <c r="A120" s="4"/>
      <c r="B120" s="9"/>
      <c r="D120" s="9"/>
      <c r="E120" s="9"/>
      <c r="F120" s="9"/>
      <c r="G120" s="9"/>
      <c r="H120" s="9"/>
      <c r="I120" s="9"/>
      <c r="J120" s="9"/>
      <c r="K120" s="12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</row>
    <row r="121" spans="1:40" x14ac:dyDescent="0.25">
      <c r="A121" s="4" t="s">
        <v>45</v>
      </c>
      <c r="C121" s="13" t="e">
        <f>SUMPRODUCT(B54:B120,C54:C120)/SUM(B54:B118)</f>
        <v>#VALUE!</v>
      </c>
      <c r="D121" s="9"/>
      <c r="E121" s="9"/>
      <c r="F121" s="9"/>
      <c r="G121" s="9"/>
      <c r="H121" s="9"/>
      <c r="I121" s="9"/>
      <c r="J121" s="9"/>
      <c r="K121" s="12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</row>
    <row r="122" spans="1:40" x14ac:dyDescent="0.25">
      <c r="A122" s="4"/>
      <c r="D122" s="9"/>
      <c r="E122" s="9"/>
      <c r="F122" s="9"/>
      <c r="G122" s="9"/>
      <c r="H122" s="9"/>
      <c r="I122" s="9"/>
      <c r="J122" s="9"/>
      <c r="K122" s="12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</row>
    <row r="123" spans="1:40" x14ac:dyDescent="0.25">
      <c r="A123" s="4" t="s">
        <v>46</v>
      </c>
      <c r="C123" s="14" t="e">
        <f>MAX(MIN(SQRT((B6/(B7+0.0001) + (F1-2)*C54)/(F1-1)),2.5),0.25)</f>
        <v>#VALUE!</v>
      </c>
      <c r="D123" s="9"/>
      <c r="E123" s="9"/>
      <c r="F123" s="9"/>
      <c r="G123" s="9"/>
      <c r="H123" s="9"/>
      <c r="I123" s="9"/>
      <c r="J123" s="9"/>
      <c r="K123" s="12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</row>
    <row r="124" spans="1:40" x14ac:dyDescent="0.25">
      <c r="A124" s="4" t="s">
        <v>47</v>
      </c>
      <c r="B124">
        <v>0.75</v>
      </c>
      <c r="C124" s="13" t="e">
        <f>C121*C123</f>
        <v>#VALUE!</v>
      </c>
      <c r="D124" s="9"/>
      <c r="E124" s="9"/>
      <c r="F124" s="9"/>
      <c r="G124" s="9"/>
      <c r="H124" s="9"/>
      <c r="I124" s="9"/>
      <c r="J124" s="9"/>
      <c r="K124" s="12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</row>
    <row r="125" spans="1:40" x14ac:dyDescent="0.25">
      <c r="A125" s="4"/>
      <c r="D125" s="9"/>
      <c r="E125" s="9"/>
      <c r="F125" s="9"/>
      <c r="G125" s="9"/>
      <c r="H125" s="9"/>
      <c r="I125" s="9"/>
      <c r="J125" s="9"/>
      <c r="K125" s="12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</row>
    <row r="126" spans="1:40" x14ac:dyDescent="0.25">
      <c r="A126" s="4"/>
      <c r="D126" s="9"/>
      <c r="E126" s="9"/>
      <c r="F126" s="9"/>
      <c r="G126" s="9"/>
      <c r="H126" s="9"/>
      <c r="I126" s="9"/>
      <c r="J126" s="9"/>
      <c r="K126" s="12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</row>
    <row r="127" spans="1:40" x14ac:dyDescent="0.25">
      <c r="A127" t="s">
        <v>48</v>
      </c>
      <c r="D127" s="6" t="str">
        <f t="shared" ref="D127:I127" si="4">IF(LEFT(L21,2)="{{","",L21)</f>
        <v/>
      </c>
      <c r="E127" s="6" t="str">
        <f t="shared" si="4"/>
        <v/>
      </c>
      <c r="F127" s="6" t="str">
        <f t="shared" si="4"/>
        <v/>
      </c>
      <c r="G127" s="6" t="str">
        <f t="shared" si="4"/>
        <v/>
      </c>
      <c r="H127" s="6" t="str">
        <f t="shared" si="4"/>
        <v/>
      </c>
      <c r="I127" s="6" t="str">
        <f t="shared" si="4"/>
        <v/>
      </c>
      <c r="K127" s="12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</row>
    <row r="128" spans="1:40" x14ac:dyDescent="0.25">
      <c r="A128" t="s">
        <v>49</v>
      </c>
      <c r="D128" s="7" t="str">
        <f>IF(LEFT(data!B29,2)="{{","",data!B29)</f>
        <v/>
      </c>
      <c r="E128" s="7" t="str">
        <f>IF(LEFT(data!C29,2)="{{","",data!C29)</f>
        <v/>
      </c>
      <c r="F128" s="7" t="str">
        <f>IF(LEFT(data!D29,2)="{{","",data!D29)</f>
        <v/>
      </c>
      <c r="G128" s="7" t="str">
        <f>IF(LEFT(data!E29,2)="{{","",data!E29)</f>
        <v/>
      </c>
      <c r="H128" s="7" t="str">
        <f>IF(LEFT(data!F29,2)="{{","",data!F29)</f>
        <v/>
      </c>
      <c r="I128" s="7" t="str">
        <f>IF(LEFT(data!G29,2)="{{","",data!G29)</f>
        <v/>
      </c>
      <c r="J128" s="7"/>
      <c r="K128" s="12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</row>
    <row r="129" spans="1:40" x14ac:dyDescent="0.25">
      <c r="A129" s="2" t="s">
        <v>50</v>
      </c>
      <c r="B129" s="1" t="s">
        <v>12</v>
      </c>
      <c r="D129" s="26" t="s">
        <v>51</v>
      </c>
      <c r="E129" s="26"/>
      <c r="F129" s="26"/>
      <c r="G129" s="26"/>
      <c r="H129" s="26"/>
      <c r="I129" s="26"/>
      <c r="J129" s="15"/>
      <c r="K129" s="12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</row>
    <row r="130" spans="1:40" x14ac:dyDescent="0.25">
      <c r="A130" s="4"/>
      <c r="D130" s="9"/>
      <c r="E130" s="9"/>
      <c r="F130" s="9"/>
      <c r="G130" s="9"/>
      <c r="H130" s="9"/>
      <c r="I130" s="9"/>
      <c r="J130" s="9"/>
      <c r="K130" s="12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</row>
    <row r="131" spans="1:40" x14ac:dyDescent="0.25">
      <c r="A131" s="4" t="s">
        <v>52</v>
      </c>
      <c r="B131">
        <v>1</v>
      </c>
      <c r="D131" s="9">
        <f>IF(LEFT(data!B32,2)="{{",0,data!B32)</f>
        <v>0</v>
      </c>
      <c r="E131" s="9">
        <f>IF(LEFT(data!C32,2)="{{",0,data!C32)</f>
        <v>0</v>
      </c>
      <c r="F131" s="9">
        <f>IF(LEFT(data!D32,2)="{{",0,data!D32)</f>
        <v>0</v>
      </c>
      <c r="G131" s="9">
        <f>IF(LEFT(data!E32,2)="{{",0,data!E32)</f>
        <v>0</v>
      </c>
      <c r="H131" s="9">
        <f>IF(LEFT(data!F32,2)="{{",0,data!F32)</f>
        <v>0</v>
      </c>
      <c r="I131" s="9">
        <f>IF(LEFT(data!G32,2)="{{",0,data!G32)</f>
        <v>0</v>
      </c>
      <c r="J131" s="9"/>
      <c r="K131" s="12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</row>
    <row r="132" spans="1:40" x14ac:dyDescent="0.25">
      <c r="A132" s="4" t="s">
        <v>53</v>
      </c>
      <c r="B132">
        <v>2</v>
      </c>
      <c r="D132" s="9"/>
      <c r="E132" s="9"/>
      <c r="F132" s="9"/>
      <c r="G132" s="9"/>
      <c r="H132" s="9"/>
      <c r="I132" s="9"/>
      <c r="J132" s="9"/>
      <c r="K132" s="12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</row>
    <row r="133" spans="1:40" ht="26.4" x14ac:dyDescent="0.25">
      <c r="A133" s="4" t="s">
        <v>103</v>
      </c>
      <c r="B133">
        <v>2</v>
      </c>
      <c r="D133" s="9"/>
      <c r="E133" s="9"/>
      <c r="F133" s="9"/>
      <c r="G133" s="9"/>
      <c r="H133" s="9"/>
      <c r="I133" s="9"/>
      <c r="J133" s="9"/>
      <c r="K133" s="12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</row>
    <row r="134" spans="1:40" x14ac:dyDescent="0.25">
      <c r="A134" s="4"/>
      <c r="D134" s="9"/>
      <c r="E134" s="9"/>
      <c r="F134" s="9"/>
      <c r="G134" s="9"/>
      <c r="H134" s="9"/>
      <c r="I134" s="9"/>
      <c r="J134" s="9"/>
      <c r="K134" s="12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</row>
    <row r="135" spans="1:40" x14ac:dyDescent="0.25">
      <c r="A135" s="4" t="s">
        <v>54</v>
      </c>
      <c r="D135" s="9"/>
      <c r="E135" s="9"/>
      <c r="F135" s="9"/>
      <c r="G135" s="9"/>
      <c r="H135" s="9"/>
      <c r="I135" s="9"/>
      <c r="J135" s="9"/>
      <c r="K135" s="12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</row>
    <row r="136" spans="1:40" ht="26.4" x14ac:dyDescent="0.25">
      <c r="A136" s="4" t="s">
        <v>55</v>
      </c>
      <c r="D136" s="9"/>
      <c r="E136" s="9"/>
      <c r="F136" s="9"/>
      <c r="G136" s="9"/>
      <c r="H136" s="9"/>
      <c r="I136" s="9"/>
      <c r="J136" s="9"/>
      <c r="K136" s="12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</row>
    <row r="137" spans="1:40" ht="26.4" x14ac:dyDescent="0.25">
      <c r="A137" s="4" t="s">
        <v>56</v>
      </c>
      <c r="D137" s="9"/>
      <c r="E137" s="9"/>
      <c r="F137" s="9"/>
      <c r="G137" s="9"/>
      <c r="H137" s="9"/>
      <c r="I137" s="9"/>
      <c r="J137" s="9"/>
      <c r="K137" s="12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</row>
    <row r="138" spans="1:40" ht="26.4" x14ac:dyDescent="0.25">
      <c r="A138" s="4" t="s">
        <v>57</v>
      </c>
      <c r="D138" s="9"/>
      <c r="E138" s="9"/>
      <c r="F138" s="9"/>
      <c r="G138" s="9"/>
      <c r="H138" s="9"/>
      <c r="I138" s="9"/>
      <c r="J138" s="9"/>
      <c r="K138" s="12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</row>
    <row r="139" spans="1:40" ht="26.4" x14ac:dyDescent="0.25">
      <c r="A139" s="4" t="s">
        <v>58</v>
      </c>
      <c r="D139" s="9"/>
      <c r="E139" s="9"/>
      <c r="F139" s="9"/>
      <c r="G139" s="9"/>
      <c r="H139" s="9"/>
      <c r="I139" s="9"/>
      <c r="J139" s="9"/>
      <c r="K139" s="12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</row>
    <row r="140" spans="1:40" ht="26.4" x14ac:dyDescent="0.25">
      <c r="A140" s="4" t="s">
        <v>104</v>
      </c>
      <c r="D140" s="9"/>
      <c r="E140" s="9"/>
      <c r="F140" s="9"/>
      <c r="G140" s="9"/>
      <c r="H140" s="9"/>
      <c r="I140" s="9"/>
      <c r="J140" s="9"/>
      <c r="K140" s="12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</row>
    <row r="141" spans="1:40" ht="26.4" x14ac:dyDescent="0.25">
      <c r="A141" s="4" t="s">
        <v>105</v>
      </c>
      <c r="D141" s="9"/>
      <c r="E141" s="9"/>
      <c r="F141" s="9"/>
      <c r="G141" s="9"/>
      <c r="H141" s="9"/>
      <c r="I141" s="9"/>
      <c r="J141" s="9"/>
      <c r="K141" s="12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</row>
    <row r="142" spans="1:40" ht="52.8" x14ac:dyDescent="0.25">
      <c r="A142" s="4" t="s">
        <v>59</v>
      </c>
      <c r="D142" s="9"/>
      <c r="E142" s="9"/>
      <c r="F142" s="9"/>
      <c r="G142" s="9"/>
      <c r="H142" s="9"/>
      <c r="I142" s="9"/>
      <c r="J142" s="9"/>
      <c r="K142" s="12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</row>
    <row r="143" spans="1:40" x14ac:dyDescent="0.25">
      <c r="A143" s="4" t="s">
        <v>60</v>
      </c>
      <c r="D143" s="9"/>
      <c r="E143" s="9"/>
      <c r="F143" s="9"/>
      <c r="G143" s="9"/>
      <c r="H143" s="9"/>
      <c r="I143" s="9"/>
      <c r="J143" s="9"/>
      <c r="K143" s="12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</row>
    <row r="144" spans="1:40" x14ac:dyDescent="0.25">
      <c r="A144" s="4" t="s">
        <v>61</v>
      </c>
      <c r="B144">
        <v>2</v>
      </c>
      <c r="D144" s="9">
        <f t="shared" ref="D144:I144" si="5">SUM(D136:D142)</f>
        <v>0</v>
      </c>
      <c r="E144" s="9">
        <f t="shared" si="5"/>
        <v>0</v>
      </c>
      <c r="F144" s="9">
        <f t="shared" si="5"/>
        <v>0</v>
      </c>
      <c r="G144" s="9">
        <f t="shared" si="5"/>
        <v>0</v>
      </c>
      <c r="H144" s="9">
        <f t="shared" si="5"/>
        <v>0</v>
      </c>
      <c r="I144" s="9">
        <f t="shared" si="5"/>
        <v>0</v>
      </c>
      <c r="J144" s="9"/>
      <c r="K144" s="12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</row>
    <row r="145" spans="1:40" x14ac:dyDescent="0.25">
      <c r="A145" s="4"/>
      <c r="D145" s="9"/>
      <c r="E145" s="9"/>
      <c r="F145" s="9"/>
      <c r="G145" s="9"/>
      <c r="H145" s="9"/>
      <c r="I145" s="9"/>
      <c r="J145" s="9"/>
      <c r="K145" s="12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</row>
    <row r="146" spans="1:40" x14ac:dyDescent="0.25">
      <c r="A146" s="4" t="s">
        <v>62</v>
      </c>
      <c r="B146">
        <v>0.25</v>
      </c>
      <c r="D146" s="13">
        <f t="shared" ref="D146:I146" si="6">SUMPRODUCT(D131:D145,$B131:$B145)/SUM($B131:$B145)</f>
        <v>0</v>
      </c>
      <c r="E146" s="13">
        <f t="shared" si="6"/>
        <v>0</v>
      </c>
      <c r="F146" s="13">
        <f t="shared" si="6"/>
        <v>0</v>
      </c>
      <c r="G146" s="13">
        <f t="shared" si="6"/>
        <v>0</v>
      </c>
      <c r="H146" s="13">
        <f t="shared" si="6"/>
        <v>0</v>
      </c>
      <c r="I146" s="13">
        <f t="shared" si="6"/>
        <v>0</v>
      </c>
      <c r="J146" s="13"/>
      <c r="K146" s="12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</row>
    <row r="147" spans="1:40" x14ac:dyDescent="0.25">
      <c r="A147" s="4"/>
      <c r="D147" s="9"/>
      <c r="E147" s="9"/>
      <c r="F147" s="9"/>
      <c r="G147" s="9"/>
      <c r="H147" s="9"/>
      <c r="K147" s="12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</row>
    <row r="148" spans="1:40" x14ac:dyDescent="0.25">
      <c r="A148" s="2" t="s">
        <v>63</v>
      </c>
      <c r="D148" s="9"/>
      <c r="E148" s="9"/>
      <c r="F148" s="9"/>
      <c r="G148" s="9"/>
      <c r="H148" s="9"/>
      <c r="K148" s="12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</row>
    <row r="149" spans="1:40" x14ac:dyDescent="0.25">
      <c r="A149" s="4"/>
      <c r="D149" s="9" t="str">
        <f t="shared" ref="D149:I149" si="7">D127</f>
        <v/>
      </c>
      <c r="E149" s="9" t="str">
        <f t="shared" si="7"/>
        <v/>
      </c>
      <c r="F149" s="9" t="str">
        <f t="shared" si="7"/>
        <v/>
      </c>
      <c r="G149" s="9" t="str">
        <f t="shared" si="7"/>
        <v/>
      </c>
      <c r="H149" s="9" t="str">
        <f t="shared" si="7"/>
        <v/>
      </c>
      <c r="I149" s="9" t="str">
        <f t="shared" si="7"/>
        <v/>
      </c>
      <c r="K149" s="12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</row>
    <row r="150" spans="1:40" x14ac:dyDescent="0.25">
      <c r="A150" s="4" t="s">
        <v>64</v>
      </c>
      <c r="D150" s="16">
        <f>IF(D$128="",0,data!B30)</f>
        <v>0</v>
      </c>
      <c r="E150" s="16">
        <f>IF(E$128="",0,data!C30)</f>
        <v>0</v>
      </c>
      <c r="F150" s="16">
        <f>IF(F$128="",0,data!D30)</f>
        <v>0</v>
      </c>
      <c r="G150" s="16">
        <f>IF(G$128="",0,data!E30)</f>
        <v>0</v>
      </c>
      <c r="H150" s="16">
        <f>IF(H$128="",0,data!F30)</f>
        <v>0</v>
      </c>
      <c r="I150" s="16">
        <f>IF(I$128="",0,data!G30)</f>
        <v>0</v>
      </c>
      <c r="K150" s="12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</row>
    <row r="151" spans="1:40" ht="26.4" x14ac:dyDescent="0.25">
      <c r="A151" s="4" t="s">
        <v>65</v>
      </c>
      <c r="D151" s="16">
        <f>IF(D$128="",0,data!B31)</f>
        <v>0</v>
      </c>
      <c r="E151" s="16">
        <f>IF(E$128="",0,data!C31)</f>
        <v>0</v>
      </c>
      <c r="F151" s="16">
        <f>IF(F$128="",0,data!D31)</f>
        <v>0</v>
      </c>
      <c r="G151" s="16">
        <f>IF(G$128="",0,data!E31)</f>
        <v>0</v>
      </c>
      <c r="H151" s="16">
        <f>IF(H$128="",0,data!F31)</f>
        <v>0</v>
      </c>
      <c r="I151" s="16">
        <f>IF(I$128="",0,data!G31)</f>
        <v>0</v>
      </c>
      <c r="K151" s="12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</row>
    <row r="152" spans="1:40" x14ac:dyDescent="0.25">
      <c r="A152" s="4" t="s">
        <v>66</v>
      </c>
      <c r="D152" s="16">
        <f t="shared" ref="D152:I152" si="8">L51</f>
        <v>0</v>
      </c>
      <c r="E152" s="16">
        <f t="shared" si="8"/>
        <v>0</v>
      </c>
      <c r="F152" s="16">
        <f t="shared" si="8"/>
        <v>0</v>
      </c>
      <c r="G152" s="16">
        <f t="shared" si="8"/>
        <v>0</v>
      </c>
      <c r="H152" s="16">
        <f t="shared" si="8"/>
        <v>0</v>
      </c>
      <c r="I152" s="16">
        <f t="shared" si="8"/>
        <v>0</v>
      </c>
      <c r="K152" s="12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</row>
    <row r="153" spans="1:40" x14ac:dyDescent="0.25">
      <c r="A153" s="4"/>
      <c r="D153" s="16"/>
      <c r="E153" s="16"/>
      <c r="F153" s="16"/>
      <c r="G153" s="16"/>
      <c r="H153" s="16"/>
      <c r="I153" s="16"/>
      <c r="K153" s="12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</row>
    <row r="154" spans="1:40" x14ac:dyDescent="0.25">
      <c r="A154" s="4"/>
      <c r="D154" s="9"/>
      <c r="E154" s="9"/>
      <c r="F154" s="9"/>
      <c r="G154" s="9"/>
      <c r="H154" s="9"/>
      <c r="I154" s="9"/>
      <c r="K154" s="1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</row>
    <row r="155" spans="1:40" x14ac:dyDescent="0.25">
      <c r="A155" s="4" t="s">
        <v>67</v>
      </c>
      <c r="B155">
        <v>2</v>
      </c>
      <c r="D155" s="9" t="str">
        <f>IF(D$127="","",data!B33)</f>
        <v/>
      </c>
      <c r="E155" s="9" t="str">
        <f>IF(E$127="","",data!C33)</f>
        <v/>
      </c>
      <c r="F155" s="9" t="str">
        <f>IF(F$127="","",data!D33)</f>
        <v/>
      </c>
      <c r="G155" s="9" t="str">
        <f>IF(G$127="","",data!E33)</f>
        <v/>
      </c>
      <c r="H155" s="9" t="str">
        <f>IF(H$127="","",data!F33)</f>
        <v/>
      </c>
      <c r="I155" s="9" t="str">
        <f>IF(I$127="","",data!G33)</f>
        <v/>
      </c>
      <c r="J155" s="9"/>
      <c r="K155" s="12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</row>
    <row r="156" spans="1:40" x14ac:dyDescent="0.25">
      <c r="A156" s="4" t="s">
        <v>68</v>
      </c>
      <c r="B156" s="9">
        <v>2</v>
      </c>
      <c r="D156" s="9" t="str">
        <f>IF(D$127="","",data!B34)</f>
        <v/>
      </c>
      <c r="E156" s="9" t="str">
        <f>IF(E$127="","",data!C34)</f>
        <v/>
      </c>
      <c r="F156" s="9" t="str">
        <f>IF(F$127="","",data!D34)</f>
        <v/>
      </c>
      <c r="G156" s="9" t="str">
        <f>IF(G$127="","",data!E34)</f>
        <v/>
      </c>
      <c r="H156" s="9" t="str">
        <f>IF(H$127="","",data!F34)</f>
        <v/>
      </c>
      <c r="I156" s="9" t="str">
        <f>IF(I$127="","",data!G34)</f>
        <v/>
      </c>
      <c r="J156" s="9"/>
      <c r="K156" s="12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</row>
    <row r="157" spans="1:40" x14ac:dyDescent="0.25">
      <c r="A157" s="4" t="s">
        <v>69</v>
      </c>
      <c r="B157">
        <v>2</v>
      </c>
      <c r="D157" s="13">
        <f t="shared" ref="D157:I157" si="9">D150/(SUM($D150:$I150)+0.001)</f>
        <v>0</v>
      </c>
      <c r="E157" s="13">
        <f t="shared" si="9"/>
        <v>0</v>
      </c>
      <c r="F157" s="13">
        <f t="shared" si="9"/>
        <v>0</v>
      </c>
      <c r="G157" s="13">
        <f t="shared" si="9"/>
        <v>0</v>
      </c>
      <c r="H157" s="13">
        <f t="shared" si="9"/>
        <v>0</v>
      </c>
      <c r="I157" s="13">
        <f t="shared" si="9"/>
        <v>0</v>
      </c>
      <c r="J157" s="13"/>
      <c r="K157" s="12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</row>
    <row r="158" spans="1:40" x14ac:dyDescent="0.25">
      <c r="A158" s="4" t="s">
        <v>70</v>
      </c>
      <c r="B158" s="9">
        <v>2</v>
      </c>
      <c r="D158" s="13">
        <f t="shared" ref="D158:I158" si="10">D151/(SUM($D151:$I151)+0.0001)</f>
        <v>0</v>
      </c>
      <c r="E158" s="13">
        <f t="shared" si="10"/>
        <v>0</v>
      </c>
      <c r="F158" s="13">
        <f t="shared" si="10"/>
        <v>0</v>
      </c>
      <c r="G158" s="13">
        <f t="shared" si="10"/>
        <v>0</v>
      </c>
      <c r="H158" s="13">
        <f t="shared" si="10"/>
        <v>0</v>
      </c>
      <c r="I158" s="13">
        <f t="shared" si="10"/>
        <v>0</v>
      </c>
      <c r="J158" s="13"/>
      <c r="K158" s="12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</row>
    <row r="159" spans="1:40" x14ac:dyDescent="0.25">
      <c r="A159" s="4" t="s">
        <v>71</v>
      </c>
      <c r="B159" s="9">
        <v>1</v>
      </c>
      <c r="D159" s="13">
        <f t="shared" ref="D159:I159" si="11">(D152)/(0.0001+SUM($D152:$I152))</f>
        <v>0</v>
      </c>
      <c r="E159" s="13">
        <f t="shared" si="11"/>
        <v>0</v>
      </c>
      <c r="F159" s="13">
        <f t="shared" si="11"/>
        <v>0</v>
      </c>
      <c r="G159" s="13">
        <f t="shared" si="11"/>
        <v>0</v>
      </c>
      <c r="H159" s="13">
        <f t="shared" si="11"/>
        <v>0</v>
      </c>
      <c r="I159" s="13">
        <f t="shared" si="11"/>
        <v>0</v>
      </c>
      <c r="J159" s="13"/>
      <c r="K159" s="12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</row>
    <row r="160" spans="1:40" x14ac:dyDescent="0.25">
      <c r="A160" s="4"/>
      <c r="B160" s="9"/>
      <c r="D160" s="9"/>
      <c r="E160" s="9"/>
      <c r="F160" s="9"/>
      <c r="G160" s="9"/>
      <c r="H160" s="9"/>
      <c r="I160" s="9"/>
      <c r="K160" s="12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</row>
    <row r="161" spans="1:40" x14ac:dyDescent="0.25">
      <c r="A161" s="4" t="s">
        <v>72</v>
      </c>
      <c r="D161" s="17">
        <f t="shared" ref="D161:I161" si="12">(SUMPRODUCT(D155:D156,$B155:$B156)/100+SUMPRODUCT(D157:D159,$B157:$B159))/SUM($B155:$B159)</f>
        <v>0</v>
      </c>
      <c r="E161" s="17">
        <f t="shared" si="12"/>
        <v>0</v>
      </c>
      <c r="F161" s="17">
        <f t="shared" si="12"/>
        <v>0</v>
      </c>
      <c r="G161" s="17">
        <f t="shared" si="12"/>
        <v>0</v>
      </c>
      <c r="H161" s="17">
        <f t="shared" si="12"/>
        <v>0</v>
      </c>
      <c r="I161" s="17">
        <f t="shared" si="12"/>
        <v>0</v>
      </c>
      <c r="J161" s="17"/>
      <c r="K161" s="12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</row>
    <row r="162" spans="1:40" x14ac:dyDescent="0.25">
      <c r="A162" s="4" t="s">
        <v>73</v>
      </c>
      <c r="D162" s="18">
        <f t="shared" ref="D162:I162" si="13">MIN(SQRT($B$4*D161),2.5)</f>
        <v>0</v>
      </c>
      <c r="E162" s="18">
        <f t="shared" si="13"/>
        <v>0</v>
      </c>
      <c r="F162" s="18">
        <f t="shared" si="13"/>
        <v>0</v>
      </c>
      <c r="G162" s="18">
        <f t="shared" si="13"/>
        <v>0</v>
      </c>
      <c r="H162" s="18">
        <f t="shared" si="13"/>
        <v>0</v>
      </c>
      <c r="I162" s="18">
        <f t="shared" si="13"/>
        <v>0</v>
      </c>
      <c r="J162" s="18"/>
      <c r="K162" s="12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</row>
    <row r="163" spans="1:40" x14ac:dyDescent="0.25">
      <c r="A163" s="4"/>
      <c r="B163" s="9"/>
      <c r="D163" s="14"/>
      <c r="E163" s="14"/>
      <c r="F163" s="14"/>
      <c r="G163" s="14"/>
      <c r="H163" s="14"/>
      <c r="I163" s="14"/>
      <c r="J163" s="14"/>
      <c r="K163" s="12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</row>
    <row r="164" spans="1:40" x14ac:dyDescent="0.25">
      <c r="A164" s="4"/>
      <c r="B164" s="9"/>
      <c r="D164" s="6"/>
      <c r="E164" s="6"/>
      <c r="F164" s="6"/>
      <c r="G164" s="6"/>
      <c r="H164" s="6"/>
      <c r="I164" s="6"/>
      <c r="J164" s="6"/>
      <c r="K164" s="12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</row>
    <row r="165" spans="1:40" x14ac:dyDescent="0.25">
      <c r="A165" s="2" t="s">
        <v>74</v>
      </c>
      <c r="B165" s="9"/>
      <c r="D165" s="19" t="e">
        <f t="shared" ref="D165:I165" si="14">100*D162*($C124*$B124+D146*$B146)/($B124+$B146)</f>
        <v>#VALUE!</v>
      </c>
      <c r="E165" s="19" t="e">
        <f t="shared" si="14"/>
        <v>#VALUE!</v>
      </c>
      <c r="F165" s="19" t="e">
        <f t="shared" si="14"/>
        <v>#VALUE!</v>
      </c>
      <c r="G165" s="19" t="e">
        <f t="shared" si="14"/>
        <v>#VALUE!</v>
      </c>
      <c r="H165" s="19" t="e">
        <f t="shared" si="14"/>
        <v>#VALUE!</v>
      </c>
      <c r="I165" s="19" t="e">
        <f t="shared" si="14"/>
        <v>#VALUE!</v>
      </c>
      <c r="J165" s="19"/>
      <c r="K165" s="12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</row>
  </sheetData>
  <mergeCells count="2">
    <mergeCell ref="L20:Q20"/>
    <mergeCell ref="D129:I129"/>
  </mergeCells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A3773-BC72-4CE2-A180-425C48847842}">
  <dimension ref="A1:G34"/>
  <sheetViews>
    <sheetView tabSelected="1" workbookViewId="0">
      <selection activeCell="B11" sqref="B11"/>
    </sheetView>
  </sheetViews>
  <sheetFormatPr defaultRowHeight="13.2" x14ac:dyDescent="0.25"/>
  <cols>
    <col min="1" max="1" customWidth="true" width="17.21875" collapsed="true"/>
  </cols>
  <sheetData>
    <row r="1" spans="1:2" x14ac:dyDescent="0.25">
      <c r="A1" s="20" t="s">
        <v>115</v>
      </c>
    </row>
    <row r="2" spans="1:2" x14ac:dyDescent="0.25">
      <c r="A2" t="s">
        <v>116</v>
      </c>
      <c r="B2" t="s">
        <v>143</v>
      </c>
    </row>
    <row r="3" spans="1:2" x14ac:dyDescent="0.25">
      <c r="A3" t="s">
        <v>117</v>
      </c>
      <c r="B3" t="s">
        <v>142</v>
      </c>
    </row>
    <row r="6" spans="1:2" x14ac:dyDescent="0.25">
      <c r="A6" s="20" t="s">
        <v>114</v>
      </c>
    </row>
    <row r="7" spans="1:2" x14ac:dyDescent="0.25">
      <c r="A7" t="s">
        <v>118</v>
      </c>
      <c r="B7">
        <v>5</v>
      </c>
    </row>
    <row r="8" spans="1:2" x14ac:dyDescent="0.25">
      <c r="A8" t="s">
        <v>133</v>
      </c>
      <c r="B8">
        <v>250</v>
      </c>
    </row>
    <row r="9" spans="1:2" x14ac:dyDescent="0.25">
      <c r="A9" t="s">
        <v>134</v>
      </c>
      <c r="B9" t="s">
        <v>135</v>
      </c>
    </row>
    <row r="10" spans="1:2" x14ac:dyDescent="0.25">
      <c r="A10" t="s">
        <v>136</v>
      </c>
      <c r="B10" t="s">
        <v>137</v>
      </c>
    </row>
    <row r="11" spans="1:2" x14ac:dyDescent="0.25">
      <c r="A11" t="s">
        <v>138</v>
      </c>
      <c r="B11" t="s">
        <v>139</v>
      </c>
    </row>
    <row r="12" spans="1:2" x14ac:dyDescent="0.25">
      <c r="A12" t="s">
        <v>140</v>
      </c>
      <c r="B12" t="s">
        <v>141</v>
      </c>
    </row>
    <row r="13" spans="1:2" x14ac:dyDescent="0.25">
      <c r="A13" t="s">
        <v>158</v>
      </c>
      <c r="B13" t="s">
        <v>159</v>
      </c>
    </row>
    <row r="14" spans="1:2" x14ac:dyDescent="0.25">
      <c r="A14" t="s">
        <v>161</v>
      </c>
      <c r="B14" t="s">
        <v>160</v>
      </c>
    </row>
    <row r="15" spans="1:2" x14ac:dyDescent="0.25">
      <c r="A15" t="s">
        <v>162</v>
      </c>
      <c r="B15" t="s">
        <v>163</v>
      </c>
    </row>
    <row r="16" spans="1:2" x14ac:dyDescent="0.25">
      <c r="A16" t="s">
        <v>200</v>
      </c>
      <c r="B16" t="s">
        <v>201</v>
      </c>
    </row>
    <row r="17" spans="1:7" x14ac:dyDescent="0.25">
      <c r="A17" t="s">
        <v>40</v>
      </c>
      <c r="B17" t="s">
        <v>202</v>
      </c>
    </row>
    <row r="18" spans="1:7" x14ac:dyDescent="0.25">
      <c r="A18" t="s">
        <v>164</v>
      </c>
      <c r="B18" t="s">
        <v>168</v>
      </c>
    </row>
    <row r="19" spans="1:7" x14ac:dyDescent="0.25">
      <c r="A19" t="s">
        <v>165</v>
      </c>
      <c r="B19" t="s">
        <v>169</v>
      </c>
    </row>
    <row r="20" spans="1:7" x14ac:dyDescent="0.25">
      <c r="A20" t="s">
        <v>166</v>
      </c>
      <c r="B20" t="s">
        <v>170</v>
      </c>
    </row>
    <row r="21" spans="1:7" x14ac:dyDescent="0.25">
      <c r="A21" t="s">
        <v>167</v>
      </c>
      <c r="B21" t="s">
        <v>171</v>
      </c>
    </row>
    <row r="22" spans="1:7" x14ac:dyDescent="0.25">
      <c r="A22" t="s">
        <v>195</v>
      </c>
      <c r="B22" t="s">
        <v>196</v>
      </c>
    </row>
    <row r="23" spans="1:7" x14ac:dyDescent="0.25">
      <c r="A23" t="s">
        <v>197</v>
      </c>
      <c r="B23" t="s">
        <v>198</v>
      </c>
    </row>
    <row r="24" spans="1:7" x14ac:dyDescent="0.25">
      <c r="A24" t="s">
        <v>203</v>
      </c>
      <c r="B24" t="s">
        <v>204</v>
      </c>
    </row>
    <row r="25" spans="1:7" x14ac:dyDescent="0.25">
      <c r="A25" t="s">
        <v>205</v>
      </c>
      <c r="B25" t="s">
        <v>206</v>
      </c>
    </row>
    <row r="27" spans="1:7" x14ac:dyDescent="0.25">
      <c r="A27" s="20" t="s">
        <v>193</v>
      </c>
    </row>
    <row r="28" spans="1:7" x14ac:dyDescent="0.25">
      <c r="A28" t="s">
        <v>119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  <c r="G28" t="s">
        <v>126</v>
      </c>
    </row>
    <row r="29" spans="1:7" x14ac:dyDescent="0.25">
      <c r="A29" t="s">
        <v>120</v>
      </c>
      <c r="B29" t="s">
        <v>127</v>
      </c>
      <c r="C29" t="s">
        <v>128</v>
      </c>
      <c r="D29" t="s">
        <v>129</v>
      </c>
      <c r="E29" t="s">
        <v>130</v>
      </c>
      <c r="F29" t="s">
        <v>131</v>
      </c>
      <c r="G29" t="s">
        <v>132</v>
      </c>
    </row>
    <row r="30" spans="1:7" x14ac:dyDescent="0.25">
      <c r="A30" t="s">
        <v>144</v>
      </c>
      <c r="B30" t="s">
        <v>146</v>
      </c>
      <c r="C30" t="s">
        <v>151</v>
      </c>
      <c r="D30" t="s">
        <v>150</v>
      </c>
      <c r="E30" t="s">
        <v>149</v>
      </c>
      <c r="F30" t="s">
        <v>148</v>
      </c>
      <c r="G30" t="s">
        <v>147</v>
      </c>
    </row>
    <row r="31" spans="1:7" x14ac:dyDescent="0.25">
      <c r="A31" t="s">
        <v>145</v>
      </c>
      <c r="B31" t="s">
        <v>152</v>
      </c>
      <c r="C31" t="s">
        <v>157</v>
      </c>
      <c r="D31" t="s">
        <v>156</v>
      </c>
      <c r="E31" t="s">
        <v>155</v>
      </c>
      <c r="F31" t="s">
        <v>154</v>
      </c>
      <c r="G31" t="s">
        <v>153</v>
      </c>
    </row>
    <row r="32" spans="1:7" x14ac:dyDescent="0.25">
      <c r="A32" t="s">
        <v>172</v>
      </c>
      <c r="B32" t="s">
        <v>175</v>
      </c>
      <c r="C32" t="s">
        <v>176</v>
      </c>
      <c r="D32" t="s">
        <v>188</v>
      </c>
      <c r="E32" t="s">
        <v>185</v>
      </c>
      <c r="F32" t="s">
        <v>182</v>
      </c>
      <c r="G32" t="s">
        <v>179</v>
      </c>
    </row>
    <row r="33" spans="1:7" x14ac:dyDescent="0.25">
      <c r="A33" t="s">
        <v>173</v>
      </c>
      <c r="B33" t="s">
        <v>177</v>
      </c>
      <c r="C33" t="s">
        <v>191</v>
      </c>
      <c r="D33" t="s">
        <v>189</v>
      </c>
      <c r="E33" t="s">
        <v>186</v>
      </c>
      <c r="F33" t="s">
        <v>183</v>
      </c>
      <c r="G33" t="s">
        <v>180</v>
      </c>
    </row>
    <row r="34" spans="1:7" x14ac:dyDescent="0.25">
      <c r="A34" t="s">
        <v>174</v>
      </c>
      <c r="B34" t="s">
        <v>178</v>
      </c>
      <c r="C34" t="s">
        <v>192</v>
      </c>
      <c r="D34" t="s">
        <v>190</v>
      </c>
      <c r="E34" t="s">
        <v>187</v>
      </c>
      <c r="F34" t="s">
        <v>184</v>
      </c>
      <c r="G34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2019-03-26T14:23:00Z</dcterms:created>
  <dc:creator>Steven J. Zeil</dc:creator>
  <dc:language>en-US</dc:language>
  <cp:lastModifiedBy>zeil</cp:lastModifiedBy>
  <dcterms:modified xsi:type="dcterms:W3CDTF">2020-12-06T14:04:58Z</dcterms:modified>
  <cp:revision>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