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ryh\Documents\PyProj\SKA\ska-rfi-monitoring-processing\RFI SPV\"/>
    </mc:Choice>
  </mc:AlternateContent>
  <bookViews>
    <workbookView xWindow="0" yWindow="0" windowWidth="15530" windowHeight="7640"/>
  </bookViews>
  <sheets>
    <sheet name="SimData" sheetId="1" r:id="rId1"/>
  </sheets>
  <definedNames>
    <definedName name="dmeSsrAircraftTestCaseData_2019_08_14" localSheetId="0">SimData!$A$27:$F$90</definedName>
    <definedName name="dmeSsrAircraftTestCaseData_2019_08_14_1" localSheetId="0">SimData!$H$28:$M$91</definedName>
    <definedName name="dmeSsrAircraftTestCaseData_2019_08_14_2" localSheetId="0">SimData!$R$28:$Z$91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" i="1" l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24" i="1"/>
  <c r="X23" i="1"/>
  <c r="P16" i="1"/>
  <c r="P18" i="1" s="1"/>
  <c r="AC22" i="1"/>
  <c r="AB32" i="1"/>
  <c r="AC32" i="1"/>
  <c r="AD32" i="1" s="1"/>
  <c r="AD33" i="1" s="1"/>
  <c r="AD34" i="1" s="1"/>
  <c r="AB34" i="1"/>
  <c r="AB35" i="1" s="1"/>
  <c r="AC35" i="1" s="1"/>
  <c r="AD37" i="1"/>
  <c r="R45" i="1"/>
  <c r="AA29" i="1"/>
  <c r="AA28" i="1"/>
  <c r="AA27" i="1"/>
  <c r="AA26" i="1"/>
  <c r="U24" i="1"/>
  <c r="V24" i="1" s="1"/>
  <c r="U25" i="1"/>
  <c r="V25" i="1" s="1"/>
  <c r="U26" i="1"/>
  <c r="V26" i="1" s="1"/>
  <c r="U27" i="1"/>
  <c r="V27" i="1" s="1"/>
  <c r="U28" i="1"/>
  <c r="V28" i="1" s="1"/>
  <c r="U29" i="1"/>
  <c r="V29" i="1" s="1"/>
  <c r="U30" i="1"/>
  <c r="V30" i="1" s="1"/>
  <c r="U31" i="1"/>
  <c r="V31" i="1" s="1"/>
  <c r="U32" i="1"/>
  <c r="V32" i="1" s="1"/>
  <c r="U33" i="1"/>
  <c r="V33" i="1" s="1"/>
  <c r="U34" i="1"/>
  <c r="V34" i="1" s="1"/>
  <c r="U35" i="1"/>
  <c r="V35" i="1" s="1"/>
  <c r="U36" i="1"/>
  <c r="V36" i="1" s="1"/>
  <c r="U37" i="1"/>
  <c r="V37" i="1" s="1"/>
  <c r="U38" i="1"/>
  <c r="V38" i="1" s="1"/>
  <c r="U23" i="1"/>
  <c r="V23" i="1" s="1"/>
  <c r="Y25" i="1" l="1"/>
  <c r="Y35" i="1"/>
  <c r="W37" i="1"/>
  <c r="W30" i="1"/>
  <c r="W32" i="1"/>
  <c r="W25" i="1"/>
  <c r="Y30" i="1"/>
  <c r="W34" i="1"/>
  <c r="W36" i="1"/>
  <c r="Y26" i="1"/>
  <c r="Y36" i="1"/>
  <c r="W38" i="1"/>
  <c r="W31" i="1"/>
  <c r="W24" i="1"/>
  <c r="W33" i="1"/>
  <c r="W23" i="1"/>
  <c r="Y27" i="1"/>
  <c r="Y37" i="1"/>
  <c r="W26" i="1"/>
  <c r="Y31" i="1"/>
  <c r="W27" i="1"/>
  <c r="Y33" i="1"/>
  <c r="Y29" i="1"/>
  <c r="Y38" i="1"/>
  <c r="Y23" i="1"/>
  <c r="W35" i="1"/>
  <c r="Y34" i="1"/>
  <c r="W29" i="1"/>
  <c r="W28" i="1"/>
  <c r="Y28" i="1"/>
  <c r="Y32" i="1"/>
  <c r="Y24" i="1"/>
  <c r="P12" i="1" l="1"/>
  <c r="P13" i="1" s="1"/>
  <c r="T44" i="1"/>
  <c r="T43" i="1"/>
  <c r="S45" i="1"/>
  <c r="P45" i="1"/>
</calcChain>
</file>

<file path=xl/connections.xml><?xml version="1.0" encoding="utf-8"?>
<connections xmlns="http://schemas.openxmlformats.org/spreadsheetml/2006/main">
  <connection id="1" name="dmeSsrAircraftTestCaseData-2019-08-14" type="6" refreshedVersion="6" background="1" saveData="1">
    <textPr codePage="65001" sourceFile="C:\Users\garyh\Documents\PyProj\SKA\ska-rfi-monitoring-processing\RFI SPV\dmeSsrAircraftTestCaseData-2019-08-14.csv" tab="0" space="1" consecutive="1" delimiter=":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meSsrAircraftTestCaseData-2019-08-141" type="6" refreshedVersion="6" background="1" saveData="1">
    <textPr codePage="65001" sourceFile="C:\Users\garyh\Documents\PyProj\SKA\ska-rfi-monitoring-processing\RFI SPV\dmeSsrAircraftTestCaseData-2019-08-14.csv" tab="0" space="1" consecutive="1" delimiter=":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dmeSsrAircraftTestCaseData-2019-08-1411" type="6" refreshedVersion="6" background="1" saveData="1">
    <textPr codePage="65001" sourceFile="C:\Users\garyh\Documents\PyProj\SKA\ska-rfi-monitoring-processing\RFI SPV\dmeSsrAircraftTestCaseData-2019-08-14.csv" tab="0" space="1" consecutive="1" delimiter=":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<sst xmlns="http://schemas.openxmlformats.org/spreadsheetml/2006/main" count="650" uniqueCount="78">
  <si>
    <t>Ant</t>
  </si>
  <si>
    <t>SKA062</t>
  </si>
  <si>
    <t>FA204</t>
  </si>
  <si>
    <t>Max</t>
  </si>
  <si>
    <t>level</t>
  </si>
  <si>
    <t>uV</t>
  </si>
  <si>
    <t>Delay</t>
  </si>
  <si>
    <t>SKA065</t>
  </si>
  <si>
    <t>SA357</t>
  </si>
  <si>
    <t>MN452</t>
  </si>
  <si>
    <t>MN429</t>
  </si>
  <si>
    <t>MN107</t>
  </si>
  <si>
    <t>FA102</t>
  </si>
  <si>
    <t>MN465</t>
  </si>
  <si>
    <t>KQ784</t>
  </si>
  <si>
    <t>Aircraft</t>
  </si>
  <si>
    <t>Amp uV</t>
  </si>
  <si>
    <t>Delay us</t>
  </si>
  <si>
    <t>Antenna</t>
  </si>
  <si>
    <t>Peak uV</t>
  </si>
  <si>
    <t>x</t>
  </si>
  <si>
    <t>y</t>
  </si>
  <si>
    <t>z</t>
  </si>
  <si>
    <t>BW</t>
  </si>
  <si>
    <t>dBm</t>
  </si>
  <si>
    <t>SNR</t>
  </si>
  <si>
    <t>DME Simulation test case</t>
  </si>
  <si>
    <t>delta (m)</t>
  </si>
  <si>
    <t>Radius</t>
  </si>
  <si>
    <t>Long</t>
  </si>
  <si>
    <t>Latitude</t>
  </si>
  <si>
    <t>Tsys</t>
  </si>
  <si>
    <t>mW</t>
  </si>
  <si>
    <t>ADS-B</t>
  </si>
  <si>
    <t>DME</t>
  </si>
  <si>
    <t>Fo MHz</t>
  </si>
  <si>
    <t>Kimberley</t>
  </si>
  <si>
    <t>KYV</t>
  </si>
  <si>
    <t>X</t>
  </si>
  <si>
    <t>VOR/DME</t>
  </si>
  <si>
    <t>Sishen</t>
  </si>
  <si>
    <t>SSV</t>
  </si>
  <si>
    <t>Bloemfontein</t>
  </si>
  <si>
    <t>BLV</t>
  </si>
  <si>
    <t>Overberg</t>
  </si>
  <si>
    <t>OBV</t>
  </si>
  <si>
    <t>Cape Town</t>
  </si>
  <si>
    <t>CPT</t>
  </si>
  <si>
    <t>Welkom</t>
  </si>
  <si>
    <t>WMV</t>
  </si>
  <si>
    <t>Upington</t>
  </si>
  <si>
    <t>UPV</t>
  </si>
  <si>
    <t>Aggeneys</t>
  </si>
  <si>
    <t>AGV</t>
  </si>
  <si>
    <t>Langebaanweg</t>
  </si>
  <si>
    <t>LWV</t>
  </si>
  <si>
    <t>Robben Island</t>
  </si>
  <si>
    <t>RIV</t>
  </si>
  <si>
    <t>Station</t>
  </si>
  <si>
    <t>ID</t>
  </si>
  <si>
    <t>Thres Opt</t>
  </si>
  <si>
    <t>sigma</t>
  </si>
  <si>
    <t>Psys</t>
  </si>
  <si>
    <t>MHz</t>
  </si>
  <si>
    <t>K</t>
  </si>
  <si>
    <t>ADC Units</t>
  </si>
  <si>
    <t>ADC out</t>
  </si>
  <si>
    <t>ADC Vin</t>
  </si>
  <si>
    <t>ADC Pin</t>
  </si>
  <si>
    <t>sigma^2</t>
  </si>
  <si>
    <t>ADC Pout</t>
  </si>
  <si>
    <t>ADC Units^2</t>
  </si>
  <si>
    <t>Table 1: ADC Parameters</t>
  </si>
  <si>
    <t>Table 2: Peak power and delay for eight aircraft DME channels</t>
  </si>
  <si>
    <t>Table 3: Antenna positions</t>
  </si>
  <si>
    <t>Table 4: Ground stations DME Frequencies</t>
  </si>
  <si>
    <t xml:space="preserve">
</t>
  </si>
  <si>
    <t>Cut and pasted from dmeSsrAircraftTestCase.py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</si>
</sst>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11" fontId="0" fillId="0" borderId="0" xfId="0" applyNumberFormat="1"/>
    <xf numFmtId="2" fontId="0" fillId="0" borderId="0" xfId="0" applyNumberFormat="1"/>
    <xf numFmtId="0" fontId="2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571500</xdr:colOff>
      <xdr:row>2</xdr:row>
      <xdr:rowOff>184150</xdr:rowOff>
    </xdr:from>
    <xdr:to>
      <xdr:col>23</xdr:col>
      <xdr:colOff>95250</xdr:colOff>
      <xdr:row>6</xdr:row>
      <xdr:rowOff>38100</xdr:rowOff>
    </xdr:to>
    <xdr:sp macro="" textlink="">
      <xdr:nvSpPr>
        <xdr:cNvPr id="2" name="TextBox 1"/>
        <xdr:cNvSpPr txBox="1"/>
      </xdr:nvSpPr>
      <xdr:spPr>
        <a:xfrm>
          <a:off x="8242300" y="590550"/>
          <a:ext cx="5638800" cy="654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spreadsheet was used to generate parameters for CSP simulations. Aircraft positions were taken from https://www.flightradar24.com/-28.74,15.34/6 on 11 July 2019 at 16:30 UTC .</a:t>
          </a:r>
          <a:br>
            <a:rPr lang="en-US" sz="1100"/>
          </a:br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dmeSsrAircraftTestCaseData-2019-08-14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meSsrAircraftTestCaseData-2019-08-14_2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meSsrAircraftTestCaseData-2019-08-14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3.xml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1"/>
  <sheetViews>
    <sheetView tabSelected="1" topLeftCell="J1" workbookViewId="0">
      <selection activeCell="L25" sqref="L25"/>
    </sheetView>
  </sheetViews>
  <sheetFormatPr defaultRowHeight="14.5" x14ac:dyDescent="0.35"/>
  <cols>
    <col min="1" max="1" width="6.90625" bestFit="1" customWidth="1"/>
    <col min="2" max="2" width="6.81640625" bestFit="1" customWidth="1"/>
    <col min="3" max="3" width="11.26953125" customWidth="1"/>
    <col min="4" max="4" width="6.81640625" bestFit="1" customWidth="1"/>
    <col min="5" max="5" width="10.81640625" bestFit="1" customWidth="1"/>
    <col min="6" max="6" width="3" bestFit="1" customWidth="1"/>
    <col min="11" max="11" width="11.81640625" bestFit="1" customWidth="1"/>
    <col min="17" max="17" width="9" bestFit="1" customWidth="1"/>
    <col min="24" max="25" width="8.7265625" customWidth="1"/>
  </cols>
  <sheetData>
    <row r="1" spans="11:27" ht="16" customHeight="1" x14ac:dyDescent="0.35"/>
    <row r="2" spans="11:27" ht="16" customHeight="1" x14ac:dyDescent="0.35"/>
    <row r="3" spans="11:27" ht="16" customHeight="1" x14ac:dyDescent="0.35"/>
    <row r="4" spans="11:27" ht="16" customHeight="1" x14ac:dyDescent="0.35"/>
    <row r="5" spans="11:27" ht="16" customHeight="1" x14ac:dyDescent="0.35"/>
    <row r="6" spans="11:27" ht="15" customHeight="1" x14ac:dyDescent="0.35">
      <c r="K6" s="9" t="s">
        <v>76</v>
      </c>
      <c r="L6" s="9"/>
      <c r="M6" s="9"/>
      <c r="N6" s="9"/>
      <c r="O6" s="9"/>
      <c r="P6" s="9"/>
      <c r="Q6" s="9"/>
      <c r="R6" s="9"/>
      <c r="S6" s="9"/>
      <c r="T6" s="9"/>
      <c r="U6" s="9"/>
      <c r="X6" s="10"/>
    </row>
    <row r="9" spans="11:27" x14ac:dyDescent="0.35">
      <c r="O9" t="s">
        <v>72</v>
      </c>
    </row>
    <row r="10" spans="11:27" x14ac:dyDescent="0.35">
      <c r="O10" t="s">
        <v>23</v>
      </c>
      <c r="P10">
        <v>810</v>
      </c>
      <c r="Q10" t="s">
        <v>63</v>
      </c>
    </row>
    <row r="11" spans="11:27" x14ac:dyDescent="0.35">
      <c r="O11" t="s">
        <v>31</v>
      </c>
      <c r="P11">
        <v>20</v>
      </c>
      <c r="Q11" t="s">
        <v>64</v>
      </c>
    </row>
    <row r="12" spans="11:27" x14ac:dyDescent="0.35">
      <c r="O12" t="s">
        <v>62</v>
      </c>
      <c r="P12" s="1">
        <f>1.38064852E-23*810*20*1000000000</f>
        <v>2.2366506023999995E-10</v>
      </c>
      <c r="Q12" t="s">
        <v>32</v>
      </c>
    </row>
    <row r="13" spans="11:27" x14ac:dyDescent="0.35">
      <c r="O13" t="s">
        <v>62</v>
      </c>
      <c r="P13" s="2">
        <f>10*LOG10(P12)</f>
        <v>-96.504018537671044</v>
      </c>
      <c r="Q13" t="s">
        <v>24</v>
      </c>
    </row>
    <row r="14" spans="11:27" x14ac:dyDescent="0.35">
      <c r="O14" t="s">
        <v>60</v>
      </c>
      <c r="P14">
        <v>0.33500000000000002</v>
      </c>
      <c r="Q14" t="s">
        <v>61</v>
      </c>
    </row>
    <row r="15" spans="11:27" x14ac:dyDescent="0.35">
      <c r="O15" t="s">
        <v>67</v>
      </c>
      <c r="P15">
        <v>1</v>
      </c>
      <c r="Q15" t="s">
        <v>61</v>
      </c>
      <c r="AA15" s="2"/>
    </row>
    <row r="16" spans="11:27" x14ac:dyDescent="0.35">
      <c r="O16" t="s">
        <v>66</v>
      </c>
      <c r="P16">
        <f>1/P14</f>
        <v>2.9850746268656714</v>
      </c>
      <c r="Q16" t="s">
        <v>65</v>
      </c>
      <c r="AA16" s="2"/>
    </row>
    <row r="17" spans="1:30" x14ac:dyDescent="0.35">
      <c r="A17" t="s">
        <v>26</v>
      </c>
      <c r="O17" t="s">
        <v>68</v>
      </c>
      <c r="P17">
        <v>1</v>
      </c>
      <c r="Q17" t="s">
        <v>69</v>
      </c>
    </row>
    <row r="18" spans="1:30" x14ac:dyDescent="0.35">
      <c r="O18" t="s">
        <v>70</v>
      </c>
      <c r="P18">
        <f>P16^2</f>
        <v>8.9106705279572278</v>
      </c>
      <c r="Q18" t="s">
        <v>71</v>
      </c>
    </row>
    <row r="20" spans="1:30" x14ac:dyDescent="0.35">
      <c r="O20" t="s">
        <v>73</v>
      </c>
    </row>
    <row r="21" spans="1:30" x14ac:dyDescent="0.35">
      <c r="O21" s="6" t="s">
        <v>58</v>
      </c>
      <c r="P21" s="6" t="s">
        <v>59</v>
      </c>
      <c r="Q21" s="6" t="s">
        <v>18</v>
      </c>
      <c r="R21" s="6" t="s">
        <v>15</v>
      </c>
      <c r="S21" s="8" t="s">
        <v>34</v>
      </c>
      <c r="T21" s="8"/>
      <c r="U21" s="8"/>
      <c r="V21" s="8"/>
      <c r="W21" s="7"/>
      <c r="X21" s="6" t="s">
        <v>33</v>
      </c>
      <c r="Y21" s="6"/>
      <c r="Z21" s="6"/>
    </row>
    <row r="22" spans="1:30" x14ac:dyDescent="0.35">
      <c r="O22" s="6"/>
      <c r="P22" s="6"/>
      <c r="Q22" s="6"/>
      <c r="R22" s="6"/>
      <c r="S22" s="6" t="s">
        <v>35</v>
      </c>
      <c r="T22" s="6" t="s">
        <v>19</v>
      </c>
      <c r="U22" s="6" t="s">
        <v>24</v>
      </c>
      <c r="V22" s="6" t="s">
        <v>25</v>
      </c>
      <c r="W22" s="6" t="s">
        <v>66</v>
      </c>
      <c r="X22" s="6" t="s">
        <v>25</v>
      </c>
      <c r="Y22" s="6" t="s">
        <v>66</v>
      </c>
      <c r="Z22" s="6" t="s">
        <v>17</v>
      </c>
      <c r="AB22">
        <v>0.33500000000000002</v>
      </c>
      <c r="AC22">
        <f>1/AB22</f>
        <v>2.9850746268656714</v>
      </c>
    </row>
    <row r="23" spans="1:30" x14ac:dyDescent="0.35">
      <c r="O23" s="5" t="s">
        <v>52</v>
      </c>
      <c r="P23" s="5" t="s">
        <v>53</v>
      </c>
      <c r="Q23" t="s">
        <v>1</v>
      </c>
      <c r="R23" t="s">
        <v>12</v>
      </c>
      <c r="S23">
        <v>1138</v>
      </c>
      <c r="T23">
        <v>33.319659000000001</v>
      </c>
      <c r="U23">
        <f>10*LOG10((T23*0.000001)^2/50*1000)</f>
        <v>-76.535689081327945</v>
      </c>
      <c r="V23" s="2">
        <f>U23+96.5</f>
        <v>19.964310918672055</v>
      </c>
      <c r="W23" s="2">
        <f t="shared" ref="W23:W38" si="0">SQRT($P$18*10^(V23/10))</f>
        <v>29.728345446934227</v>
      </c>
      <c r="X23" s="2">
        <f>V23-7</f>
        <v>12.964310918672055</v>
      </c>
      <c r="Y23" s="2">
        <f t="shared" ref="Y23:Y38" si="1">SQRT($P$18*10^(X23/10))</f>
        <v>13.279164132941306</v>
      </c>
      <c r="Z23">
        <v>0.1162</v>
      </c>
    </row>
    <row r="24" spans="1:30" x14ac:dyDescent="0.35">
      <c r="J24" t="s">
        <v>77</v>
      </c>
      <c r="Q24" t="s">
        <v>7</v>
      </c>
      <c r="R24" t="s">
        <v>12</v>
      </c>
      <c r="S24">
        <v>1138</v>
      </c>
      <c r="T24">
        <v>33.314078000000002</v>
      </c>
      <c r="U24">
        <f t="shared" ref="U24:U38" si="2">10*LOG10((T24*0.000001)^2/50*1000)</f>
        <v>-76.537144078522033</v>
      </c>
      <c r="V24" s="2">
        <f t="shared" ref="V24:V38" si="3">U24+96.5</f>
        <v>19.962855921477967</v>
      </c>
      <c r="W24" s="2">
        <f t="shared" si="0"/>
        <v>29.723365987332343</v>
      </c>
      <c r="X24" s="2">
        <f>V24-7</f>
        <v>12.962855921477967</v>
      </c>
      <c r="Y24" s="2">
        <f t="shared" si="1"/>
        <v>13.276939890039369</v>
      </c>
    </row>
    <row r="25" spans="1:30" x14ac:dyDescent="0.35">
      <c r="O25" s="5" t="s">
        <v>36</v>
      </c>
      <c r="P25" s="5" t="s">
        <v>37</v>
      </c>
      <c r="Q25" t="s">
        <v>1</v>
      </c>
      <c r="R25" t="s">
        <v>2</v>
      </c>
      <c r="S25">
        <v>1103</v>
      </c>
      <c r="T25">
        <v>53.578958</v>
      </c>
      <c r="U25">
        <f t="shared" si="2"/>
        <v>-72.409814778875898</v>
      </c>
      <c r="V25" s="2">
        <f t="shared" si="3"/>
        <v>24.090185221124102</v>
      </c>
      <c r="W25" s="2">
        <f t="shared" si="0"/>
        <v>47.80402380801025</v>
      </c>
      <c r="X25" s="2">
        <f t="shared" ref="X25:X38" si="4">V25-7</f>
        <v>17.090185221124102</v>
      </c>
      <c r="Y25" s="2">
        <f t="shared" si="1"/>
        <v>21.35327307383217</v>
      </c>
      <c r="Z25">
        <v>-6.2399999999999997E-2</v>
      </c>
    </row>
    <row r="26" spans="1:30" x14ac:dyDescent="0.35">
      <c r="J26" t="s">
        <v>0</v>
      </c>
      <c r="K26" t="s">
        <v>15</v>
      </c>
      <c r="L26" t="s">
        <v>16</v>
      </c>
      <c r="Q26" t="s">
        <v>7</v>
      </c>
      <c r="R26" t="s">
        <v>2</v>
      </c>
      <c r="S26">
        <v>1103</v>
      </c>
      <c r="T26">
        <v>53.586675999999997</v>
      </c>
      <c r="U26">
        <f t="shared" si="2"/>
        <v>-72.408563674508954</v>
      </c>
      <c r="V26" s="2">
        <f t="shared" si="3"/>
        <v>24.091436325491046</v>
      </c>
      <c r="W26" s="2">
        <f t="shared" si="0"/>
        <v>47.810909934010425</v>
      </c>
      <c r="X26" s="2">
        <f t="shared" si="4"/>
        <v>17.091436325491046</v>
      </c>
      <c r="Y26" s="2">
        <f t="shared" si="1"/>
        <v>21.356348993329938</v>
      </c>
      <c r="AA26">
        <f>SQRT(4000)</f>
        <v>63.245553203367585</v>
      </c>
    </row>
    <row r="27" spans="1:30" x14ac:dyDescent="0.35">
      <c r="A27" t="s">
        <v>1</v>
      </c>
      <c r="B27" t="s">
        <v>2</v>
      </c>
      <c r="C27" t="s">
        <v>3</v>
      </c>
      <c r="D27" t="s">
        <v>4</v>
      </c>
      <c r="E27">
        <v>53.578958</v>
      </c>
      <c r="F27" t="s">
        <v>5</v>
      </c>
      <c r="O27" s="5" t="s">
        <v>56</v>
      </c>
      <c r="P27" s="5" t="s">
        <v>57</v>
      </c>
      <c r="Q27" t="s">
        <v>1</v>
      </c>
      <c r="R27" t="s">
        <v>14</v>
      </c>
      <c r="S27">
        <v>1147</v>
      </c>
      <c r="T27">
        <v>36.989359</v>
      </c>
      <c r="U27">
        <f t="shared" si="2"/>
        <v>-75.628163936206121</v>
      </c>
      <c r="V27" s="2">
        <f t="shared" si="3"/>
        <v>20.871836063793879</v>
      </c>
      <c r="W27" s="2">
        <f t="shared" si="0"/>
        <v>33.002511886831321</v>
      </c>
      <c r="X27" s="2">
        <f t="shared" si="4"/>
        <v>13.871836063793879</v>
      </c>
      <c r="Y27" s="2">
        <f t="shared" si="1"/>
        <v>14.741680559614673</v>
      </c>
      <c r="Z27">
        <v>3.5799999999999998E-2</v>
      </c>
      <c r="AA27">
        <f>10*LOG10(8192)</f>
        <v>39.133899436317556</v>
      </c>
    </row>
    <row r="28" spans="1:30" x14ac:dyDescent="0.35">
      <c r="A28" t="s">
        <v>1</v>
      </c>
      <c r="B28" t="s">
        <v>2</v>
      </c>
      <c r="C28" t="s">
        <v>6</v>
      </c>
      <c r="D28">
        <v>0</v>
      </c>
      <c r="H28" t="s">
        <v>1</v>
      </c>
      <c r="I28" t="s">
        <v>2</v>
      </c>
      <c r="J28" t="s">
        <v>3</v>
      </c>
      <c r="K28" t="s">
        <v>4</v>
      </c>
      <c r="L28">
        <v>53.578958</v>
      </c>
      <c r="M28" t="s">
        <v>5</v>
      </c>
      <c r="Q28" t="s">
        <v>7</v>
      </c>
      <c r="R28" t="s">
        <v>14</v>
      </c>
      <c r="S28">
        <v>1147</v>
      </c>
      <c r="T28">
        <v>36.987248999999998</v>
      </c>
      <c r="U28">
        <f t="shared" si="2"/>
        <v>-75.628659423296881</v>
      </c>
      <c r="V28" s="2">
        <f t="shared" si="3"/>
        <v>20.871340576703119</v>
      </c>
      <c r="W28" s="2">
        <f t="shared" si="0"/>
        <v>33.000629310275166</v>
      </c>
      <c r="X28" s="2">
        <f t="shared" si="4"/>
        <v>13.871340576703119</v>
      </c>
      <c r="Y28" s="2">
        <f t="shared" si="1"/>
        <v>14.740839643556072</v>
      </c>
      <c r="AA28">
        <f>124^2/2</f>
        <v>7688</v>
      </c>
    </row>
    <row r="29" spans="1:30" x14ac:dyDescent="0.35">
      <c r="A29" t="s">
        <v>1</v>
      </c>
      <c r="B29" t="s">
        <v>2</v>
      </c>
      <c r="C29" t="s">
        <v>3</v>
      </c>
      <c r="D29" t="s">
        <v>4</v>
      </c>
      <c r="E29">
        <v>0</v>
      </c>
      <c r="F29" t="s">
        <v>5</v>
      </c>
      <c r="H29" t="s">
        <v>1</v>
      </c>
      <c r="I29" t="s">
        <v>2</v>
      </c>
      <c r="J29" t="s">
        <v>6</v>
      </c>
      <c r="K29">
        <v>0</v>
      </c>
      <c r="O29" s="5" t="s">
        <v>48</v>
      </c>
      <c r="P29" s="5" t="s">
        <v>49</v>
      </c>
      <c r="Q29" t="s">
        <v>1</v>
      </c>
      <c r="R29" t="s">
        <v>11</v>
      </c>
      <c r="S29">
        <v>1135</v>
      </c>
      <c r="T29">
        <v>55.488354999999999</v>
      </c>
      <c r="U29">
        <f t="shared" si="2"/>
        <v>-72.105663043927592</v>
      </c>
      <c r="V29" s="2">
        <f t="shared" si="3"/>
        <v>24.394336956072408</v>
      </c>
      <c r="W29" s="2">
        <f t="shared" si="0"/>
        <v>49.507619082239785</v>
      </c>
      <c r="X29" s="2">
        <f t="shared" si="4"/>
        <v>17.394336956072408</v>
      </c>
      <c r="Y29" s="2">
        <f t="shared" si="1"/>
        <v>22.114241130496431</v>
      </c>
      <c r="Z29">
        <v>0.111</v>
      </c>
      <c r="AA29">
        <f>10*LOG10(7688)</f>
        <v>38.858133746604892</v>
      </c>
    </row>
    <row r="30" spans="1:30" x14ac:dyDescent="0.35">
      <c r="A30" t="s">
        <v>1</v>
      </c>
      <c r="B30" t="s">
        <v>2</v>
      </c>
      <c r="C30" t="s">
        <v>6</v>
      </c>
      <c r="D30">
        <v>0</v>
      </c>
      <c r="H30" t="s">
        <v>1</v>
      </c>
      <c r="I30" t="s">
        <v>2</v>
      </c>
      <c r="J30" t="s">
        <v>3</v>
      </c>
      <c r="K30" t="s">
        <v>4</v>
      </c>
      <c r="L30">
        <v>0</v>
      </c>
      <c r="M30" t="s">
        <v>5</v>
      </c>
      <c r="Q30" t="s">
        <v>7</v>
      </c>
      <c r="R30" t="s">
        <v>11</v>
      </c>
      <c r="S30">
        <v>1135</v>
      </c>
      <c r="T30">
        <v>55.473649999999999</v>
      </c>
      <c r="U30">
        <f t="shared" si="2"/>
        <v>-72.10796520146117</v>
      </c>
      <c r="V30" s="2">
        <f t="shared" si="3"/>
        <v>24.39203479853883</v>
      </c>
      <c r="W30" s="2">
        <f t="shared" si="0"/>
        <v>49.494499040411064</v>
      </c>
      <c r="X30" s="2">
        <f t="shared" si="4"/>
        <v>17.39203479853883</v>
      </c>
      <c r="Y30" s="2">
        <f t="shared" si="1"/>
        <v>22.108380623083217</v>
      </c>
    </row>
    <row r="31" spans="1:30" x14ac:dyDescent="0.35">
      <c r="A31" t="s">
        <v>7</v>
      </c>
      <c r="B31" t="s">
        <v>2</v>
      </c>
      <c r="C31" t="s">
        <v>3</v>
      </c>
      <c r="D31" t="s">
        <v>4</v>
      </c>
      <c r="E31">
        <v>53.586675999999997</v>
      </c>
      <c r="F31" t="s">
        <v>5</v>
      </c>
      <c r="H31" t="s">
        <v>1</v>
      </c>
      <c r="I31" t="s">
        <v>2</v>
      </c>
      <c r="J31" t="s">
        <v>6</v>
      </c>
      <c r="K31">
        <v>0</v>
      </c>
      <c r="O31" s="5" t="s">
        <v>44</v>
      </c>
      <c r="P31" s="5" t="s">
        <v>45</v>
      </c>
      <c r="Q31" t="s">
        <v>1</v>
      </c>
      <c r="R31" t="s">
        <v>10</v>
      </c>
      <c r="S31">
        <v>1125</v>
      </c>
      <c r="T31">
        <v>80.222161999999997</v>
      </c>
      <c r="U31">
        <f t="shared" si="2"/>
        <v>-68.903812801188735</v>
      </c>
      <c r="V31" s="2">
        <f t="shared" si="3"/>
        <v>27.596187198811265</v>
      </c>
      <c r="W31" s="2">
        <f t="shared" si="0"/>
        <v>71.575526761421017</v>
      </c>
      <c r="X31" s="2">
        <f t="shared" si="4"/>
        <v>20.596187198811265</v>
      </c>
      <c r="Y31" s="2">
        <f t="shared" si="1"/>
        <v>31.971613403888938</v>
      </c>
      <c r="Z31">
        <v>7.46E-2</v>
      </c>
    </row>
    <row r="32" spans="1:30" x14ac:dyDescent="0.35">
      <c r="A32" t="s">
        <v>7</v>
      </c>
      <c r="B32" t="s">
        <v>2</v>
      </c>
      <c r="C32" t="s">
        <v>6</v>
      </c>
      <c r="D32">
        <v>6.2399999999999997E-2</v>
      </c>
      <c r="H32" t="s">
        <v>7</v>
      </c>
      <c r="I32" t="s">
        <v>2</v>
      </c>
      <c r="J32" t="s">
        <v>3</v>
      </c>
      <c r="K32" t="s">
        <v>4</v>
      </c>
      <c r="L32">
        <v>53.586675999999997</v>
      </c>
      <c r="M32" t="s">
        <v>5</v>
      </c>
      <c r="Q32" t="s">
        <v>7</v>
      </c>
      <c r="R32" t="s">
        <v>10</v>
      </c>
      <c r="S32">
        <v>1125</v>
      </c>
      <c r="T32">
        <v>80.201640999999995</v>
      </c>
      <c r="U32">
        <f t="shared" si="2"/>
        <v>-68.906034954496434</v>
      </c>
      <c r="V32" s="2">
        <f t="shared" si="3"/>
        <v>27.593965045503566</v>
      </c>
      <c r="W32" s="2">
        <f t="shared" si="0"/>
        <v>71.557217589141771</v>
      </c>
      <c r="X32" s="2">
        <f t="shared" si="4"/>
        <v>20.593965045503566</v>
      </c>
      <c r="Y32" s="2">
        <f t="shared" si="1"/>
        <v>31.963434997045919</v>
      </c>
      <c r="AB32">
        <f>128/44.5</f>
        <v>2.8764044943820224</v>
      </c>
      <c r="AC32">
        <f>AB32^2</f>
        <v>8.2737028153010979</v>
      </c>
      <c r="AD32">
        <f>AC32*AB34</f>
        <v>26163.745579698898</v>
      </c>
    </row>
    <row r="33" spans="1:30" x14ac:dyDescent="0.35">
      <c r="A33" t="s">
        <v>7</v>
      </c>
      <c r="B33" t="s">
        <v>2</v>
      </c>
      <c r="C33" t="s">
        <v>3</v>
      </c>
      <c r="D33" t="s">
        <v>4</v>
      </c>
      <c r="E33">
        <v>0</v>
      </c>
      <c r="F33" t="s">
        <v>5</v>
      </c>
      <c r="H33" t="s">
        <v>7</v>
      </c>
      <c r="I33" t="s">
        <v>2</v>
      </c>
      <c r="J33" t="s">
        <v>6</v>
      </c>
      <c r="K33">
        <v>6.2399999999999997E-2</v>
      </c>
      <c r="O33" s="5" t="s">
        <v>42</v>
      </c>
      <c r="P33" s="5" t="s">
        <v>43</v>
      </c>
      <c r="Q33" t="s">
        <v>1</v>
      </c>
      <c r="R33" t="s">
        <v>9</v>
      </c>
      <c r="S33">
        <v>1112</v>
      </c>
      <c r="T33">
        <v>179.38139100000001</v>
      </c>
      <c r="U33">
        <f t="shared" si="2"/>
        <v>-61.914152295419562</v>
      </c>
      <c r="V33" s="2">
        <f t="shared" si="3"/>
        <v>34.585847704580438</v>
      </c>
      <c r="W33" s="2">
        <f t="shared" si="0"/>
        <v>160.04701483888476</v>
      </c>
      <c r="X33" s="2">
        <f t="shared" si="4"/>
        <v>27.585847704580438</v>
      </c>
      <c r="Y33" s="2">
        <f t="shared" si="1"/>
        <v>71.490375501271558</v>
      </c>
      <c r="Z33">
        <v>2.18E-2</v>
      </c>
      <c r="AD33">
        <f>SQRT(AD32)</f>
        <v>161.75211151542626</v>
      </c>
    </row>
    <row r="34" spans="1:30" x14ac:dyDescent="0.35">
      <c r="A34" t="s">
        <v>7</v>
      </c>
      <c r="B34" t="s">
        <v>2</v>
      </c>
      <c r="C34" t="s">
        <v>6</v>
      </c>
      <c r="D34">
        <v>6.2399999999999997E-2</v>
      </c>
      <c r="H34" t="s">
        <v>7</v>
      </c>
      <c r="I34" t="s">
        <v>2</v>
      </c>
      <c r="J34" t="s">
        <v>3</v>
      </c>
      <c r="K34" t="s">
        <v>4</v>
      </c>
      <c r="L34">
        <v>0</v>
      </c>
      <c r="M34" t="s">
        <v>5</v>
      </c>
      <c r="Q34" t="s">
        <v>7</v>
      </c>
      <c r="R34" t="s">
        <v>9</v>
      </c>
      <c r="S34">
        <v>1112</v>
      </c>
      <c r="T34">
        <v>179.352979</v>
      </c>
      <c r="U34">
        <f t="shared" si="2"/>
        <v>-61.915528151861267</v>
      </c>
      <c r="V34" s="2">
        <f t="shared" si="3"/>
        <v>34.584471848138733</v>
      </c>
      <c r="W34" s="2">
        <f t="shared" si="0"/>
        <v>160.021665187172</v>
      </c>
      <c r="X34" s="2">
        <f t="shared" si="4"/>
        <v>27.584471848138733</v>
      </c>
      <c r="Y34" s="2">
        <f t="shared" si="1"/>
        <v>71.47905222778472</v>
      </c>
      <c r="AB34">
        <f>10^3.5</f>
        <v>3162.2776601683804</v>
      </c>
      <c r="AD34">
        <f>AD33/AB32</f>
        <v>56.234132519034915</v>
      </c>
    </row>
    <row r="35" spans="1:30" x14ac:dyDescent="0.35">
      <c r="A35" t="s">
        <v>1</v>
      </c>
      <c r="B35" t="s">
        <v>8</v>
      </c>
      <c r="C35" t="s">
        <v>3</v>
      </c>
      <c r="D35" t="s">
        <v>4</v>
      </c>
      <c r="E35">
        <v>71.457554000000002</v>
      </c>
      <c r="F35" t="s">
        <v>5</v>
      </c>
      <c r="H35" t="s">
        <v>7</v>
      </c>
      <c r="I35" t="s">
        <v>2</v>
      </c>
      <c r="J35" t="s">
        <v>6</v>
      </c>
      <c r="K35">
        <v>6.2399999999999997E-2</v>
      </c>
      <c r="O35" s="5" t="s">
        <v>54</v>
      </c>
      <c r="P35" s="5" t="s">
        <v>55</v>
      </c>
      <c r="Q35" t="s">
        <v>1</v>
      </c>
      <c r="R35" t="s">
        <v>13</v>
      </c>
      <c r="S35">
        <v>1141</v>
      </c>
      <c r="T35">
        <v>50.961523999999997</v>
      </c>
      <c r="U35">
        <f t="shared" si="2"/>
        <v>-72.844851902146402</v>
      </c>
      <c r="V35" s="2">
        <f t="shared" si="3"/>
        <v>23.655148097853598</v>
      </c>
      <c r="W35" s="2">
        <f t="shared" si="0"/>
        <v>45.468706326623305</v>
      </c>
      <c r="X35" s="2">
        <f t="shared" si="4"/>
        <v>16.655148097853598</v>
      </c>
      <c r="Y35" s="2">
        <f t="shared" si="1"/>
        <v>20.310125072433316</v>
      </c>
      <c r="Z35">
        <v>0.1162</v>
      </c>
      <c r="AB35">
        <f>AB34/2.876^2</f>
        <v>382.31579125025632</v>
      </c>
      <c r="AC35">
        <f>SQRT(AB35)</f>
        <v>19.552897259747883</v>
      </c>
    </row>
    <row r="36" spans="1:30" x14ac:dyDescent="0.35">
      <c r="A36" t="s">
        <v>1</v>
      </c>
      <c r="B36" t="s">
        <v>8</v>
      </c>
      <c r="C36" t="s">
        <v>6</v>
      </c>
      <c r="D36">
        <v>0</v>
      </c>
      <c r="H36" t="s">
        <v>1</v>
      </c>
      <c r="I36" t="s">
        <v>8</v>
      </c>
      <c r="J36" t="s">
        <v>3</v>
      </c>
      <c r="K36" t="s">
        <v>4</v>
      </c>
      <c r="L36">
        <v>71.457554000000002</v>
      </c>
      <c r="M36" t="s">
        <v>5</v>
      </c>
      <c r="Q36" t="s">
        <v>7</v>
      </c>
      <c r="R36" t="s">
        <v>13</v>
      </c>
      <c r="S36">
        <v>1141</v>
      </c>
      <c r="T36">
        <v>50.948526999999999</v>
      </c>
      <c r="U36">
        <f t="shared" si="2"/>
        <v>-72.847067395262741</v>
      </c>
      <c r="V36" s="2">
        <f t="shared" si="3"/>
        <v>23.652932604737259</v>
      </c>
      <c r="W36" s="2">
        <f t="shared" si="0"/>
        <v>45.457110190367096</v>
      </c>
      <c r="X36" s="2">
        <f t="shared" si="4"/>
        <v>16.652932604737259</v>
      </c>
      <c r="Y36" s="2">
        <f t="shared" si="1"/>
        <v>20.304945268635322</v>
      </c>
    </row>
    <row r="37" spans="1:30" x14ac:dyDescent="0.35">
      <c r="A37" t="s">
        <v>1</v>
      </c>
      <c r="B37" t="s">
        <v>8</v>
      </c>
      <c r="C37" t="s">
        <v>3</v>
      </c>
      <c r="D37" t="s">
        <v>4</v>
      </c>
      <c r="E37">
        <v>0</v>
      </c>
      <c r="F37" t="s">
        <v>5</v>
      </c>
      <c r="H37" t="s">
        <v>1</v>
      </c>
      <c r="I37" t="s">
        <v>8</v>
      </c>
      <c r="J37" t="s">
        <v>6</v>
      </c>
      <c r="K37">
        <v>0</v>
      </c>
      <c r="O37" s="5" t="s">
        <v>40</v>
      </c>
      <c r="P37" s="5" t="s">
        <v>41</v>
      </c>
      <c r="Q37" t="s">
        <v>1</v>
      </c>
      <c r="R37" t="s">
        <v>8</v>
      </c>
      <c r="S37">
        <v>1107</v>
      </c>
      <c r="T37">
        <v>71.457554000000002</v>
      </c>
      <c r="U37">
        <f t="shared" si="2"/>
        <v>-69.908737119909063</v>
      </c>
      <c r="V37" s="2">
        <f t="shared" si="3"/>
        <v>26.591262880090937</v>
      </c>
      <c r="W37" s="2">
        <f t="shared" si="0"/>
        <v>63.755599962921515</v>
      </c>
      <c r="X37" s="2">
        <f t="shared" si="4"/>
        <v>19.591262880090937</v>
      </c>
      <c r="Y37" s="2">
        <f t="shared" si="1"/>
        <v>28.4785804111776</v>
      </c>
      <c r="Z37">
        <v>-2.7799999999999998E-2</v>
      </c>
      <c r="AD37">
        <f>75*2.87</f>
        <v>215.25</v>
      </c>
    </row>
    <row r="38" spans="1:30" x14ac:dyDescent="0.35">
      <c r="A38" t="s">
        <v>1</v>
      </c>
      <c r="B38" t="s">
        <v>8</v>
      </c>
      <c r="C38" t="s">
        <v>6</v>
      </c>
      <c r="D38">
        <v>0</v>
      </c>
      <c r="H38" t="s">
        <v>1</v>
      </c>
      <c r="I38" t="s">
        <v>8</v>
      </c>
      <c r="J38" t="s">
        <v>3</v>
      </c>
      <c r="K38" t="s">
        <v>4</v>
      </c>
      <c r="L38">
        <v>0</v>
      </c>
      <c r="M38" t="s">
        <v>5</v>
      </c>
      <c r="Q38" t="s">
        <v>7</v>
      </c>
      <c r="R38" t="s">
        <v>8</v>
      </c>
      <c r="S38">
        <v>1107</v>
      </c>
      <c r="T38">
        <v>71.463661999999999</v>
      </c>
      <c r="U38">
        <f t="shared" si="2"/>
        <v>-69.907994705095831</v>
      </c>
      <c r="V38" s="2">
        <f t="shared" si="3"/>
        <v>26.592005294904169</v>
      </c>
      <c r="W38" s="2">
        <f t="shared" si="0"/>
        <v>63.761049620554303</v>
      </c>
      <c r="X38" s="2">
        <f t="shared" si="4"/>
        <v>19.592005294904169</v>
      </c>
      <c r="Y38" s="2">
        <f t="shared" si="1"/>
        <v>28.481014683824995</v>
      </c>
    </row>
    <row r="39" spans="1:30" x14ac:dyDescent="0.35">
      <c r="A39" t="s">
        <v>7</v>
      </c>
      <c r="B39" t="s">
        <v>8</v>
      </c>
      <c r="C39" t="s">
        <v>3</v>
      </c>
      <c r="D39" t="s">
        <v>4</v>
      </c>
      <c r="E39">
        <v>71.463661999999999</v>
      </c>
      <c r="F39" t="s">
        <v>5</v>
      </c>
      <c r="H39" t="s">
        <v>1</v>
      </c>
      <c r="I39" t="s">
        <v>8</v>
      </c>
      <c r="J39" t="s">
        <v>6</v>
      </c>
      <c r="K39">
        <v>0</v>
      </c>
    </row>
    <row r="40" spans="1:30" x14ac:dyDescent="0.35">
      <c r="A40" t="s">
        <v>7</v>
      </c>
      <c r="B40" t="s">
        <v>8</v>
      </c>
      <c r="C40" t="s">
        <v>6</v>
      </c>
      <c r="D40">
        <v>2.7799999999999998E-2</v>
      </c>
      <c r="H40" t="s">
        <v>7</v>
      </c>
      <c r="I40" t="s">
        <v>8</v>
      </c>
      <c r="J40" t="s">
        <v>3</v>
      </c>
      <c r="K40" t="s">
        <v>4</v>
      </c>
      <c r="L40">
        <v>71.463661999999999</v>
      </c>
      <c r="M40" t="s">
        <v>5</v>
      </c>
    </row>
    <row r="41" spans="1:30" x14ac:dyDescent="0.35">
      <c r="A41" t="s">
        <v>7</v>
      </c>
      <c r="B41" t="s">
        <v>8</v>
      </c>
      <c r="C41" t="s">
        <v>3</v>
      </c>
      <c r="D41" t="s">
        <v>4</v>
      </c>
      <c r="E41">
        <v>0</v>
      </c>
      <c r="F41" t="s">
        <v>5</v>
      </c>
      <c r="H41" t="s">
        <v>7</v>
      </c>
      <c r="I41" t="s">
        <v>8</v>
      </c>
      <c r="J41" t="s">
        <v>6</v>
      </c>
      <c r="K41">
        <v>2.7799999999999998E-2</v>
      </c>
      <c r="O41" t="s">
        <v>74</v>
      </c>
    </row>
    <row r="42" spans="1:30" x14ac:dyDescent="0.35">
      <c r="A42" t="s">
        <v>7</v>
      </c>
      <c r="B42" t="s">
        <v>8</v>
      </c>
      <c r="C42" t="s">
        <v>6</v>
      </c>
      <c r="D42">
        <v>2.7799999999999998E-2</v>
      </c>
      <c r="H42" t="s">
        <v>7</v>
      </c>
      <c r="I42" t="s">
        <v>8</v>
      </c>
      <c r="J42" t="s">
        <v>3</v>
      </c>
      <c r="K42" t="s">
        <v>4</v>
      </c>
      <c r="L42">
        <v>0</v>
      </c>
      <c r="M42" t="s">
        <v>5</v>
      </c>
      <c r="P42" t="s">
        <v>20</v>
      </c>
      <c r="R42" t="s">
        <v>21</v>
      </c>
      <c r="S42" t="s">
        <v>22</v>
      </c>
      <c r="T42" t="s">
        <v>28</v>
      </c>
      <c r="V42" t="s">
        <v>29</v>
      </c>
      <c r="X42" t="s">
        <v>30</v>
      </c>
    </row>
    <row r="43" spans="1:30" x14ac:dyDescent="0.35">
      <c r="A43" t="s">
        <v>1</v>
      </c>
      <c r="B43" t="s">
        <v>9</v>
      </c>
      <c r="C43" t="s">
        <v>3</v>
      </c>
      <c r="D43" t="s">
        <v>4</v>
      </c>
      <c r="E43">
        <v>179.38139100000001</v>
      </c>
      <c r="F43" t="s">
        <v>5</v>
      </c>
      <c r="H43" t="s">
        <v>7</v>
      </c>
      <c r="I43" t="s">
        <v>8</v>
      </c>
      <c r="J43" t="s">
        <v>6</v>
      </c>
      <c r="K43">
        <v>2.7799999999999998E-2</v>
      </c>
      <c r="P43">
        <v>5109.2309239899996</v>
      </c>
      <c r="R43">
        <v>2006.73912133</v>
      </c>
      <c r="S43">
        <v>-3239.0508466599999</v>
      </c>
      <c r="T43">
        <f>SQRT(P43^2+R43^2+S43^2)</f>
        <v>6373.5934074100514</v>
      </c>
      <c r="V43">
        <v>21.4432796</v>
      </c>
      <c r="X43">
        <v>-30.712596999999999</v>
      </c>
    </row>
    <row r="44" spans="1:30" x14ac:dyDescent="0.35">
      <c r="A44" t="s">
        <v>1</v>
      </c>
      <c r="B44" t="s">
        <v>9</v>
      </c>
      <c r="C44" t="s">
        <v>6</v>
      </c>
      <c r="D44">
        <v>2.18E-2</v>
      </c>
      <c r="H44" t="s">
        <v>1</v>
      </c>
      <c r="I44" t="s">
        <v>9</v>
      </c>
      <c r="J44" t="s">
        <v>3</v>
      </c>
      <c r="K44" t="s">
        <v>4</v>
      </c>
      <c r="L44">
        <v>179.38139100000001</v>
      </c>
      <c r="M44" t="s">
        <v>5</v>
      </c>
      <c r="O44" t="s">
        <v>7</v>
      </c>
      <c r="P44">
        <v>5109.23626074</v>
      </c>
      <c r="R44">
        <v>2006.70617006</v>
      </c>
      <c r="S44">
        <v>-3239.0627628699999</v>
      </c>
      <c r="T44">
        <f>SQRT(P44^2+R44^2+S44^2)</f>
        <v>6373.5933666047731</v>
      </c>
      <c r="V44">
        <v>21.4429391</v>
      </c>
      <c r="X44">
        <v>-30.712721999999999</v>
      </c>
    </row>
    <row r="45" spans="1:30" x14ac:dyDescent="0.35">
      <c r="A45" t="s">
        <v>1</v>
      </c>
      <c r="B45" t="s">
        <v>9</v>
      </c>
      <c r="C45" t="s">
        <v>3</v>
      </c>
      <c r="D45" t="s">
        <v>4</v>
      </c>
      <c r="E45">
        <v>0</v>
      </c>
      <c r="F45" t="s">
        <v>5</v>
      </c>
      <c r="H45" t="s">
        <v>1</v>
      </c>
      <c r="I45" t="s">
        <v>9</v>
      </c>
      <c r="J45" t="s">
        <v>6</v>
      </c>
      <c r="K45">
        <v>2.18E-2</v>
      </c>
      <c r="O45" t="s">
        <v>27</v>
      </c>
      <c r="P45">
        <f>(P43-P44)*1000</f>
        <v>-5.3367500004242174</v>
      </c>
      <c r="R45">
        <f t="shared" ref="R45:S45" si="5">(R43-R44)*1000</f>
        <v>32.9512700000123</v>
      </c>
      <c r="S45">
        <f t="shared" si="5"/>
        <v>11.91620999998122</v>
      </c>
    </row>
    <row r="46" spans="1:30" x14ac:dyDescent="0.35">
      <c r="A46" t="s">
        <v>1</v>
      </c>
      <c r="B46" t="s">
        <v>9</v>
      </c>
      <c r="C46" t="s">
        <v>6</v>
      </c>
      <c r="D46">
        <v>2.18E-2</v>
      </c>
      <c r="H46" t="s">
        <v>1</v>
      </c>
      <c r="I46" t="s">
        <v>9</v>
      </c>
      <c r="J46" t="s">
        <v>3</v>
      </c>
      <c r="K46" t="s">
        <v>4</v>
      </c>
      <c r="L46">
        <v>0</v>
      </c>
      <c r="M46" t="s">
        <v>5</v>
      </c>
    </row>
    <row r="47" spans="1:30" x14ac:dyDescent="0.35">
      <c r="A47" t="s">
        <v>7</v>
      </c>
      <c r="B47" t="s">
        <v>9</v>
      </c>
      <c r="C47" t="s">
        <v>3</v>
      </c>
      <c r="D47" t="s">
        <v>4</v>
      </c>
      <c r="E47">
        <v>179.352979</v>
      </c>
      <c r="F47" t="s">
        <v>5</v>
      </c>
      <c r="H47" t="s">
        <v>1</v>
      </c>
      <c r="I47" t="s">
        <v>9</v>
      </c>
      <c r="J47" t="s">
        <v>6</v>
      </c>
      <c r="K47">
        <v>2.18E-2</v>
      </c>
    </row>
    <row r="48" spans="1:30" x14ac:dyDescent="0.35">
      <c r="A48" t="s">
        <v>7</v>
      </c>
      <c r="B48" t="s">
        <v>9</v>
      </c>
      <c r="C48" t="s">
        <v>6</v>
      </c>
      <c r="D48">
        <v>0</v>
      </c>
      <c r="H48" t="s">
        <v>7</v>
      </c>
      <c r="I48" t="s">
        <v>9</v>
      </c>
      <c r="J48" t="s">
        <v>3</v>
      </c>
      <c r="K48" t="s">
        <v>4</v>
      </c>
      <c r="L48">
        <v>179.352979</v>
      </c>
      <c r="M48" t="s">
        <v>5</v>
      </c>
    </row>
    <row r="49" spans="1:24" x14ac:dyDescent="0.35">
      <c r="A49" t="s">
        <v>7</v>
      </c>
      <c r="B49" t="s">
        <v>9</v>
      </c>
      <c r="C49" t="s">
        <v>3</v>
      </c>
      <c r="D49" t="s">
        <v>4</v>
      </c>
      <c r="E49">
        <v>0</v>
      </c>
      <c r="F49" t="s">
        <v>5</v>
      </c>
      <c r="H49" t="s">
        <v>7</v>
      </c>
      <c r="I49" t="s">
        <v>9</v>
      </c>
      <c r="J49" t="s">
        <v>6</v>
      </c>
      <c r="K49">
        <v>0</v>
      </c>
      <c r="O49" t="s">
        <v>75</v>
      </c>
      <c r="P49" s="3"/>
      <c r="Q49" s="3"/>
      <c r="R49" s="3"/>
      <c r="S49" s="4">
        <v>1090</v>
      </c>
      <c r="T49" s="3"/>
      <c r="U49" s="3"/>
      <c r="V49" s="3"/>
      <c r="W49" s="3"/>
      <c r="X49" s="3"/>
    </row>
    <row r="50" spans="1:24" x14ac:dyDescent="0.35">
      <c r="A50" t="s">
        <v>7</v>
      </c>
      <c r="B50" t="s">
        <v>9</v>
      </c>
      <c r="C50" t="s">
        <v>6</v>
      </c>
      <c r="D50">
        <v>0</v>
      </c>
      <c r="H50" t="s">
        <v>7</v>
      </c>
      <c r="I50" t="s">
        <v>9</v>
      </c>
      <c r="J50" t="s">
        <v>3</v>
      </c>
      <c r="K50" t="s">
        <v>4</v>
      </c>
      <c r="L50">
        <v>0</v>
      </c>
      <c r="M50" t="s">
        <v>5</v>
      </c>
      <c r="O50" s="4">
        <v>1</v>
      </c>
      <c r="P50" s="5" t="s">
        <v>36</v>
      </c>
      <c r="Q50" s="5" t="s">
        <v>37</v>
      </c>
      <c r="R50" s="4">
        <v>113.2</v>
      </c>
      <c r="S50" s="4">
        <v>1103</v>
      </c>
      <c r="T50" s="4">
        <v>79</v>
      </c>
      <c r="U50" s="4"/>
      <c r="V50" s="5" t="s">
        <v>38</v>
      </c>
      <c r="W50" s="5"/>
      <c r="X50" s="5" t="s">
        <v>39</v>
      </c>
    </row>
    <row r="51" spans="1:24" x14ac:dyDescent="0.35">
      <c r="A51" t="s">
        <v>1</v>
      </c>
      <c r="B51" t="s">
        <v>10</v>
      </c>
      <c r="C51" t="s">
        <v>3</v>
      </c>
      <c r="D51" t="s">
        <v>4</v>
      </c>
      <c r="E51">
        <v>80.222161999999997</v>
      </c>
      <c r="F51" t="s">
        <v>5</v>
      </c>
      <c r="H51" t="s">
        <v>7</v>
      </c>
      <c r="I51" t="s">
        <v>9</v>
      </c>
      <c r="J51" t="s">
        <v>6</v>
      </c>
      <c r="K51">
        <v>0</v>
      </c>
      <c r="O51" s="4">
        <v>2</v>
      </c>
      <c r="P51" s="5" t="s">
        <v>40</v>
      </c>
      <c r="Q51" s="5" t="s">
        <v>41</v>
      </c>
      <c r="R51" s="4">
        <v>113.6</v>
      </c>
      <c r="S51" s="4">
        <v>1107</v>
      </c>
      <c r="T51" s="4">
        <v>83</v>
      </c>
      <c r="U51" s="4"/>
      <c r="V51" s="5" t="s">
        <v>38</v>
      </c>
      <c r="W51" s="5"/>
      <c r="X51" s="5" t="s">
        <v>39</v>
      </c>
    </row>
    <row r="52" spans="1:24" x14ac:dyDescent="0.35">
      <c r="A52" t="s">
        <v>1</v>
      </c>
      <c r="B52" t="s">
        <v>10</v>
      </c>
      <c r="C52" t="s">
        <v>6</v>
      </c>
      <c r="D52">
        <v>7.46E-2</v>
      </c>
      <c r="H52" t="s">
        <v>1</v>
      </c>
      <c r="I52" t="s">
        <v>10</v>
      </c>
      <c r="J52" t="s">
        <v>3</v>
      </c>
      <c r="K52" t="s">
        <v>4</v>
      </c>
      <c r="L52">
        <v>80.222161999999997</v>
      </c>
      <c r="M52" t="s">
        <v>5</v>
      </c>
      <c r="O52" s="4">
        <v>3</v>
      </c>
      <c r="P52" s="5" t="s">
        <v>42</v>
      </c>
      <c r="Q52" s="5" t="s">
        <v>43</v>
      </c>
      <c r="R52" s="4">
        <v>114.1</v>
      </c>
      <c r="S52" s="4">
        <v>1112</v>
      </c>
      <c r="T52" s="4">
        <v>88</v>
      </c>
      <c r="U52" s="4"/>
      <c r="V52" s="5" t="s">
        <v>38</v>
      </c>
      <c r="W52" s="5"/>
      <c r="X52" s="5" t="s">
        <v>39</v>
      </c>
    </row>
    <row r="53" spans="1:24" x14ac:dyDescent="0.35">
      <c r="A53" t="s">
        <v>1</v>
      </c>
      <c r="B53" t="s">
        <v>10</v>
      </c>
      <c r="C53" t="s">
        <v>3</v>
      </c>
      <c r="D53" t="s">
        <v>4</v>
      </c>
      <c r="E53">
        <v>0</v>
      </c>
      <c r="F53" t="s">
        <v>5</v>
      </c>
      <c r="H53" t="s">
        <v>1</v>
      </c>
      <c r="I53" t="s">
        <v>10</v>
      </c>
      <c r="J53" t="s">
        <v>6</v>
      </c>
      <c r="K53">
        <v>7.46E-2</v>
      </c>
      <c r="O53" s="4">
        <v>4</v>
      </c>
      <c r="P53" s="5" t="s">
        <v>44</v>
      </c>
      <c r="Q53" s="5" t="s">
        <v>45</v>
      </c>
      <c r="R53" s="4">
        <v>115.4</v>
      </c>
      <c r="S53" s="4">
        <v>1125</v>
      </c>
      <c r="T53" s="4">
        <v>101</v>
      </c>
      <c r="U53" s="4"/>
      <c r="V53" s="5" t="s">
        <v>38</v>
      </c>
      <c r="W53" s="5"/>
      <c r="X53" s="5" t="s">
        <v>39</v>
      </c>
    </row>
    <row r="54" spans="1:24" x14ac:dyDescent="0.35">
      <c r="A54" t="s">
        <v>1</v>
      </c>
      <c r="B54" t="s">
        <v>10</v>
      </c>
      <c r="C54" t="s">
        <v>6</v>
      </c>
      <c r="D54">
        <v>7.46E-2</v>
      </c>
      <c r="H54" t="s">
        <v>1</v>
      </c>
      <c r="I54" t="s">
        <v>10</v>
      </c>
      <c r="J54" t="s">
        <v>3</v>
      </c>
      <c r="K54" t="s">
        <v>4</v>
      </c>
      <c r="L54">
        <v>0</v>
      </c>
      <c r="M54" t="s">
        <v>5</v>
      </c>
      <c r="O54" s="4">
        <v>5</v>
      </c>
      <c r="P54" s="5" t="s">
        <v>46</v>
      </c>
      <c r="Q54" s="5" t="s">
        <v>47</v>
      </c>
      <c r="R54" s="4">
        <v>115.7</v>
      </c>
      <c r="S54" s="4">
        <v>1128</v>
      </c>
      <c r="T54" s="4">
        <v>104</v>
      </c>
      <c r="U54" s="4"/>
      <c r="V54" s="5" t="s">
        <v>38</v>
      </c>
      <c r="W54" s="5"/>
      <c r="X54" s="5" t="s">
        <v>39</v>
      </c>
    </row>
    <row r="55" spans="1:24" x14ac:dyDescent="0.35">
      <c r="A55" t="s">
        <v>7</v>
      </c>
      <c r="B55" t="s">
        <v>10</v>
      </c>
      <c r="C55" t="s">
        <v>3</v>
      </c>
      <c r="D55" t="s">
        <v>4</v>
      </c>
      <c r="E55">
        <v>80.201640999999995</v>
      </c>
      <c r="F55" t="s">
        <v>5</v>
      </c>
      <c r="H55" t="s">
        <v>1</v>
      </c>
      <c r="I55" t="s">
        <v>10</v>
      </c>
      <c r="J55" t="s">
        <v>6</v>
      </c>
      <c r="K55">
        <v>7.46E-2</v>
      </c>
      <c r="O55" s="4">
        <v>6</v>
      </c>
      <c r="P55" s="5" t="s">
        <v>48</v>
      </c>
      <c r="Q55" s="5" t="s">
        <v>49</v>
      </c>
      <c r="R55" s="4">
        <v>116.4</v>
      </c>
      <c r="S55" s="4">
        <v>1135</v>
      </c>
      <c r="T55" s="4">
        <v>111</v>
      </c>
      <c r="U55" s="4"/>
      <c r="V55" s="5" t="s">
        <v>38</v>
      </c>
      <c r="W55" s="5"/>
      <c r="X55" s="5" t="s">
        <v>39</v>
      </c>
    </row>
    <row r="56" spans="1:24" x14ac:dyDescent="0.35">
      <c r="A56" t="s">
        <v>7</v>
      </c>
      <c r="B56" t="s">
        <v>10</v>
      </c>
      <c r="C56" t="s">
        <v>6</v>
      </c>
      <c r="D56">
        <v>0</v>
      </c>
      <c r="H56" t="s">
        <v>7</v>
      </c>
      <c r="I56" t="s">
        <v>10</v>
      </c>
      <c r="J56" t="s">
        <v>3</v>
      </c>
      <c r="K56" t="s">
        <v>4</v>
      </c>
      <c r="L56">
        <v>80.201640999999995</v>
      </c>
      <c r="M56" t="s">
        <v>5</v>
      </c>
      <c r="O56" s="4">
        <v>7</v>
      </c>
      <c r="P56" s="5" t="s">
        <v>50</v>
      </c>
      <c r="Q56" s="5" t="s">
        <v>51</v>
      </c>
      <c r="R56" s="4">
        <v>116.5</v>
      </c>
      <c r="S56" s="4">
        <v>1136</v>
      </c>
      <c r="T56" s="4">
        <v>112</v>
      </c>
      <c r="U56" s="4"/>
      <c r="V56" s="5" t="s">
        <v>38</v>
      </c>
      <c r="W56" s="5"/>
      <c r="X56" s="5" t="s">
        <v>39</v>
      </c>
    </row>
    <row r="57" spans="1:24" x14ac:dyDescent="0.35">
      <c r="A57" t="s">
        <v>7</v>
      </c>
      <c r="B57" t="s">
        <v>10</v>
      </c>
      <c r="C57" t="s">
        <v>3</v>
      </c>
      <c r="D57" t="s">
        <v>4</v>
      </c>
      <c r="E57">
        <v>0</v>
      </c>
      <c r="F57" t="s">
        <v>5</v>
      </c>
      <c r="H57" t="s">
        <v>7</v>
      </c>
      <c r="I57" t="s">
        <v>10</v>
      </c>
      <c r="J57" t="s">
        <v>6</v>
      </c>
      <c r="K57">
        <v>0</v>
      </c>
      <c r="O57" s="4">
        <v>8</v>
      </c>
      <c r="P57" s="5" t="s">
        <v>52</v>
      </c>
      <c r="Q57" s="5" t="s">
        <v>53</v>
      </c>
      <c r="R57" s="4">
        <v>116.7</v>
      </c>
      <c r="S57" s="4">
        <v>1138</v>
      </c>
      <c r="T57" s="4">
        <v>114</v>
      </c>
      <c r="U57" s="4"/>
      <c r="V57" s="5" t="s">
        <v>38</v>
      </c>
      <c r="W57" s="5"/>
      <c r="X57" s="5" t="s">
        <v>39</v>
      </c>
    </row>
    <row r="58" spans="1:24" x14ac:dyDescent="0.35">
      <c r="A58" t="s">
        <v>7</v>
      </c>
      <c r="B58" t="s">
        <v>10</v>
      </c>
      <c r="C58" t="s">
        <v>6</v>
      </c>
      <c r="D58">
        <v>0</v>
      </c>
      <c r="H58" t="s">
        <v>7</v>
      </c>
      <c r="I58" t="s">
        <v>10</v>
      </c>
      <c r="J58" t="s">
        <v>3</v>
      </c>
      <c r="K58" t="s">
        <v>4</v>
      </c>
      <c r="L58">
        <v>0</v>
      </c>
      <c r="M58" t="s">
        <v>5</v>
      </c>
      <c r="O58" s="4">
        <v>9</v>
      </c>
      <c r="P58" s="5" t="s">
        <v>54</v>
      </c>
      <c r="Q58" s="5" t="s">
        <v>55</v>
      </c>
      <c r="R58" s="4">
        <v>117</v>
      </c>
      <c r="S58" s="4">
        <v>1141</v>
      </c>
      <c r="T58" s="4">
        <v>117</v>
      </c>
      <c r="U58" s="4"/>
      <c r="V58" s="5" t="s">
        <v>38</v>
      </c>
      <c r="W58" s="5"/>
      <c r="X58" s="5" t="s">
        <v>39</v>
      </c>
    </row>
    <row r="59" spans="1:24" x14ac:dyDescent="0.35">
      <c r="A59" t="s">
        <v>1</v>
      </c>
      <c r="B59" t="s">
        <v>11</v>
      </c>
      <c r="C59" t="s">
        <v>3</v>
      </c>
      <c r="D59" t="s">
        <v>4</v>
      </c>
      <c r="E59">
        <v>55.488354999999999</v>
      </c>
      <c r="F59" t="s">
        <v>5</v>
      </c>
      <c r="H59" t="s">
        <v>7</v>
      </c>
      <c r="I59" t="s">
        <v>10</v>
      </c>
      <c r="J59" t="s">
        <v>6</v>
      </c>
      <c r="K59">
        <v>0</v>
      </c>
      <c r="O59" s="4">
        <v>10</v>
      </c>
      <c r="P59" s="5" t="s">
        <v>56</v>
      </c>
      <c r="Q59" s="5" t="s">
        <v>57</v>
      </c>
      <c r="R59" s="4">
        <v>117.6</v>
      </c>
      <c r="S59" s="4">
        <v>1147</v>
      </c>
      <c r="T59" s="4">
        <v>123</v>
      </c>
      <c r="U59" s="4"/>
      <c r="V59" s="5" t="s">
        <v>38</v>
      </c>
      <c r="W59" s="5"/>
      <c r="X59" s="5" t="s">
        <v>39</v>
      </c>
    </row>
    <row r="60" spans="1:24" x14ac:dyDescent="0.35">
      <c r="A60" t="s">
        <v>1</v>
      </c>
      <c r="B60" t="s">
        <v>11</v>
      </c>
      <c r="C60" t="s">
        <v>6</v>
      </c>
      <c r="D60">
        <v>0.111</v>
      </c>
      <c r="H60" t="s">
        <v>1</v>
      </c>
      <c r="I60" t="s">
        <v>11</v>
      </c>
      <c r="J60" t="s">
        <v>3</v>
      </c>
      <c r="K60" t="s">
        <v>4</v>
      </c>
      <c r="L60">
        <v>55.488354999999999</v>
      </c>
      <c r="M60" t="s">
        <v>5</v>
      </c>
    </row>
    <row r="61" spans="1:24" x14ac:dyDescent="0.35">
      <c r="A61" t="s">
        <v>1</v>
      </c>
      <c r="B61" t="s">
        <v>11</v>
      </c>
      <c r="C61" t="s">
        <v>3</v>
      </c>
      <c r="D61" t="s">
        <v>4</v>
      </c>
      <c r="E61">
        <v>0</v>
      </c>
      <c r="F61" t="s">
        <v>5</v>
      </c>
      <c r="H61" t="s">
        <v>1</v>
      </c>
      <c r="I61" t="s">
        <v>11</v>
      </c>
      <c r="J61" t="s">
        <v>6</v>
      </c>
      <c r="K61">
        <v>0.111</v>
      </c>
    </row>
    <row r="62" spans="1:24" x14ac:dyDescent="0.35">
      <c r="A62" t="s">
        <v>1</v>
      </c>
      <c r="B62" t="s">
        <v>11</v>
      </c>
      <c r="C62" t="s">
        <v>6</v>
      </c>
      <c r="D62">
        <v>0.111</v>
      </c>
      <c r="H62" t="s">
        <v>1</v>
      </c>
      <c r="I62" t="s">
        <v>11</v>
      </c>
      <c r="J62" t="s">
        <v>3</v>
      </c>
      <c r="K62" t="s">
        <v>4</v>
      </c>
      <c r="L62">
        <v>0</v>
      </c>
      <c r="M62" t="s">
        <v>5</v>
      </c>
    </row>
    <row r="63" spans="1:24" x14ac:dyDescent="0.35">
      <c r="A63" t="s">
        <v>7</v>
      </c>
      <c r="B63" t="s">
        <v>11</v>
      </c>
      <c r="C63" t="s">
        <v>3</v>
      </c>
      <c r="D63" t="s">
        <v>4</v>
      </c>
      <c r="E63">
        <v>55.473649999999999</v>
      </c>
      <c r="F63" t="s">
        <v>5</v>
      </c>
      <c r="H63" t="s">
        <v>1</v>
      </c>
      <c r="I63" t="s">
        <v>11</v>
      </c>
      <c r="J63" t="s">
        <v>6</v>
      </c>
      <c r="K63">
        <v>0.111</v>
      </c>
    </row>
    <row r="64" spans="1:24" x14ac:dyDescent="0.35">
      <c r="A64" t="s">
        <v>7</v>
      </c>
      <c r="B64" t="s">
        <v>11</v>
      </c>
      <c r="C64" t="s">
        <v>6</v>
      </c>
      <c r="D64">
        <v>0</v>
      </c>
      <c r="H64" t="s">
        <v>7</v>
      </c>
      <c r="I64" t="s">
        <v>11</v>
      </c>
      <c r="J64" t="s">
        <v>3</v>
      </c>
      <c r="K64" t="s">
        <v>4</v>
      </c>
      <c r="L64">
        <v>55.473649999999999</v>
      </c>
      <c r="M64" t="s">
        <v>5</v>
      </c>
    </row>
    <row r="65" spans="1:13" x14ac:dyDescent="0.35">
      <c r="A65" t="s">
        <v>7</v>
      </c>
      <c r="B65" t="s">
        <v>11</v>
      </c>
      <c r="C65" t="s">
        <v>3</v>
      </c>
      <c r="D65" t="s">
        <v>4</v>
      </c>
      <c r="E65">
        <v>0</v>
      </c>
      <c r="F65" t="s">
        <v>5</v>
      </c>
      <c r="H65" t="s">
        <v>7</v>
      </c>
      <c r="I65" t="s">
        <v>11</v>
      </c>
      <c r="J65" t="s">
        <v>6</v>
      </c>
      <c r="K65">
        <v>0</v>
      </c>
    </row>
    <row r="66" spans="1:13" x14ac:dyDescent="0.35">
      <c r="A66" t="s">
        <v>7</v>
      </c>
      <c r="B66" t="s">
        <v>11</v>
      </c>
      <c r="C66" t="s">
        <v>6</v>
      </c>
      <c r="D66">
        <v>0</v>
      </c>
      <c r="H66" t="s">
        <v>7</v>
      </c>
      <c r="I66" t="s">
        <v>11</v>
      </c>
      <c r="J66" t="s">
        <v>3</v>
      </c>
      <c r="K66" t="s">
        <v>4</v>
      </c>
      <c r="L66">
        <v>0</v>
      </c>
      <c r="M66" t="s">
        <v>5</v>
      </c>
    </row>
    <row r="67" spans="1:13" x14ac:dyDescent="0.35">
      <c r="A67" t="s">
        <v>1</v>
      </c>
      <c r="B67" t="s">
        <v>12</v>
      </c>
      <c r="C67" t="s">
        <v>3</v>
      </c>
      <c r="D67" t="s">
        <v>4</v>
      </c>
      <c r="E67">
        <v>33.319659000000001</v>
      </c>
      <c r="F67" t="s">
        <v>5</v>
      </c>
      <c r="H67" t="s">
        <v>7</v>
      </c>
      <c r="I67" t="s">
        <v>11</v>
      </c>
      <c r="J67" t="s">
        <v>6</v>
      </c>
      <c r="K67">
        <v>0</v>
      </c>
    </row>
    <row r="68" spans="1:13" x14ac:dyDescent="0.35">
      <c r="A68" t="s">
        <v>1</v>
      </c>
      <c r="B68" t="s">
        <v>12</v>
      </c>
      <c r="C68" t="s">
        <v>6</v>
      </c>
      <c r="D68">
        <v>0.1162</v>
      </c>
      <c r="H68" t="s">
        <v>1</v>
      </c>
      <c r="I68" t="s">
        <v>12</v>
      </c>
      <c r="J68" t="s">
        <v>3</v>
      </c>
      <c r="K68" t="s">
        <v>4</v>
      </c>
      <c r="L68">
        <v>33.319659000000001</v>
      </c>
      <c r="M68" t="s">
        <v>5</v>
      </c>
    </row>
    <row r="69" spans="1:13" x14ac:dyDescent="0.35">
      <c r="A69" t="s">
        <v>1</v>
      </c>
      <c r="B69" t="s">
        <v>12</v>
      </c>
      <c r="C69" t="s">
        <v>3</v>
      </c>
      <c r="D69" t="s">
        <v>4</v>
      </c>
      <c r="E69">
        <v>0</v>
      </c>
      <c r="F69" t="s">
        <v>5</v>
      </c>
      <c r="H69" t="s">
        <v>1</v>
      </c>
      <c r="I69" t="s">
        <v>12</v>
      </c>
      <c r="J69" t="s">
        <v>6</v>
      </c>
      <c r="K69">
        <v>0.1162</v>
      </c>
    </row>
    <row r="70" spans="1:13" x14ac:dyDescent="0.35">
      <c r="A70" t="s">
        <v>1</v>
      </c>
      <c r="B70" t="s">
        <v>12</v>
      </c>
      <c r="C70" t="s">
        <v>6</v>
      </c>
      <c r="D70">
        <v>0.1162</v>
      </c>
      <c r="H70" t="s">
        <v>1</v>
      </c>
      <c r="I70" t="s">
        <v>12</v>
      </c>
      <c r="J70" t="s">
        <v>3</v>
      </c>
      <c r="K70" t="s">
        <v>4</v>
      </c>
      <c r="L70">
        <v>0</v>
      </c>
      <c r="M70" t="s">
        <v>5</v>
      </c>
    </row>
    <row r="71" spans="1:13" x14ac:dyDescent="0.35">
      <c r="A71" t="s">
        <v>7</v>
      </c>
      <c r="B71" t="s">
        <v>12</v>
      </c>
      <c r="C71" t="s">
        <v>3</v>
      </c>
      <c r="D71" t="s">
        <v>4</v>
      </c>
      <c r="E71">
        <v>33.314078000000002</v>
      </c>
      <c r="F71" t="s">
        <v>5</v>
      </c>
      <c r="H71" t="s">
        <v>1</v>
      </c>
      <c r="I71" t="s">
        <v>12</v>
      </c>
      <c r="J71" t="s">
        <v>6</v>
      </c>
      <c r="K71">
        <v>0.1162</v>
      </c>
    </row>
    <row r="72" spans="1:13" x14ac:dyDescent="0.35">
      <c r="A72" t="s">
        <v>7</v>
      </c>
      <c r="B72" t="s">
        <v>12</v>
      </c>
      <c r="C72" t="s">
        <v>6</v>
      </c>
      <c r="D72">
        <v>0</v>
      </c>
      <c r="H72" t="s">
        <v>7</v>
      </c>
      <c r="I72" t="s">
        <v>12</v>
      </c>
      <c r="J72" t="s">
        <v>3</v>
      </c>
      <c r="K72" t="s">
        <v>4</v>
      </c>
      <c r="L72">
        <v>33.314078000000002</v>
      </c>
      <c r="M72" t="s">
        <v>5</v>
      </c>
    </row>
    <row r="73" spans="1:13" x14ac:dyDescent="0.35">
      <c r="A73" t="s">
        <v>7</v>
      </c>
      <c r="B73" t="s">
        <v>12</v>
      </c>
      <c r="C73" t="s">
        <v>3</v>
      </c>
      <c r="D73" t="s">
        <v>4</v>
      </c>
      <c r="E73">
        <v>0</v>
      </c>
      <c r="F73" t="s">
        <v>5</v>
      </c>
      <c r="H73" t="s">
        <v>7</v>
      </c>
      <c r="I73" t="s">
        <v>12</v>
      </c>
      <c r="J73" t="s">
        <v>6</v>
      </c>
      <c r="K73">
        <v>0</v>
      </c>
    </row>
    <row r="74" spans="1:13" x14ac:dyDescent="0.35">
      <c r="A74" t="s">
        <v>7</v>
      </c>
      <c r="B74" t="s">
        <v>12</v>
      </c>
      <c r="C74" t="s">
        <v>6</v>
      </c>
      <c r="D74">
        <v>0</v>
      </c>
      <c r="H74" t="s">
        <v>7</v>
      </c>
      <c r="I74" t="s">
        <v>12</v>
      </c>
      <c r="J74" t="s">
        <v>3</v>
      </c>
      <c r="K74" t="s">
        <v>4</v>
      </c>
      <c r="L74">
        <v>0</v>
      </c>
      <c r="M74" t="s">
        <v>5</v>
      </c>
    </row>
    <row r="75" spans="1:13" x14ac:dyDescent="0.35">
      <c r="A75" t="s">
        <v>1</v>
      </c>
      <c r="B75" t="s">
        <v>13</v>
      </c>
      <c r="C75" t="s">
        <v>3</v>
      </c>
      <c r="D75" t="s">
        <v>4</v>
      </c>
      <c r="E75">
        <v>50.961523999999997</v>
      </c>
      <c r="F75" t="s">
        <v>5</v>
      </c>
      <c r="H75" t="s">
        <v>7</v>
      </c>
      <c r="I75" t="s">
        <v>12</v>
      </c>
      <c r="J75" t="s">
        <v>6</v>
      </c>
      <c r="K75">
        <v>0</v>
      </c>
    </row>
    <row r="76" spans="1:13" x14ac:dyDescent="0.35">
      <c r="A76" t="s">
        <v>1</v>
      </c>
      <c r="B76" t="s">
        <v>13</v>
      </c>
      <c r="C76" t="s">
        <v>6</v>
      </c>
      <c r="D76">
        <v>0.1162</v>
      </c>
      <c r="H76" t="s">
        <v>1</v>
      </c>
      <c r="I76" t="s">
        <v>13</v>
      </c>
      <c r="J76" t="s">
        <v>3</v>
      </c>
      <c r="K76" t="s">
        <v>4</v>
      </c>
      <c r="L76">
        <v>50.961523999999997</v>
      </c>
      <c r="M76" t="s">
        <v>5</v>
      </c>
    </row>
    <row r="77" spans="1:13" x14ac:dyDescent="0.35">
      <c r="A77" t="s">
        <v>1</v>
      </c>
      <c r="B77" t="s">
        <v>13</v>
      </c>
      <c r="C77" t="s">
        <v>3</v>
      </c>
      <c r="D77" t="s">
        <v>4</v>
      </c>
      <c r="E77">
        <v>0</v>
      </c>
      <c r="F77" t="s">
        <v>5</v>
      </c>
      <c r="H77" t="s">
        <v>1</v>
      </c>
      <c r="I77" t="s">
        <v>13</v>
      </c>
      <c r="J77" t="s">
        <v>6</v>
      </c>
      <c r="K77">
        <v>0.1162</v>
      </c>
    </row>
    <row r="78" spans="1:13" x14ac:dyDescent="0.35">
      <c r="A78" t="s">
        <v>1</v>
      </c>
      <c r="B78" t="s">
        <v>13</v>
      </c>
      <c r="C78" t="s">
        <v>6</v>
      </c>
      <c r="D78">
        <v>0.1162</v>
      </c>
      <c r="H78" t="s">
        <v>1</v>
      </c>
      <c r="I78" t="s">
        <v>13</v>
      </c>
      <c r="J78" t="s">
        <v>3</v>
      </c>
      <c r="K78" t="s">
        <v>4</v>
      </c>
      <c r="L78">
        <v>0</v>
      </c>
      <c r="M78" t="s">
        <v>5</v>
      </c>
    </row>
    <row r="79" spans="1:13" x14ac:dyDescent="0.35">
      <c r="A79" t="s">
        <v>7</v>
      </c>
      <c r="B79" t="s">
        <v>13</v>
      </c>
      <c r="C79" t="s">
        <v>3</v>
      </c>
      <c r="D79" t="s">
        <v>4</v>
      </c>
      <c r="E79">
        <v>50.948526999999999</v>
      </c>
      <c r="F79" t="s">
        <v>5</v>
      </c>
      <c r="H79" t="s">
        <v>1</v>
      </c>
      <c r="I79" t="s">
        <v>13</v>
      </c>
      <c r="J79" t="s">
        <v>6</v>
      </c>
      <c r="K79">
        <v>0.1162</v>
      </c>
    </row>
    <row r="80" spans="1:13" x14ac:dyDescent="0.35">
      <c r="A80" t="s">
        <v>7</v>
      </c>
      <c r="B80" t="s">
        <v>13</v>
      </c>
      <c r="C80" t="s">
        <v>6</v>
      </c>
      <c r="D80">
        <v>0</v>
      </c>
      <c r="H80" t="s">
        <v>7</v>
      </c>
      <c r="I80" t="s">
        <v>13</v>
      </c>
      <c r="J80" t="s">
        <v>3</v>
      </c>
      <c r="K80" t="s">
        <v>4</v>
      </c>
      <c r="L80">
        <v>50.948526999999999</v>
      </c>
      <c r="M80" t="s">
        <v>5</v>
      </c>
    </row>
    <row r="81" spans="1:13" x14ac:dyDescent="0.35">
      <c r="A81" t="s">
        <v>7</v>
      </c>
      <c r="B81" t="s">
        <v>13</v>
      </c>
      <c r="C81" t="s">
        <v>3</v>
      </c>
      <c r="D81" t="s">
        <v>4</v>
      </c>
      <c r="E81">
        <v>0</v>
      </c>
      <c r="F81" t="s">
        <v>5</v>
      </c>
      <c r="H81" t="s">
        <v>7</v>
      </c>
      <c r="I81" t="s">
        <v>13</v>
      </c>
      <c r="J81" t="s">
        <v>6</v>
      </c>
      <c r="K81">
        <v>0</v>
      </c>
    </row>
    <row r="82" spans="1:13" x14ac:dyDescent="0.35">
      <c r="A82" t="s">
        <v>7</v>
      </c>
      <c r="B82" t="s">
        <v>13</v>
      </c>
      <c r="C82" t="s">
        <v>6</v>
      </c>
      <c r="D82">
        <v>0</v>
      </c>
      <c r="H82" t="s">
        <v>7</v>
      </c>
      <c r="I82" t="s">
        <v>13</v>
      </c>
      <c r="J82" t="s">
        <v>3</v>
      </c>
      <c r="K82" t="s">
        <v>4</v>
      </c>
      <c r="L82">
        <v>0</v>
      </c>
      <c r="M82" t="s">
        <v>5</v>
      </c>
    </row>
    <row r="83" spans="1:13" x14ac:dyDescent="0.35">
      <c r="A83" t="s">
        <v>1</v>
      </c>
      <c r="B83" t="s">
        <v>14</v>
      </c>
      <c r="C83" t="s">
        <v>3</v>
      </c>
      <c r="D83" t="s">
        <v>4</v>
      </c>
      <c r="E83">
        <v>36.989359</v>
      </c>
      <c r="F83" t="s">
        <v>5</v>
      </c>
      <c r="H83" t="s">
        <v>7</v>
      </c>
      <c r="I83" t="s">
        <v>13</v>
      </c>
      <c r="J83" t="s">
        <v>6</v>
      </c>
      <c r="K83">
        <v>0</v>
      </c>
    </row>
    <row r="84" spans="1:13" x14ac:dyDescent="0.35">
      <c r="A84" t="s">
        <v>1</v>
      </c>
      <c r="B84" t="s">
        <v>14</v>
      </c>
      <c r="C84" t="s">
        <v>6</v>
      </c>
      <c r="D84">
        <v>3.5799999999999998E-2</v>
      </c>
      <c r="H84" t="s">
        <v>1</v>
      </c>
      <c r="I84" t="s">
        <v>14</v>
      </c>
      <c r="J84" t="s">
        <v>3</v>
      </c>
      <c r="K84" t="s">
        <v>4</v>
      </c>
      <c r="L84">
        <v>36.989359</v>
      </c>
      <c r="M84" t="s">
        <v>5</v>
      </c>
    </row>
    <row r="85" spans="1:13" x14ac:dyDescent="0.35">
      <c r="A85" t="s">
        <v>1</v>
      </c>
      <c r="B85" t="s">
        <v>14</v>
      </c>
      <c r="C85" t="s">
        <v>3</v>
      </c>
      <c r="D85" t="s">
        <v>4</v>
      </c>
      <c r="E85">
        <v>0</v>
      </c>
      <c r="F85" t="s">
        <v>5</v>
      </c>
      <c r="H85" t="s">
        <v>1</v>
      </c>
      <c r="I85" t="s">
        <v>14</v>
      </c>
      <c r="J85" t="s">
        <v>6</v>
      </c>
      <c r="K85">
        <v>3.5799999999999998E-2</v>
      </c>
    </row>
    <row r="86" spans="1:13" x14ac:dyDescent="0.35">
      <c r="A86" t="s">
        <v>1</v>
      </c>
      <c r="B86" t="s">
        <v>14</v>
      </c>
      <c r="C86" t="s">
        <v>6</v>
      </c>
      <c r="D86">
        <v>3.5799999999999998E-2</v>
      </c>
      <c r="H86" t="s">
        <v>1</v>
      </c>
      <c r="I86" t="s">
        <v>14</v>
      </c>
      <c r="J86" t="s">
        <v>3</v>
      </c>
      <c r="K86" t="s">
        <v>4</v>
      </c>
      <c r="L86">
        <v>0</v>
      </c>
      <c r="M86" t="s">
        <v>5</v>
      </c>
    </row>
    <row r="87" spans="1:13" x14ac:dyDescent="0.35">
      <c r="A87" t="s">
        <v>7</v>
      </c>
      <c r="B87" t="s">
        <v>14</v>
      </c>
      <c r="C87" t="s">
        <v>3</v>
      </c>
      <c r="D87" t="s">
        <v>4</v>
      </c>
      <c r="E87">
        <v>36.987248999999998</v>
      </c>
      <c r="F87" t="s">
        <v>5</v>
      </c>
      <c r="H87" t="s">
        <v>1</v>
      </c>
      <c r="I87" t="s">
        <v>14</v>
      </c>
      <c r="J87" t="s">
        <v>6</v>
      </c>
      <c r="K87">
        <v>3.5799999999999998E-2</v>
      </c>
    </row>
    <row r="88" spans="1:13" x14ac:dyDescent="0.35">
      <c r="A88" t="s">
        <v>7</v>
      </c>
      <c r="B88" t="s">
        <v>14</v>
      </c>
      <c r="C88" t="s">
        <v>6</v>
      </c>
      <c r="D88">
        <v>0</v>
      </c>
      <c r="H88" t="s">
        <v>7</v>
      </c>
      <c r="I88" t="s">
        <v>14</v>
      </c>
      <c r="J88" t="s">
        <v>3</v>
      </c>
      <c r="K88" t="s">
        <v>4</v>
      </c>
      <c r="L88">
        <v>36.987248999999998</v>
      </c>
      <c r="M88" t="s">
        <v>5</v>
      </c>
    </row>
    <row r="89" spans="1:13" x14ac:dyDescent="0.35">
      <c r="A89" t="s">
        <v>7</v>
      </c>
      <c r="B89" t="s">
        <v>14</v>
      </c>
      <c r="C89" t="s">
        <v>3</v>
      </c>
      <c r="D89" t="s">
        <v>4</v>
      </c>
      <c r="E89">
        <v>0</v>
      </c>
      <c r="F89" t="s">
        <v>5</v>
      </c>
      <c r="H89" t="s">
        <v>7</v>
      </c>
      <c r="I89" t="s">
        <v>14</v>
      </c>
      <c r="J89" t="s">
        <v>6</v>
      </c>
      <c r="K89">
        <v>0</v>
      </c>
    </row>
    <row r="90" spans="1:13" x14ac:dyDescent="0.35">
      <c r="A90" t="s">
        <v>7</v>
      </c>
      <c r="B90" t="s">
        <v>14</v>
      </c>
      <c r="C90" t="s">
        <v>6</v>
      </c>
      <c r="D90">
        <v>0</v>
      </c>
      <c r="H90" t="s">
        <v>7</v>
      </c>
      <c r="I90" t="s">
        <v>14</v>
      </c>
      <c r="J90" t="s">
        <v>3</v>
      </c>
      <c r="K90" t="s">
        <v>4</v>
      </c>
      <c r="L90">
        <v>0</v>
      </c>
      <c r="M90" t="s">
        <v>5</v>
      </c>
    </row>
    <row r="91" spans="1:13" x14ac:dyDescent="0.35">
      <c r="H91" t="s">
        <v>7</v>
      </c>
      <c r="I91" t="s">
        <v>14</v>
      </c>
      <c r="J91" t="s">
        <v>6</v>
      </c>
      <c r="K91">
        <v>0</v>
      </c>
    </row>
  </sheetData>
  <sortState ref="V31:Z44">
    <sortCondition ref="X31:X44"/>
  </sortState>
  <mergeCells count="2">
    <mergeCell ref="S21:V21"/>
    <mergeCell ref="K6:U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SimData</vt:lpstr>
      <vt:lpstr>SimData!dmeSsrAircraftTestCaseData_2019_08_14</vt:lpstr>
      <vt:lpstr>SimData!dmeSsrAircraftTestCaseData_2019_08_14_1</vt:lpstr>
      <vt:lpstr>SimData!dmeSsrAircraftTestCaseData_2019_08_14_2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Hovey</dc:creator>
  <cp:lastModifiedBy>Gary Hovey</cp:lastModifiedBy>
  <dcterms:created xsi:type="dcterms:W3CDTF">2019-08-14T20:46:58Z</dcterms:created>
  <dcterms:modified xsi:type="dcterms:W3CDTF">2019-08-16T00:08:08Z</dcterms:modified>
</cp:coreProperties>
</file>