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KA\FDAS_AGILEX\DEMONSTRATIONS\ZSUM_OVERVIEW\"/>
    </mc:Choice>
  </mc:AlternateContent>
  <xr:revisionPtr revIDLastSave="0" documentId="13_ncr:1_{28652CD1-9A2B-4680-A3C7-AEF69A40A5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Sheet1!$F$30</definedName>
    <definedName name="B_START">Sheet1!$F$21</definedName>
    <definedName name="B_STOP">Sheet1!$F$22</definedName>
    <definedName name="CC">Sheet1!$F$38</definedName>
    <definedName name="CFB">Sheet1!$F$13</definedName>
    <definedName name="CONV_T">Sheet1!$F$48</definedName>
    <definedName name="CS">Sheet1!$D$36</definedName>
    <definedName name="CT">Sheet1!$F$41</definedName>
    <definedName name="DB">Sheet1!$F$18</definedName>
    <definedName name="DE">Sheet1!$F$19</definedName>
    <definedName name="DT_CONV">Sheet1!$F$45</definedName>
    <definedName name="DT_HSUM">Sheet1!$F$53</definedName>
    <definedName name="DT_HSUM_Z">Sheet1!$F$83</definedName>
    <definedName name="F">Sheet1!$F$12</definedName>
    <definedName name="FE">Sheet1!$F$16</definedName>
    <definedName name="FOP_ROW">Sheet1!$F$24</definedName>
    <definedName name="HC">Sheet1!$F$26</definedName>
    <definedName name="HRS">Sheet1!$F$28</definedName>
    <definedName name="HSUM_T">Sheet1!$F$60</definedName>
    <definedName name="N_DDR">Sheet1!$F$20</definedName>
    <definedName name="N_IFFT">Sheet1!$F$15</definedName>
    <definedName name="NS">Sheet1!$F$23</definedName>
    <definedName name="Overlap">Sheet1!$F$14</definedName>
    <definedName name="P">Sheet1!$F$29</definedName>
    <definedName name="ST">Sheet1!$F$57</definedName>
    <definedName name="ST_Z">Sheet1!$F$91</definedName>
    <definedName name="STL">Sheet1!$F$27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83" i="1" s="1"/>
  <c r="F28" i="1"/>
  <c r="AE22" i="1"/>
  <c r="AE21" i="1"/>
  <c r="AE20" i="1"/>
  <c r="AE19" i="1"/>
  <c r="AE18" i="1"/>
  <c r="AE17" i="1"/>
  <c r="AE16" i="1"/>
  <c r="AE15" i="1"/>
  <c r="AE14" i="1"/>
  <c r="F53" i="1" l="1"/>
  <c r="F12" i="1" l="1"/>
  <c r="F91" i="1" l="1"/>
  <c r="F57" i="1"/>
  <c r="F105" i="1"/>
  <c r="F106" i="1" s="1"/>
  <c r="F60" i="1" l="1"/>
  <c r="F45" i="1"/>
  <c r="D36" i="1"/>
  <c r="F38" i="1" s="1"/>
  <c r="F41" i="1" s="1"/>
  <c r="F94" i="1" l="1"/>
  <c r="F100" i="1" s="1"/>
  <c r="F48" i="1"/>
  <c r="F66" i="1" s="1"/>
  <c r="F103" i="1" l="1"/>
</calcChain>
</file>

<file path=xl/sharedStrings.xml><?xml version="1.0" encoding="utf-8"?>
<sst xmlns="http://schemas.openxmlformats.org/spreadsheetml/2006/main" count="147" uniqueCount="122">
  <si>
    <t>FDAS Processing Time Calculator</t>
  </si>
  <si>
    <t>Convolution Processing Time</t>
  </si>
  <si>
    <t>Hz</t>
  </si>
  <si>
    <t>Bins</t>
  </si>
  <si>
    <t>Convoluted FOP Bins (CFB)</t>
  </si>
  <si>
    <t>IFFTs</t>
  </si>
  <si>
    <t xml:space="preserve">Convolution time (CT) = </t>
  </si>
  <si>
    <t>seconds</t>
  </si>
  <si>
    <t>cycles</t>
  </si>
  <si>
    <t>segments</t>
  </si>
  <si>
    <t>Bits/sec</t>
  </si>
  <si>
    <t>DDR Bandwdith (DB)</t>
  </si>
  <si>
    <t>DDR Efficiency (DE)</t>
  </si>
  <si>
    <t>Number of DDRs for FOP (N_DDR)</t>
  </si>
  <si>
    <t>Core Clock Frequency (F)</t>
  </si>
  <si>
    <t>= (CFB)/(1024 - Overlap +1)</t>
  </si>
  <si>
    <t>= (Pipeline for one Convolution/CS) + [(1024 points) * (42 FOP Rows/N-IFFT)]</t>
  </si>
  <si>
    <t>Each filter generates two FOP Rows due to Conjugate and there are 84 FOP rows generated usning filters, hence 84/2 = 42 FOP Rows)</t>
  </si>
  <si>
    <t xml:space="preserve"> = (CS*CT)*(1/F)</t>
  </si>
  <si>
    <t>1 = 100% efficiency</t>
  </si>
  <si>
    <t>= [(32 bit pwr value * 85 FOP Rows) * (CFB/FE)]/(N_DDR * DB * DE)</t>
  </si>
  <si>
    <t>Convolution Segments (CS) =</t>
  </si>
  <si>
    <t>Number of Cycles for each Convolution (CC) =</t>
  </si>
  <si>
    <t>Harmonic Summing Time</t>
  </si>
  <si>
    <t>SEED Start Bin for Harmonic Summing (B_START)</t>
  </si>
  <si>
    <t>SEED Stop Bin for Harmonic Summing (B_STOP)</t>
  </si>
  <si>
    <t>Rows</t>
  </si>
  <si>
    <t>HSUM FOP Rows Analysed (FOP_ROW)</t>
  </si>
  <si>
    <t>HSUM Harmonics summing Cols (HC)</t>
  </si>
  <si>
    <t xml:space="preserve"> Cols</t>
  </si>
  <si>
    <t>FOP Word Efficiency (FE)</t>
  </si>
  <si>
    <t>Defines how much of each FOP word stored in SDRAM contains data</t>
  </si>
  <si>
    <t>Convolution Time</t>
  </si>
  <si>
    <t>FOP Reading Time from SDRAM</t>
  </si>
  <si>
    <t>FOP Writing Time to SDRAM</t>
  </si>
  <si>
    <t>= [(32 bit power value * FOP_ROW) * (B_STOP- B_START) * HC/FE)]/ [(N_DDR * DB * DE)]</t>
  </si>
  <si>
    <t>Slopes</t>
  </si>
  <si>
    <t>Number of HSUM Summers (NS)</t>
  </si>
  <si>
    <t>HSUM Orbital Accn Ambiguity Slopes (A)</t>
  </si>
  <si>
    <t>Number of CONV IFFTs (N_IFFT)</t>
  </si>
  <si>
    <t>FOP Generation and storage time (CONV_T)</t>
  </si>
  <si>
    <t>Time to complete Harmonic Summing (HSUM_T)</t>
  </si>
  <si>
    <t>Conv DDR Access Time (DT_CONV)  =</t>
  </si>
  <si>
    <t>HSUM DDR Access Time (DT_HSUM) =</t>
  </si>
  <si>
    <t>Summing Time (ST) =</t>
  </si>
  <si>
    <t>Overap_Size (Overlap): Set by MC Config "OVERLAP_SIZE"</t>
  </si>
  <si>
    <t>Set by MC Config "OVERLAP_SIZE"</t>
  </si>
  <si>
    <t>Set by MC Config: B_START_*</t>
  </si>
  <si>
    <t>Set by MC Config: B_STOP_*</t>
  </si>
  <si>
    <t>Set by MC Config: FOP_ROW_*</t>
  </si>
  <si>
    <t>HSUM SEED FOP Rows (P)</t>
  </si>
  <si>
    <t>Set by MC Config: P_EN_*</t>
  </si>
  <si>
    <t>Set by MC Config: A_*</t>
  </si>
  <si>
    <t>Design/Configuration Parameters</t>
  </si>
  <si>
    <t>Parameter</t>
  </si>
  <si>
    <t>Value</t>
  </si>
  <si>
    <t>Comment</t>
  </si>
  <si>
    <t xml:space="preserve">The requirement is to process 500 DMs for three Beams in </t>
  </si>
  <si>
    <t>Author</t>
  </si>
  <si>
    <t>Martin Droog</t>
  </si>
  <si>
    <t>Issue</t>
  </si>
  <si>
    <t>Date</t>
  </si>
  <si>
    <t>Set by MC Config: "FOP_SAMPLE_NUM"</t>
  </si>
  <si>
    <t xml:space="preserve">This infers a maximum allowed FDAS DM processing time of </t>
  </si>
  <si>
    <t xml:space="preserve"> = DDR Clock Rate * 64 bit word * 2 clock edges</t>
  </si>
  <si>
    <t>Calculated from the Number of Harmonics analysed,  set by MC Config "H_*</t>
  </si>
  <si>
    <t>FDAS DM Accelerated Pulsar Processing Time =</t>
  </si>
  <si>
    <t>FDAS Accelerated Search Processing Time</t>
  </si>
  <si>
    <t>However for 12 harmonics we need to read 84 FOP Columns (1 + 3 + 3 + 5 + 5 + 7 + 7 + 9 + 9 + 11 + 11 + 13)</t>
  </si>
  <si>
    <t>For this location containing p[0] the FOP word efficiency is 100%</t>
  </si>
  <si>
    <t>For the summing there is only one SEED location per FOP Column (i.e. FOP Centre Row p[0])</t>
  </si>
  <si>
    <t>Fos Summing there is only one acceleration ambiguity slope</t>
  </si>
  <si>
    <t>Zero Accelerated Pulsar Search Time for 12 harmonics</t>
  </si>
  <si>
    <t>Total FDAS Processing Time Acceleration + Zero Acceleration</t>
  </si>
  <si>
    <t>======================================================================================================================================</t>
  </si>
  <si>
    <t>Accelerated Pulsar Search Time for 8 harmonics</t>
  </si>
  <si>
    <t>The Convolution to generate the FOP has already been performed, so the only opertion to perform is the search in the centre row (p[0]) of the FOP for a zero acceleration search</t>
  </si>
  <si>
    <t>Time to complete  Harmonic Summing (HSUM_T)</t>
  </si>
  <si>
    <t>FDAS DM Zero Accelerated Pulsar Processing Time =</t>
  </si>
  <si>
    <t>For summing as there us only one SEED wc can only make use of one Summing Tree for the data that has been read from the FOP</t>
  </si>
  <si>
    <t>Set by generic "summer_g" (valid values are 1, 2 and 3)</t>
  </si>
  <si>
    <t>Set by generic "ifft_g" (valid values are 7, 14 and 21)</t>
  </si>
  <si>
    <t>Set by generic "ddr_g" (valid values are 1, 2 and 3)</t>
  </si>
  <si>
    <t>FDAS Zero Accelerated Search Processing Time</t>
  </si>
  <si>
    <t>So regardless of the number of DDR interfaces we only need to perform one read of the DDRs which contains the data for 16 FOP Rows</t>
  </si>
  <si>
    <t>It appears that the DDR Efficiency drops to 80/1.57 = 50.9% for these accesses as they are to non-contiguous addresses</t>
  </si>
  <si>
    <t>Only the SDRAM location containing the P[0] acceleration row is required (FOP centre Row), however a full 512 bits have to be read from the SDRAM, which contains 16 FOP Rows</t>
  </si>
  <si>
    <t>HSUM SUMMER_TREE PIPELINE DELAY</t>
  </si>
  <si>
    <t>Harmonics</t>
  </si>
  <si>
    <t>ddrin latency</t>
  </si>
  <si>
    <t>comparator latency</t>
  </si>
  <si>
    <t>adder latency</t>
  </si>
  <si>
    <t>extra delay</t>
  </si>
  <si>
    <t>hpsel latency</t>
  </si>
  <si>
    <t>TOTAL</t>
  </si>
  <si>
    <t>HARMONICS Analysed (Acceleration Search)</t>
  </si>
  <si>
    <t>The SUMMER_TREE Latency for 10 harmonics = 10 cycles</t>
  </si>
  <si>
    <t>= [(B_STOP - B_START) * ((1 SEED Location *1 Acceleration Ambiguity Slope) + 10 cycle latency + 12 cycle stagger)]/[(1 * F)]</t>
  </si>
  <si>
    <t xml:space="preserve">cycles </t>
  </si>
  <si>
    <t>Extra delays in addition to staggering of the HPSEL RAM Read</t>
  </si>
  <si>
    <t>Total delay of the highest harmonic due to staggering of HPSEL RAM Read</t>
  </si>
  <si>
    <t>= [(B_STOP - B_START) *(( P *A) + HRS + STL)]/[(NS * F)]</t>
  </si>
  <si>
    <t>The HPSEL RAM Read stagger is 12 cycles for 12 harmonics</t>
  </si>
  <si>
    <t>SUMMER_TREE Latency (STL) (see table opposite)</t>
  </si>
  <si>
    <t>DDR SDRAM Interface Clock</t>
  </si>
  <si>
    <t>MHz</t>
  </si>
  <si>
    <t>The largest of the "Convolution Time" and the "FOP Writing Time to SDRAM" determines the</t>
  </si>
  <si>
    <t>Convolution Processing Time.</t>
  </si>
  <si>
    <t>Harmonic Summing Processing Time</t>
  </si>
  <si>
    <t>Summing Time</t>
  </si>
  <si>
    <t>The largest of the "Summing Time" and the "FOP Reading Time from SDRAM" determines the</t>
  </si>
  <si>
    <t>Harmonic Summing Processing Time.</t>
  </si>
  <si>
    <t xml:space="preserve">The total FDAS Accelerated Search Processing Time is the sum of the </t>
  </si>
  <si>
    <t>Convolution Processing Time and the Harmonic Summing Processing Time</t>
  </si>
  <si>
    <t xml:space="preserve">This is the summ of the FDAS Accelerated Search Processing Time and the </t>
  </si>
  <si>
    <t>Zero Accelerated Pulsar Search Time.</t>
  </si>
  <si>
    <t>This is the Harmonic Summing Processing Time (since the FOP has already been created)</t>
  </si>
  <si>
    <t>Comments:</t>
  </si>
  <si>
    <t>Ben Stappers: It might be helpful to indicate how the sums in the yellow boxes are calculated and why it is a conditional, just so one doesn't need to check the equation</t>
  </si>
  <si>
    <t>AT4-997</t>
  </si>
  <si>
    <t>HPSEL Read Stagger (HRS)</t>
  </si>
  <si>
    <t>= [(32 bit power value * 16 FOP Rows) * (B_STOP- B_START) * 84 FOP Cols/100% FOP Word Efficiency)]/ [(1 DDR Interface* DB * DE)]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</si>
</sst>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172B4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1" fontId="0" fillId="0" borderId="4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F85" sqref="F85"/>
    </sheetView>
  </sheetViews>
  <sheetFormatPr defaultRowHeight="14.4" x14ac:dyDescent="0.3"/>
  <cols>
    <col min="1" max="1" width="10.6640625" bestFit="1" customWidth="1"/>
    <col min="3" max="3" width="10.6640625" bestFit="1" customWidth="1"/>
    <col min="4" max="4" width="12" bestFit="1" customWidth="1"/>
    <col min="5" max="5" width="22.33203125" customWidth="1"/>
    <col min="6" max="6" width="10.88671875" customWidth="1"/>
    <col min="7" max="7" width="10.109375" customWidth="1"/>
  </cols>
  <sheetData>
    <row r="1" spans="1:31" x14ac:dyDescent="0.3">
      <c r="A1" s="2" t="s">
        <v>0</v>
      </c>
    </row>
    <row r="2" spans="1:31" x14ac:dyDescent="0.3">
      <c r="A2" s="1" t="s">
        <v>58</v>
      </c>
      <c r="C2" t="s">
        <v>59</v>
      </c>
    </row>
    <row r="3" spans="1:31" x14ac:dyDescent="0.3">
      <c r="A3" s="1" t="s">
        <v>60</v>
      </c>
      <c r="C3">
        <v>10</v>
      </c>
    </row>
    <row r="4" spans="1:31" x14ac:dyDescent="0.3">
      <c r="A4" s="1" t="s">
        <v>61</v>
      </c>
      <c r="C4" s="12">
        <v>45131</v>
      </c>
    </row>
    <row r="5" spans="1:31" x14ac:dyDescent="0.3">
      <c r="A5" s="1" t="s">
        <v>117</v>
      </c>
      <c r="C5" s="12"/>
    </row>
    <row r="6" spans="1:31" x14ac:dyDescent="0.3">
      <c r="A6" s="12">
        <v>45056</v>
      </c>
      <c r="C6" s="12" t="s">
        <v>119</v>
      </c>
      <c r="D6" s="27" t="s">
        <v>118</v>
      </c>
    </row>
    <row r="7" spans="1:31" x14ac:dyDescent="0.3">
      <c r="A7" s="1"/>
      <c r="C7" s="12"/>
    </row>
    <row r="8" spans="1:31" x14ac:dyDescent="0.3">
      <c r="A8" s="2"/>
    </row>
    <row r="9" spans="1:31" x14ac:dyDescent="0.3">
      <c r="A9" s="2" t="s">
        <v>53</v>
      </c>
    </row>
    <row r="10" spans="1:31" ht="15" thickBot="1" x14ac:dyDescent="0.35">
      <c r="A10" s="2"/>
    </row>
    <row r="11" spans="1:31" ht="15" thickBot="1" x14ac:dyDescent="0.35">
      <c r="A11" s="4" t="s">
        <v>54</v>
      </c>
      <c r="B11" s="5"/>
      <c r="C11" s="5"/>
      <c r="D11" s="5"/>
      <c r="E11" s="5"/>
      <c r="F11" s="4" t="s">
        <v>55</v>
      </c>
      <c r="G11" s="6"/>
      <c r="H11" s="5"/>
      <c r="I11" s="5" t="s">
        <v>56</v>
      </c>
      <c r="J11" s="5"/>
      <c r="K11" s="5"/>
      <c r="L11" s="5"/>
      <c r="M11" s="5"/>
      <c r="N11" s="5"/>
      <c r="O11" s="5"/>
      <c r="P11" s="6"/>
      <c r="S11" s="20" t="s">
        <v>87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2"/>
    </row>
    <row r="12" spans="1:31" ht="15" thickBot="1" x14ac:dyDescent="0.35">
      <c r="A12" s="7" t="s">
        <v>14</v>
      </c>
      <c r="F12" s="7">
        <f xml:space="preserve"> 350000000</f>
        <v>350000000</v>
      </c>
      <c r="G12" s="8" t="s">
        <v>2</v>
      </c>
      <c r="P12" s="8"/>
      <c r="S12" s="23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:31" ht="15" thickBot="1" x14ac:dyDescent="0.35">
      <c r="A13" s="7" t="s">
        <v>4</v>
      </c>
      <c r="F13" s="7">
        <v>4194176</v>
      </c>
      <c r="G13" s="8" t="s">
        <v>3</v>
      </c>
      <c r="I13" t="s">
        <v>62</v>
      </c>
      <c r="P13" s="8"/>
      <c r="S13" s="4" t="s">
        <v>88</v>
      </c>
      <c r="T13" s="6"/>
      <c r="U13" s="5" t="s">
        <v>93</v>
      </c>
      <c r="V13" s="5"/>
      <c r="W13" s="4" t="s">
        <v>89</v>
      </c>
      <c r="X13" s="6"/>
      <c r="Y13" s="4" t="s">
        <v>90</v>
      </c>
      <c r="Z13" s="6"/>
      <c r="AA13" s="4" t="s">
        <v>91</v>
      </c>
      <c r="AB13" s="6"/>
      <c r="AC13" s="4" t="s">
        <v>92</v>
      </c>
      <c r="AD13" s="6"/>
      <c r="AE13" s="6" t="s">
        <v>94</v>
      </c>
    </row>
    <row r="14" spans="1:31" x14ac:dyDescent="0.3">
      <c r="A14" s="7" t="s">
        <v>45</v>
      </c>
      <c r="F14" s="7">
        <v>420</v>
      </c>
      <c r="G14" s="8" t="s">
        <v>3</v>
      </c>
      <c r="I14" t="s">
        <v>46</v>
      </c>
      <c r="P14" s="8"/>
      <c r="S14" s="7">
        <v>8</v>
      </c>
      <c r="T14" s="8"/>
      <c r="U14">
        <v>1</v>
      </c>
      <c r="W14" s="7">
        <v>2</v>
      </c>
      <c r="X14" s="8"/>
      <c r="Y14" s="7">
        <v>1</v>
      </c>
      <c r="Z14" s="8"/>
      <c r="AA14" s="7">
        <v>2</v>
      </c>
      <c r="AB14" s="8"/>
      <c r="AC14" s="7">
        <v>3</v>
      </c>
      <c r="AD14" s="8"/>
      <c r="AE14" s="8">
        <f xml:space="preserve"> SUM(U14:AC14)</f>
        <v>9</v>
      </c>
    </row>
    <row r="15" spans="1:31" x14ac:dyDescent="0.3">
      <c r="A15" s="7" t="s">
        <v>39</v>
      </c>
      <c r="F15" s="7">
        <v>14</v>
      </c>
      <c r="G15" s="8" t="s">
        <v>5</v>
      </c>
      <c r="I15" t="s">
        <v>81</v>
      </c>
      <c r="P15" s="8"/>
      <c r="S15" s="7">
        <v>9</v>
      </c>
      <c r="T15" s="8"/>
      <c r="U15">
        <v>1</v>
      </c>
      <c r="W15" s="7">
        <v>2</v>
      </c>
      <c r="X15" s="8"/>
      <c r="Y15" s="7">
        <v>1</v>
      </c>
      <c r="Z15" s="8"/>
      <c r="AA15" s="7">
        <v>2</v>
      </c>
      <c r="AB15" s="8"/>
      <c r="AC15" s="7">
        <v>3</v>
      </c>
      <c r="AD15" s="8"/>
      <c r="AE15" s="8">
        <f t="shared" ref="AE15:AE16" si="0" xml:space="preserve"> SUM(U15:AC15)</f>
        <v>9</v>
      </c>
    </row>
    <row r="16" spans="1:31" x14ac:dyDescent="0.3">
      <c r="A16" s="7" t="s">
        <v>30</v>
      </c>
      <c r="F16" s="7">
        <v>0.89</v>
      </c>
      <c r="G16" s="8"/>
      <c r="I16" t="s">
        <v>31</v>
      </c>
      <c r="P16" s="8"/>
      <c r="S16" s="7">
        <v>10</v>
      </c>
      <c r="T16" s="8"/>
      <c r="U16">
        <v>1</v>
      </c>
      <c r="W16" s="7">
        <v>2</v>
      </c>
      <c r="X16" s="8"/>
      <c r="Y16" s="7">
        <v>1</v>
      </c>
      <c r="Z16" s="8"/>
      <c r="AA16" s="7">
        <v>2</v>
      </c>
      <c r="AB16" s="8"/>
      <c r="AC16" s="7">
        <v>3</v>
      </c>
      <c r="AD16" s="8"/>
      <c r="AE16" s="8">
        <f t="shared" si="0"/>
        <v>9</v>
      </c>
    </row>
    <row r="17" spans="1:31" x14ac:dyDescent="0.3">
      <c r="A17" s="7" t="s">
        <v>104</v>
      </c>
      <c r="F17" s="26">
        <v>1200000000</v>
      </c>
      <c r="G17" s="8" t="s">
        <v>105</v>
      </c>
      <c r="P17" s="8"/>
      <c r="S17" s="7">
        <v>11</v>
      </c>
      <c r="T17" s="8"/>
      <c r="U17">
        <v>1</v>
      </c>
      <c r="W17" s="7">
        <v>2</v>
      </c>
      <c r="X17" s="8"/>
      <c r="Y17" s="7">
        <v>1</v>
      </c>
      <c r="Z17" s="8"/>
      <c r="AA17" s="7">
        <v>2</v>
      </c>
      <c r="AB17" s="8"/>
      <c r="AC17" s="7">
        <v>4</v>
      </c>
      <c r="AD17" s="8"/>
      <c r="AE17" s="8">
        <f t="shared" ref="AE17:AE22" si="1" xml:space="preserve"> SUM(U17:AC17)</f>
        <v>10</v>
      </c>
    </row>
    <row r="18" spans="1:31" x14ac:dyDescent="0.3">
      <c r="A18" s="7" t="s">
        <v>11</v>
      </c>
      <c r="F18" s="7">
        <f xml:space="preserve"> F17*2*64</f>
        <v>153600000000</v>
      </c>
      <c r="G18" s="8" t="s">
        <v>10</v>
      </c>
      <c r="I18" s="3" t="s">
        <v>64</v>
      </c>
      <c r="P18" s="8"/>
      <c r="S18" s="7">
        <v>12</v>
      </c>
      <c r="T18" s="8"/>
      <c r="U18">
        <v>1</v>
      </c>
      <c r="W18" s="7">
        <v>2</v>
      </c>
      <c r="X18" s="8"/>
      <c r="Y18" s="7">
        <v>1</v>
      </c>
      <c r="Z18" s="8"/>
      <c r="AA18" s="7">
        <v>2</v>
      </c>
      <c r="AB18" s="8"/>
      <c r="AC18" s="7">
        <v>4</v>
      </c>
      <c r="AD18" s="8"/>
      <c r="AE18" s="8">
        <f t="shared" si="1"/>
        <v>10</v>
      </c>
    </row>
    <row r="19" spans="1:31" x14ac:dyDescent="0.3">
      <c r="A19" s="7" t="s">
        <v>12</v>
      </c>
      <c r="F19" s="7">
        <v>0.8</v>
      </c>
      <c r="G19" s="8"/>
      <c r="I19" t="s">
        <v>19</v>
      </c>
      <c r="P19" s="8"/>
      <c r="S19" s="7">
        <v>13</v>
      </c>
      <c r="T19" s="8"/>
      <c r="U19">
        <v>1</v>
      </c>
      <c r="W19" s="7">
        <v>2</v>
      </c>
      <c r="X19" s="8"/>
      <c r="Y19" s="7">
        <v>1</v>
      </c>
      <c r="Z19" s="8"/>
      <c r="AA19" s="7">
        <v>2</v>
      </c>
      <c r="AB19" s="8"/>
      <c r="AC19" s="7">
        <v>4</v>
      </c>
      <c r="AD19" s="8"/>
      <c r="AE19" s="8">
        <f t="shared" si="1"/>
        <v>10</v>
      </c>
    </row>
    <row r="20" spans="1:31" x14ac:dyDescent="0.3">
      <c r="A20" s="7" t="s">
        <v>13</v>
      </c>
      <c r="F20" s="7">
        <v>2</v>
      </c>
      <c r="G20" s="8"/>
      <c r="I20" t="s">
        <v>82</v>
      </c>
      <c r="P20" s="8"/>
      <c r="S20" s="7">
        <v>14</v>
      </c>
      <c r="T20" s="8"/>
      <c r="U20">
        <v>1</v>
      </c>
      <c r="W20" s="7">
        <v>2</v>
      </c>
      <c r="X20" s="8"/>
      <c r="Y20" s="7">
        <v>1</v>
      </c>
      <c r="Z20" s="8"/>
      <c r="AA20" s="7">
        <v>2</v>
      </c>
      <c r="AB20" s="8"/>
      <c r="AC20" s="7">
        <v>4</v>
      </c>
      <c r="AD20" s="8"/>
      <c r="AE20" s="8">
        <f t="shared" si="1"/>
        <v>10</v>
      </c>
    </row>
    <row r="21" spans="1:31" x14ac:dyDescent="0.3">
      <c r="A21" s="7" t="s">
        <v>24</v>
      </c>
      <c r="F21" s="7">
        <v>0</v>
      </c>
      <c r="G21" s="8"/>
      <c r="I21" t="s">
        <v>47</v>
      </c>
      <c r="P21" s="8"/>
      <c r="S21" s="7">
        <v>15</v>
      </c>
      <c r="T21" s="8"/>
      <c r="U21">
        <v>1</v>
      </c>
      <c r="W21" s="7">
        <v>2</v>
      </c>
      <c r="X21" s="8"/>
      <c r="Y21" s="7">
        <v>1</v>
      </c>
      <c r="Z21" s="8"/>
      <c r="AA21" s="7">
        <v>2</v>
      </c>
      <c r="AB21" s="8"/>
      <c r="AC21" s="7">
        <v>4</v>
      </c>
      <c r="AD21" s="8"/>
      <c r="AE21" s="8">
        <f t="shared" si="1"/>
        <v>10</v>
      </c>
    </row>
    <row r="22" spans="1:31" ht="15" thickBot="1" x14ac:dyDescent="0.35">
      <c r="A22" s="7" t="s">
        <v>25</v>
      </c>
      <c r="F22" s="7">
        <v>262144</v>
      </c>
      <c r="G22" s="8"/>
      <c r="I22" t="s">
        <v>48</v>
      </c>
      <c r="P22" s="8"/>
      <c r="S22" s="9">
        <v>16</v>
      </c>
      <c r="T22" s="11"/>
      <c r="U22" s="10">
        <v>1</v>
      </c>
      <c r="V22" s="10"/>
      <c r="W22" s="9">
        <v>2</v>
      </c>
      <c r="X22" s="11"/>
      <c r="Y22" s="9">
        <v>1</v>
      </c>
      <c r="Z22" s="11"/>
      <c r="AA22" s="9">
        <v>2</v>
      </c>
      <c r="AB22" s="11"/>
      <c r="AC22" s="9">
        <v>4</v>
      </c>
      <c r="AD22" s="11"/>
      <c r="AE22" s="11">
        <f t="shared" si="1"/>
        <v>10</v>
      </c>
    </row>
    <row r="23" spans="1:31" x14ac:dyDescent="0.3">
      <c r="A23" s="7" t="s">
        <v>37</v>
      </c>
      <c r="F23" s="7">
        <v>1</v>
      </c>
      <c r="G23" s="8"/>
      <c r="I23" t="s">
        <v>80</v>
      </c>
      <c r="P23" s="8"/>
    </row>
    <row r="24" spans="1:31" x14ac:dyDescent="0.3">
      <c r="A24" s="7" t="s">
        <v>27</v>
      </c>
      <c r="F24" s="7">
        <v>85</v>
      </c>
      <c r="G24" s="8" t="s">
        <v>26</v>
      </c>
      <c r="I24" t="s">
        <v>49</v>
      </c>
      <c r="P24" s="8"/>
    </row>
    <row r="25" spans="1:31" x14ac:dyDescent="0.3">
      <c r="A25" s="7" t="s">
        <v>95</v>
      </c>
      <c r="F25" s="7">
        <v>8</v>
      </c>
      <c r="G25" s="8" t="s">
        <v>88</v>
      </c>
      <c r="P25" s="8"/>
    </row>
    <row r="26" spans="1:31" x14ac:dyDescent="0.3">
      <c r="A26" s="7" t="s">
        <v>28</v>
      </c>
      <c r="F26" s="7">
        <v>40</v>
      </c>
      <c r="G26" s="8" t="s">
        <v>29</v>
      </c>
      <c r="I26" t="s">
        <v>65</v>
      </c>
      <c r="P26" s="8"/>
    </row>
    <row r="27" spans="1:31" x14ac:dyDescent="0.3">
      <c r="A27" s="7" t="s">
        <v>103</v>
      </c>
      <c r="F27" s="7">
        <v>9</v>
      </c>
      <c r="G27" s="8" t="s">
        <v>8</v>
      </c>
      <c r="I27" t="s">
        <v>99</v>
      </c>
      <c r="P27" s="8"/>
    </row>
    <row r="28" spans="1:31" x14ac:dyDescent="0.3">
      <c r="A28" s="7" t="s">
        <v>120</v>
      </c>
      <c r="F28" s="7">
        <f>F25</f>
        <v>8</v>
      </c>
      <c r="G28" s="8" t="s">
        <v>98</v>
      </c>
      <c r="I28" t="s">
        <v>100</v>
      </c>
      <c r="P28" s="8"/>
    </row>
    <row r="29" spans="1:31" x14ac:dyDescent="0.3">
      <c r="A29" s="7" t="s">
        <v>50</v>
      </c>
      <c r="F29" s="7">
        <v>21</v>
      </c>
      <c r="G29" s="8" t="s">
        <v>26</v>
      </c>
      <c r="I29" t="s">
        <v>51</v>
      </c>
      <c r="P29" s="8"/>
    </row>
    <row r="30" spans="1:31" ht="15" thickBot="1" x14ac:dyDescent="0.35">
      <c r="A30" s="9" t="s">
        <v>38</v>
      </c>
      <c r="B30" s="10"/>
      <c r="C30" s="10"/>
      <c r="D30" s="10"/>
      <c r="E30" s="10"/>
      <c r="F30" s="9">
        <v>11</v>
      </c>
      <c r="G30" s="11" t="s">
        <v>36</v>
      </c>
      <c r="H30" s="10"/>
      <c r="I30" s="10" t="s">
        <v>52</v>
      </c>
      <c r="J30" s="10"/>
      <c r="K30" s="10"/>
      <c r="L30" s="10"/>
      <c r="M30" s="10"/>
      <c r="N30" s="10"/>
      <c r="O30" s="10"/>
      <c r="P30" s="11"/>
    </row>
    <row r="32" spans="1:31" x14ac:dyDescent="0.3">
      <c r="A32" s="3" t="s">
        <v>74</v>
      </c>
    </row>
    <row r="33" spans="1:9" x14ac:dyDescent="0.3">
      <c r="A33" s="19" t="s">
        <v>75</v>
      </c>
    </row>
    <row r="34" spans="1:9" x14ac:dyDescent="0.3">
      <c r="A34" s="2" t="s">
        <v>1</v>
      </c>
    </row>
    <row r="35" spans="1:9" x14ac:dyDescent="0.3">
      <c r="A35" s="1" t="s">
        <v>32</v>
      </c>
    </row>
    <row r="36" spans="1:9" x14ac:dyDescent="0.3">
      <c r="A36" t="s">
        <v>21</v>
      </c>
      <c r="D36">
        <f xml:space="preserve"> (CFB)/(1024 - Overlap +1)</f>
        <v>6932.5223140495864</v>
      </c>
      <c r="E36" t="s">
        <v>9</v>
      </c>
      <c r="I36" s="3" t="s">
        <v>15</v>
      </c>
    </row>
    <row r="38" spans="1:9" x14ac:dyDescent="0.3">
      <c r="A38" t="s">
        <v>22</v>
      </c>
      <c r="F38">
        <f xml:space="preserve"> (2048/CS) + ((1024) * (42/N_IFFT))</f>
        <v>3072.2954191717276</v>
      </c>
      <c r="G38" t="s">
        <v>8</v>
      </c>
      <c r="I38" s="3" t="s">
        <v>16</v>
      </c>
    </row>
    <row r="39" spans="1:9" x14ac:dyDescent="0.3">
      <c r="I39" t="s">
        <v>17</v>
      </c>
    </row>
    <row r="41" spans="1:9" x14ac:dyDescent="0.3">
      <c r="A41" t="s">
        <v>6</v>
      </c>
      <c r="F41">
        <f xml:space="preserve"> (CS*CC)*(1/F)</f>
        <v>6.0853590139315225E-2</v>
      </c>
      <c r="G41" t="s">
        <v>7</v>
      </c>
      <c r="I41" s="3" t="s">
        <v>18</v>
      </c>
    </row>
    <row r="44" spans="1:9" x14ac:dyDescent="0.3">
      <c r="A44" s="1" t="s">
        <v>34</v>
      </c>
    </row>
    <row r="45" spans="1:9" x14ac:dyDescent="0.3">
      <c r="A45" t="s">
        <v>42</v>
      </c>
      <c r="F45">
        <f xml:space="preserve"> ((32*85)*(CFB/FE))/(N_DDR*DB*DE)</f>
        <v>5.2157209737827719E-2</v>
      </c>
      <c r="G45" t="s">
        <v>7</v>
      </c>
      <c r="I45" s="3" t="s">
        <v>20</v>
      </c>
    </row>
    <row r="47" spans="1:9" ht="15" thickBot="1" x14ac:dyDescent="0.35"/>
    <row r="48" spans="1:9" ht="15" thickBot="1" x14ac:dyDescent="0.35">
      <c r="A48" s="4" t="s">
        <v>40</v>
      </c>
      <c r="B48" s="5"/>
      <c r="C48" s="5"/>
      <c r="D48" s="5"/>
      <c r="E48" s="5"/>
      <c r="F48" s="5">
        <f xml:space="preserve"> IF(CT&gt;DT_CONV, CT, DT_CONV)</f>
        <v>6.0853590139315225E-2</v>
      </c>
      <c r="G48" s="6" t="s">
        <v>7</v>
      </c>
      <c r="I48" t="s">
        <v>106</v>
      </c>
    </row>
    <row r="49" spans="1:9" x14ac:dyDescent="0.3">
      <c r="I49" t="s">
        <v>107</v>
      </c>
    </row>
    <row r="51" spans="1:9" x14ac:dyDescent="0.3">
      <c r="A51" s="2" t="s">
        <v>108</v>
      </c>
    </row>
    <row r="52" spans="1:9" x14ac:dyDescent="0.3">
      <c r="A52" s="1" t="s">
        <v>33</v>
      </c>
    </row>
    <row r="53" spans="1:9" x14ac:dyDescent="0.3">
      <c r="A53" t="s">
        <v>43</v>
      </c>
      <c r="F53">
        <f xml:space="preserve"> (32*FOP_ROW*(B_STOP-B_START)*HC/FE)/(N_DDR*DB*DE)</f>
        <v>0.13039700374531835</v>
      </c>
      <c r="G53" t="s">
        <v>7</v>
      </c>
      <c r="I53" s="3" t="s">
        <v>35</v>
      </c>
    </row>
    <row r="56" spans="1:9" x14ac:dyDescent="0.3">
      <c r="A56" s="1" t="s">
        <v>109</v>
      </c>
    </row>
    <row r="57" spans="1:9" x14ac:dyDescent="0.3">
      <c r="A57" t="s">
        <v>44</v>
      </c>
      <c r="F57">
        <f xml:space="preserve"> ((B_STOP - B_START)*((P*A) + HRS +STL))/(NS *F)</f>
        <v>0.18574774857142856</v>
      </c>
      <c r="G57" t="s">
        <v>7</v>
      </c>
      <c r="I57" s="3" t="s">
        <v>101</v>
      </c>
    </row>
    <row r="59" spans="1:9" ht="15" thickBot="1" x14ac:dyDescent="0.35"/>
    <row r="60" spans="1:9" ht="15" thickBot="1" x14ac:dyDescent="0.35">
      <c r="A60" s="4" t="s">
        <v>41</v>
      </c>
      <c r="B60" s="5"/>
      <c r="C60" s="5"/>
      <c r="D60" s="5"/>
      <c r="E60" s="5"/>
      <c r="F60" s="5">
        <f xml:space="preserve"> IF(DT_HSUM&gt;ST, DT_HSUM, ST)</f>
        <v>0.18574774857142856</v>
      </c>
      <c r="G60" s="6" t="s">
        <v>7</v>
      </c>
      <c r="I60" t="s">
        <v>110</v>
      </c>
    </row>
    <row r="61" spans="1:9" x14ac:dyDescent="0.3">
      <c r="I61" t="s">
        <v>111</v>
      </c>
    </row>
    <row r="64" spans="1:9" x14ac:dyDescent="0.3">
      <c r="A64" s="2" t="s">
        <v>67</v>
      </c>
    </row>
    <row r="65" spans="1:9" ht="15" thickBot="1" x14ac:dyDescent="0.35"/>
    <row r="66" spans="1:9" ht="15" thickBot="1" x14ac:dyDescent="0.35">
      <c r="A66" s="13" t="s">
        <v>66</v>
      </c>
      <c r="B66" s="14"/>
      <c r="C66" s="14"/>
      <c r="D66" s="14"/>
      <c r="E66" s="14"/>
      <c r="F66" s="14">
        <f xml:space="preserve"> CONV_T + HSUM_T</f>
        <v>0.2466013387107438</v>
      </c>
      <c r="G66" s="15" t="s">
        <v>7</v>
      </c>
      <c r="I66" t="s">
        <v>112</v>
      </c>
    </row>
    <row r="67" spans="1:9" x14ac:dyDescent="0.3">
      <c r="I67" t="s">
        <v>113</v>
      </c>
    </row>
    <row r="68" spans="1:9" x14ac:dyDescent="0.3">
      <c r="A68" s="3" t="s">
        <v>74</v>
      </c>
    </row>
    <row r="69" spans="1:9" x14ac:dyDescent="0.3">
      <c r="A69" s="19" t="s">
        <v>72</v>
      </c>
    </row>
    <row r="70" spans="1:9" x14ac:dyDescent="0.3">
      <c r="A70" t="s">
        <v>76</v>
      </c>
    </row>
    <row r="73" spans="1:9" x14ac:dyDescent="0.3">
      <c r="A73" s="2" t="s">
        <v>23</v>
      </c>
    </row>
    <row r="74" spans="1:9" x14ac:dyDescent="0.3">
      <c r="A74" s="1" t="s">
        <v>33</v>
      </c>
    </row>
    <row r="75" spans="1:9" x14ac:dyDescent="0.3">
      <c r="A75" t="s">
        <v>86</v>
      </c>
    </row>
    <row r="76" spans="1:9" x14ac:dyDescent="0.3">
      <c r="A76" t="s">
        <v>84</v>
      </c>
    </row>
    <row r="77" spans="1:9" x14ac:dyDescent="0.3">
      <c r="A77" t="s">
        <v>69</v>
      </c>
    </row>
    <row r="78" spans="1:9" x14ac:dyDescent="0.3">
      <c r="A78" t="s">
        <v>68</v>
      </c>
    </row>
    <row r="79" spans="1:9" x14ac:dyDescent="0.3">
      <c r="A79" t="s">
        <v>102</v>
      </c>
    </row>
    <row r="80" spans="1:9" x14ac:dyDescent="0.3">
      <c r="A80" t="s">
        <v>96</v>
      </c>
    </row>
    <row r="81" spans="1:10" x14ac:dyDescent="0.3">
      <c r="A81" s="1" t="s">
        <v>85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</row>
    <row r="83" spans="1:10" x14ac:dyDescent="0.3">
      <c r="A83" t="s">
        <v>43</v>
      </c>
      <c r="F83">
        <f xml:space="preserve"> (32*16*(B_STOP-B_START)*84/1)/(1*DB*0.509)</f>
        <v>0.14420495088408644</v>
      </c>
      <c r="G83" t="s">
        <v>7</v>
      </c>
      <c r="I83" s="3" t="s">
        <v>121</v>
      </c>
    </row>
    <row r="86" spans="1:10" x14ac:dyDescent="0.3">
      <c r="A86" s="1" t="s">
        <v>109</v>
      </c>
    </row>
    <row r="87" spans="1:10" x14ac:dyDescent="0.3">
      <c r="A87" t="s">
        <v>70</v>
      </c>
    </row>
    <row r="88" spans="1:10" x14ac:dyDescent="0.3">
      <c r="A88" t="s">
        <v>79</v>
      </c>
    </row>
    <row r="89" spans="1:10" x14ac:dyDescent="0.3">
      <c r="A89" t="s">
        <v>71</v>
      </c>
    </row>
    <row r="90" spans="1:10" x14ac:dyDescent="0.3">
      <c r="A90" s="1"/>
    </row>
    <row r="91" spans="1:10" x14ac:dyDescent="0.3">
      <c r="A91" t="s">
        <v>44</v>
      </c>
      <c r="F91">
        <f xml:space="preserve"> ((B_STOP - B_START)*((1*1) +10 + 12))/(1 *F)</f>
        <v>1.7226605714285713E-2</v>
      </c>
      <c r="G91" t="s">
        <v>7</v>
      </c>
      <c r="I91" s="3" t="s">
        <v>97</v>
      </c>
    </row>
    <row r="93" spans="1:10" ht="15" thickBot="1" x14ac:dyDescent="0.35"/>
    <row r="94" spans="1:10" ht="15" thickBot="1" x14ac:dyDescent="0.35">
      <c r="A94" s="4" t="s">
        <v>77</v>
      </c>
      <c r="B94" s="5"/>
      <c r="C94" s="5"/>
      <c r="D94" s="5"/>
      <c r="E94" s="5"/>
      <c r="F94" s="5">
        <f xml:space="preserve"> IF(DT_HSUM_Z&gt;ST_Z, DT_HSUM_Z, ST_Z)</f>
        <v>0.14420495088408644</v>
      </c>
      <c r="G94" s="6" t="s">
        <v>7</v>
      </c>
      <c r="I94" t="s">
        <v>110</v>
      </c>
    </row>
    <row r="95" spans="1:10" x14ac:dyDescent="0.3">
      <c r="I95" t="s">
        <v>111</v>
      </c>
    </row>
    <row r="98" spans="1:9" x14ac:dyDescent="0.3">
      <c r="A98" s="2" t="s">
        <v>83</v>
      </c>
    </row>
    <row r="99" spans="1:9" ht="15" thickBot="1" x14ac:dyDescent="0.35"/>
    <row r="100" spans="1:9" ht="15" thickBot="1" x14ac:dyDescent="0.35">
      <c r="A100" s="13" t="s">
        <v>78</v>
      </c>
      <c r="B100" s="14"/>
      <c r="C100" s="14"/>
      <c r="D100" s="14"/>
      <c r="E100" s="14"/>
      <c r="F100" s="14">
        <f>F94</f>
        <v>0.14420495088408644</v>
      </c>
      <c r="G100" s="15" t="s">
        <v>7</v>
      </c>
      <c r="I100" t="s">
        <v>116</v>
      </c>
    </row>
    <row r="101" spans="1:9" x14ac:dyDescent="0.3">
      <c r="A101" s="3" t="s">
        <v>74</v>
      </c>
    </row>
    <row r="102" spans="1:9" ht="15" thickBot="1" x14ac:dyDescent="0.35"/>
    <row r="103" spans="1:9" ht="15" thickBot="1" x14ac:dyDescent="0.35">
      <c r="A103" s="16" t="s">
        <v>73</v>
      </c>
      <c r="B103" s="17"/>
      <c r="C103" s="17"/>
      <c r="D103" s="17"/>
      <c r="E103" s="17"/>
      <c r="F103" s="17">
        <f>F66+F94</f>
        <v>0.39080628959483021</v>
      </c>
      <c r="G103" s="18" t="s">
        <v>7</v>
      </c>
      <c r="I103" t="s">
        <v>114</v>
      </c>
    </row>
    <row r="104" spans="1:9" x14ac:dyDescent="0.3">
      <c r="I104" t="s">
        <v>115</v>
      </c>
    </row>
    <row r="105" spans="1:9" x14ac:dyDescent="0.3">
      <c r="A105" t="s">
        <v>57</v>
      </c>
      <c r="F105">
        <f xml:space="preserve"> 0.000064 * 2^23</f>
        <v>536.87091199999998</v>
      </c>
      <c r="G105" t="s">
        <v>7</v>
      </c>
    </row>
    <row r="106" spans="1:9" x14ac:dyDescent="0.3">
      <c r="A106" t="s">
        <v>63</v>
      </c>
      <c r="F106">
        <f xml:space="preserve"> F105/1500</f>
        <v>0.35791394133333332</v>
      </c>
      <c r="G106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Sheet1</vt:lpstr>
      <vt:lpstr>Sheet2</vt:lpstr>
      <vt:lpstr>Sheet3</vt:lpstr>
      <vt:lpstr>A</vt:lpstr>
      <vt:lpstr>B_START</vt:lpstr>
      <vt:lpstr>B_STOP</vt:lpstr>
      <vt:lpstr>CC</vt:lpstr>
      <vt:lpstr>CFB</vt:lpstr>
      <vt:lpstr>CONV_T</vt:lpstr>
      <vt:lpstr>CS</vt:lpstr>
      <vt:lpstr>CT</vt:lpstr>
      <vt:lpstr>DB</vt:lpstr>
      <vt:lpstr>DE</vt:lpstr>
      <vt:lpstr>DT_CONV</vt:lpstr>
      <vt:lpstr>DT_HSUM</vt:lpstr>
      <vt:lpstr>DT_HSUM_Z</vt:lpstr>
      <vt:lpstr>F</vt:lpstr>
      <vt:lpstr>FE</vt:lpstr>
      <vt:lpstr>FOP_ROW</vt:lpstr>
      <vt:lpstr>HC</vt:lpstr>
      <vt:lpstr>HRS</vt:lpstr>
      <vt:lpstr>HSUM_T</vt:lpstr>
      <vt:lpstr>N_DDR</vt:lpstr>
      <vt:lpstr>N_IFFT</vt:lpstr>
      <vt:lpstr>NS</vt:lpstr>
      <vt:lpstr>Overlap</vt:lpstr>
      <vt:lpstr>P</vt:lpstr>
      <vt:lpstr>ST</vt:lpstr>
      <vt:lpstr>ST_Z</vt:lpstr>
      <vt:lpstr>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2022-10-10T08:42:00Z</dcterms:created>
  <dcterms:modified xsi:type="dcterms:W3CDTF">2023-07-24T14:44:42Z</dcterms:modified>
</cp:coreProperties>
</file>