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-pac-rsch\Desktop\"/>
    </mc:Choice>
  </mc:AlternateContent>
  <bookViews>
    <workbookView xWindow="0" yWindow="0" windowWidth="28800" windowHeight="12300"/>
  </bookViews>
  <sheets>
    <sheet name="vary f2 to solve for W2" sheetId="2" r:id="rId1"/>
    <sheet name="f2 = 0 to solve for W2" sheetId="1" r:id="rId2"/>
  </sheets>
  <definedNames>
    <definedName name="data" localSheetId="1">'f2 = 0 to solve for W2'!$A$3:$C$8</definedName>
    <definedName name="data" localSheetId="0">'vary f2 to solve for W2'!$A$3:$C$8</definedName>
    <definedName name="solver_adj" localSheetId="1" hidden="1">'f2 = 0 to solve for W2'!$B$32</definedName>
    <definedName name="solver_adj" localSheetId="0" hidden="1">'vary f2 to solve for W2'!$B$35:$B$36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'f2 = 0 to solve for W2'!$B$29</definedName>
    <definedName name="solver_lhs1" localSheetId="0" hidden="1">'vary f2 to solve for W2'!$F$46</definedName>
    <definedName name="solver_lhs2" localSheetId="0" hidden="1">'vary f2 to solve for W2'!$B$30</definedName>
    <definedName name="solver_lhs3" localSheetId="0" hidden="1">'vary f2 to solve for W2'!$B$30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'f2 = 0 to solve for W2'!$B$29</definedName>
    <definedName name="solver_opt" localSheetId="0" hidden="1">'vary f2 to solve for W2'!$F$46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1" hidden="1">0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B20" i="2"/>
  <c r="B41" i="2"/>
  <c r="C41" i="2" s="1"/>
  <c r="D41" i="2" s="1"/>
  <c r="E41" i="2" s="1"/>
  <c r="F41" i="2" s="1"/>
  <c r="B44" i="2"/>
  <c r="C44" i="2" s="1"/>
  <c r="D44" i="2" s="1"/>
  <c r="E44" i="2" s="1"/>
  <c r="F44" i="2" s="1"/>
  <c r="B39" i="2"/>
  <c r="C39" i="2" s="1"/>
  <c r="D39" i="2" s="1"/>
  <c r="E39" i="2" s="1"/>
  <c r="F39" i="2" s="1"/>
  <c r="A40" i="2"/>
  <c r="B40" i="2" s="1"/>
  <c r="C40" i="2" s="1"/>
  <c r="D40" i="2" s="1"/>
  <c r="E40" i="2" s="1"/>
  <c r="F40" i="2" s="1"/>
  <c r="A41" i="2"/>
  <c r="A42" i="2"/>
  <c r="B42" i="2" s="1"/>
  <c r="C42" i="2" s="1"/>
  <c r="D42" i="2" s="1"/>
  <c r="E42" i="2" s="1"/>
  <c r="F42" i="2" s="1"/>
  <c r="A43" i="2"/>
  <c r="B43" i="2" s="1"/>
  <c r="C43" i="2" s="1"/>
  <c r="D43" i="2" s="1"/>
  <c r="E43" i="2" s="1"/>
  <c r="F43" i="2" s="1"/>
  <c r="A44" i="2"/>
  <c r="A39" i="2"/>
  <c r="A38" i="2"/>
  <c r="B31" i="2"/>
  <c r="B12" i="2"/>
  <c r="B28" i="1"/>
  <c r="B29" i="1" s="1"/>
  <c r="B31" i="1"/>
  <c r="B23" i="1"/>
  <c r="B24" i="1" s="1"/>
  <c r="B20" i="1"/>
  <c r="B19" i="1"/>
  <c r="B18" i="1"/>
  <c r="B12" i="1"/>
  <c r="F46" i="2" l="1"/>
  <c r="B23" i="2"/>
  <c r="B24" i="2" s="1"/>
  <c r="B28" i="2" l="1"/>
  <c r="B29" i="2" s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C:\Users\lib-pac-rsch\Desktop\data.txt" space="1" consecutive="1">
      <textFields count="3">
        <textField/>
        <textField/>
        <textField/>
      </textFields>
    </textPr>
  </connection>
  <connection id="2" name="data1" type="6" refreshedVersion="6" background="1" saveData="1">
    <textPr codePage="437" sourceFile="C:\Users\lib-pac-rsch\Desktop\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<sst xmlns="http://schemas.openxmlformats.org/spreadsheetml/2006/main" count="97" uniqueCount="49">
  <si>
    <t>3-5-AMP Conc. (mM)</t>
  </si>
  <si>
    <t>95% Confidence Estimate</t>
  </si>
  <si>
    <t>Overall Measured Rate (uM/h)</t>
  </si>
  <si>
    <t>kcat</t>
  </si>
  <si>
    <t>E1</t>
  </si>
  <si>
    <t>F6P</t>
  </si>
  <si>
    <t>K_F6P</t>
  </si>
  <si>
    <t>ATP</t>
  </si>
  <si>
    <t>K_ATP</t>
  </si>
  <si>
    <t>r1 = kcat*E1*fracF6p*fracATP</t>
  </si>
  <si>
    <t>(F6P/(K_F6P+F6P))</t>
  </si>
  <si>
    <t>(ATP/(K_ATP+ATP))</t>
  </si>
  <si>
    <t>Parameter</t>
  </si>
  <si>
    <t>Value</t>
  </si>
  <si>
    <t>Units</t>
  </si>
  <si>
    <t>uM</t>
  </si>
  <si>
    <t>h^-1</t>
  </si>
  <si>
    <t>mM</t>
  </si>
  <si>
    <t>unitless</t>
  </si>
  <si>
    <t>uM/hr^-1</t>
  </si>
  <si>
    <t>uM/hr (calculated)</t>
  </si>
  <si>
    <t>uM/hr (difference from measured)</t>
  </si>
  <si>
    <t>PART A - find W2</t>
  </si>
  <si>
    <t>PART A - find W1</t>
  </si>
  <si>
    <t>r1_hat = r1*(W1/(1+W1) when 3-5-AMP = 0</t>
  </si>
  <si>
    <t>unitless (solved for above)</t>
  </si>
  <si>
    <t>unitless, (solve for)</t>
  </si>
  <si>
    <t>diff2 = (r1_hat Measured - r1_hat Calc)^2</t>
  </si>
  <si>
    <t>diff1 = (r1_hat Measured - r1_hat Calc)^2</t>
  </si>
  <si>
    <t>W1(solve for) by minimizing "diff1"</t>
  </si>
  <si>
    <t>W2 (solve for) by minimizing "diff2"</t>
  </si>
  <si>
    <t>W1 (solved for above)</t>
  </si>
  <si>
    <t>f1 (assume ~1)</t>
  </si>
  <si>
    <t>r1_hat = r1*((W1+f2*W2)/(1+W1+f2*W2) when 3-5-AMP ~ 0.99</t>
  </si>
  <si>
    <t>uM/hr (difference from measured at 3-5-AMP = 0.99)</t>
  </si>
  <si>
    <t>unitless (assume ~1 when 3-5-AMP is large ~0.99)</t>
  </si>
  <si>
    <t>f2 (assume ~1)</t>
  </si>
  <si>
    <t>PART B - find K_2 and n_2</t>
  </si>
  <si>
    <t>K_2 (=K_AMP) (solve for)</t>
  </si>
  <si>
    <t>n_2 (=n_AMP) (solve for)</t>
  </si>
  <si>
    <t>diff = (Measured Rate - Calculated Rate)^2</t>
  </si>
  <si>
    <t>Calculated  Rate (uM/h) = r1*control term</t>
  </si>
  <si>
    <t>f2 = (3-5-AMP/K_2)^n) / ((3-5-AMP/K_2)^n)+1))</t>
  </si>
  <si>
    <t xml:space="preserve">(3-5-AMP/K_2)^n </t>
  </si>
  <si>
    <t>Control Term = ((W1+f2*W2)/(1+W1+f2*W2)</t>
  </si>
  <si>
    <t>SUM(diff) -&gt; minimize</t>
  </si>
  <si>
    <t>DATA</t>
  </si>
  <si>
    <t>CALCULATE r1</t>
  </si>
  <si>
    <t>dimensionless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</si>
</sst>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0" fillId="0" borderId="10" xfId="0" applyBorder="1"/>
    <xf numFmtId="0" fontId="0" fillId="2" borderId="11" xfId="0" applyFill="1" applyBorder="1"/>
    <xf numFmtId="0" fontId="0" fillId="2" borderId="0" xfId="0" applyFill="1" applyBorder="1"/>
    <xf numFmtId="0" fontId="0" fillId="2" borderId="10" xfId="0" applyFill="1" applyBorder="1"/>
    <xf numFmtId="0" fontId="1" fillId="0" borderId="6" xfId="0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Rate (uM/h) vs. 3-5-AMP 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Overall Calculated Rate (uM/h)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'vary f2 to solve for W2'!$A$39:$A$44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'vary f2 to solve for W2'!$E$39:$E$44</c:f>
              <c:numCache>
                <c:formatCode>General</c:formatCode>
                <c:ptCount val="6"/>
                <c:pt idx="0">
                  <c:v>3.0030011606388327</c:v>
                </c:pt>
                <c:pt idx="1">
                  <c:v>11.52835915451243</c:v>
                </c:pt>
                <c:pt idx="2">
                  <c:v>26.349605179761461</c:v>
                </c:pt>
                <c:pt idx="3">
                  <c:v>51.804433848201583</c:v>
                </c:pt>
                <c:pt idx="4">
                  <c:v>65.737047011777051</c:v>
                </c:pt>
                <c:pt idx="5">
                  <c:v>68.325016947829383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0-40AB-B92F-D042B29E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00192"/>
        <c:axId val="628200520"/>
      </c:scatterChart>
      <c:scatterChart>
        <c:scatterStyle val="lineMarker"/>
        <c:varyColors val="0"/>
        <c:ser>
          <c:idx val="0"/>
          <c:order val="0"/>
          <c:tx>
            <c:strRef>
              <c:f>'vary f2 to solve for W2'!$B$2</c:f>
              <c:strCache>
                <c:ptCount val="1"/>
                <c:pt idx="0">
                  <c:v>Overall Measured Rate (uM/h)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'vary f2 to solve for W2'!$C$3:$C$8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10.199999999999999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plus>
            <c:minus>
              <c:numRef>
                <c:f>'vary f2 to solve for W2'!$C$3:$C$8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10.199999999999999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'vary f2 to solve for W2'!$A$3:$A$8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'vary f2 to solve for W2'!$B$3:$B$8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0-40AB-B92F-D042B29E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00192"/>
        <c:axId val="628200520"/>
      </c:scatterChart>
      <c:valAx>
        <c:axId val="628200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'vary f2 to solve for W2'!$A$2</c:f>
              <c:strCache>
                <c:ptCount val="1"/>
                <c:pt idx="0">
                  <c:v>3-5-AMP Conc. (mM)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0520"/>
        <c:crosses val="autoZero"/>
        <c:crossBetween val="midCat"/>
      </c:valAx>
      <c:valAx>
        <c:axId val="6282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Rate (uM/h)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0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Rate (uM/h) vs. 3-5-AMP 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 = 0 to solve for W2'!$B$2</c:f>
              <c:strCache>
                <c:ptCount val="1"/>
                <c:pt idx="0">
                  <c:v>Overall Measured Rate (uM/h)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'f2 = 0 to solve for W2'!$A$3:$A$8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'f2 = 0 to solve for W2'!$B$3:$B$8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8-4C33-A3F5-90F626AB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00192"/>
        <c:axId val="628200520"/>
      </c:scatterChart>
      <c:valAx>
        <c:axId val="628200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'f2 = 0 to solve for W2'!$A$2</c:f>
              <c:strCache>
                <c:ptCount val="1"/>
                <c:pt idx="0">
                  <c:v>3-5-AMP Conc. (mM)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0520"/>
        <c:crosses val="autoZero"/>
        <c:crossBetween val="midCat"/>
      </c:valAx>
      <c:valAx>
        <c:axId val="6282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Rate (uM/h)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0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5</xdr:row>
      <xdr:rowOff>104774</xdr:rowOff>
    </xdr:from>
    <xdr:to>
      <xdr:col>13</xdr:col>
      <xdr:colOff>333375</xdr:colOff>
      <xdr:row>28</xdr:row>
      <xdr:rowOff>542926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47624</xdr:rowOff>
    </xdr:from>
    <xdr:to>
      <xdr:col>13</xdr:col>
      <xdr:colOff>581025</xdr:colOff>
      <xdr:row>25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9" workbookViewId="0">
      <selection activeCell="D31" sqref="D31"/>
    </sheetView>
  </sheetViews>
  <sheetFormatPr defaultRowHeight="15" x14ac:dyDescent="0.25"/>
  <cols>
    <col min="1" max="1" width="26.85546875" bestFit="1" customWidth="1"/>
    <col min="2" max="2" width="28.42578125" bestFit="1" customWidth="1"/>
    <col min="3" max="3" width="24.42578125" customWidth="1"/>
    <col min="4" max="4" width="19.140625" customWidth="1"/>
    <col min="5" max="5" width="20.85546875" customWidth="1"/>
    <col min="6" max="6" width="20.42578125" customWidth="1"/>
  </cols>
  <sheetData>
    <row r="1" spans="1:3" x14ac:dyDescent="0.25">
      <c r="A1" s="6" t="s">
        <v>46</v>
      </c>
      <c r="B1" s="7"/>
      <c r="C1" s="8"/>
    </row>
    <row r="2" spans="1:3" x14ac:dyDescent="0.25">
      <c r="A2" s="9" t="s">
        <v>0</v>
      </c>
      <c r="B2" s="2" t="s">
        <v>2</v>
      </c>
      <c r="C2" s="10" t="s">
        <v>1</v>
      </c>
    </row>
    <row r="3" spans="1:3" x14ac:dyDescent="0.25">
      <c r="A3" s="11">
        <v>0</v>
      </c>
      <c r="B3" s="3">
        <v>3.0030000000000001</v>
      </c>
      <c r="C3" s="12">
        <v>0.59</v>
      </c>
    </row>
    <row r="4" spans="1:3" x14ac:dyDescent="0.25">
      <c r="A4" s="11">
        <v>5.5E-2</v>
      </c>
      <c r="B4" s="3">
        <v>6.3019999999999996</v>
      </c>
      <c r="C4" s="12">
        <v>1.2</v>
      </c>
    </row>
    <row r="5" spans="1:3" x14ac:dyDescent="0.25">
      <c r="A5" s="11">
        <v>9.2999999999999999E-2</v>
      </c>
      <c r="B5" s="3">
        <v>29.760999999999999</v>
      </c>
      <c r="C5" s="12">
        <v>5.7</v>
      </c>
    </row>
    <row r="6" spans="1:3" x14ac:dyDescent="0.25">
      <c r="A6" s="11">
        <v>0.18099999999999999</v>
      </c>
      <c r="B6" s="3">
        <v>52.002000000000002</v>
      </c>
      <c r="C6" s="12">
        <v>10.199999999999999</v>
      </c>
    </row>
    <row r="7" spans="1:3" x14ac:dyDescent="0.25">
      <c r="A7" s="11">
        <v>0.40500000000000003</v>
      </c>
      <c r="B7" s="3">
        <v>60.305999999999997</v>
      </c>
      <c r="C7" s="12">
        <v>11.8</v>
      </c>
    </row>
    <row r="8" spans="1:3" ht="15.75" thickBot="1" x14ac:dyDescent="0.3">
      <c r="A8" s="13">
        <v>0.99</v>
      </c>
      <c r="B8" s="14">
        <v>68.653000000000006</v>
      </c>
      <c r="C8" s="15">
        <v>13.3</v>
      </c>
    </row>
    <row r="9" spans="1:3" ht="15.75" thickBot="1" x14ac:dyDescent="0.3"/>
    <row r="10" spans="1:3" x14ac:dyDescent="0.25">
      <c r="A10" s="6" t="s">
        <v>47</v>
      </c>
      <c r="B10" s="7"/>
      <c r="C10" s="8"/>
    </row>
    <row r="11" spans="1:3" x14ac:dyDescent="0.25">
      <c r="A11" s="9" t="s">
        <v>12</v>
      </c>
      <c r="B11" s="2" t="s">
        <v>13</v>
      </c>
      <c r="C11" s="10" t="s">
        <v>14</v>
      </c>
    </row>
    <row r="12" spans="1:3" x14ac:dyDescent="0.25">
      <c r="A12" s="11" t="s">
        <v>3</v>
      </c>
      <c r="B12" s="3">
        <f>0.4*3600</f>
        <v>1440</v>
      </c>
      <c r="C12" s="12" t="s">
        <v>16</v>
      </c>
    </row>
    <row r="13" spans="1:3" x14ac:dyDescent="0.25">
      <c r="A13" s="11" t="s">
        <v>4</v>
      </c>
      <c r="B13" s="3">
        <v>0.12</v>
      </c>
      <c r="C13" s="12" t="s">
        <v>15</v>
      </c>
    </row>
    <row r="14" spans="1:3" x14ac:dyDescent="0.25">
      <c r="A14" s="11" t="s">
        <v>5</v>
      </c>
      <c r="B14" s="3">
        <v>0.1</v>
      </c>
      <c r="C14" s="12" t="s">
        <v>17</v>
      </c>
    </row>
    <row r="15" spans="1:3" x14ac:dyDescent="0.25">
      <c r="A15" s="11" t="s">
        <v>6</v>
      </c>
      <c r="B15" s="3">
        <v>0.11</v>
      </c>
      <c r="C15" s="12" t="s">
        <v>17</v>
      </c>
    </row>
    <row r="16" spans="1:3" x14ac:dyDescent="0.25">
      <c r="A16" s="11" t="s">
        <v>7</v>
      </c>
      <c r="B16" s="3">
        <v>2.2999999999999998</v>
      </c>
      <c r="C16" s="12" t="s">
        <v>17</v>
      </c>
    </row>
    <row r="17" spans="1:3" x14ac:dyDescent="0.25">
      <c r="A17" s="11" t="s">
        <v>8</v>
      </c>
      <c r="B17" s="3">
        <v>0.42</v>
      </c>
      <c r="C17" s="12" t="s">
        <v>17</v>
      </c>
    </row>
    <row r="18" spans="1:3" x14ac:dyDescent="0.25">
      <c r="A18" s="11" t="s">
        <v>10</v>
      </c>
      <c r="B18" s="3">
        <f>B14/(B15+B14)</f>
        <v>0.47619047619047616</v>
      </c>
      <c r="C18" s="12" t="s">
        <v>18</v>
      </c>
    </row>
    <row r="19" spans="1:3" x14ac:dyDescent="0.25">
      <c r="A19" s="11" t="s">
        <v>11</v>
      </c>
      <c r="B19" s="3">
        <f>B16/(B17+B16)</f>
        <v>0.84558823529411764</v>
      </c>
      <c r="C19" s="12" t="s">
        <v>18</v>
      </c>
    </row>
    <row r="20" spans="1:3" ht="15.75" thickBot="1" x14ac:dyDescent="0.3">
      <c r="A20" s="13" t="s">
        <v>9</v>
      </c>
      <c r="B20" s="14">
        <f>B12*B13*B18*B19</f>
        <v>69.579831932773104</v>
      </c>
      <c r="C20" s="15" t="s">
        <v>19</v>
      </c>
    </row>
    <row r="21" spans="1:3" ht="15.75" thickBot="1" x14ac:dyDescent="0.3"/>
    <row r="22" spans="1:3" x14ac:dyDescent="0.25">
      <c r="A22" s="6" t="s">
        <v>23</v>
      </c>
      <c r="B22" s="7"/>
      <c r="C22" s="8"/>
    </row>
    <row r="23" spans="1:3" ht="30" x14ac:dyDescent="0.25">
      <c r="A23" s="16" t="s">
        <v>24</v>
      </c>
      <c r="B23" s="3">
        <f>B20*(B25/(B25+1))</f>
        <v>3.0030011606388327</v>
      </c>
      <c r="C23" s="12" t="s">
        <v>20</v>
      </c>
    </row>
    <row r="24" spans="1:3" ht="30" x14ac:dyDescent="0.25">
      <c r="A24" s="16" t="s">
        <v>28</v>
      </c>
      <c r="B24" s="3">
        <f>B23-B3</f>
        <v>1.1606388325979822E-6</v>
      </c>
      <c r="C24" s="17" t="s">
        <v>21</v>
      </c>
    </row>
    <row r="25" spans="1:3" ht="30.75" thickBot="1" x14ac:dyDescent="0.3">
      <c r="A25" s="18" t="s">
        <v>29</v>
      </c>
      <c r="B25" s="14">
        <v>4.5105799206887731E-2</v>
      </c>
      <c r="C25" s="15" t="s">
        <v>18</v>
      </c>
    </row>
    <row r="26" spans="1:3" ht="15.75" thickBot="1" x14ac:dyDescent="0.3"/>
    <row r="27" spans="1:3" x14ac:dyDescent="0.25">
      <c r="A27" s="6" t="s">
        <v>22</v>
      </c>
      <c r="B27" s="7"/>
      <c r="C27" s="8"/>
    </row>
    <row r="28" spans="1:3" ht="45" x14ac:dyDescent="0.25">
      <c r="A28" s="16" t="s">
        <v>33</v>
      </c>
      <c r="B28" s="3">
        <f>B20*(B31+B30*B32)/(1+B31+B30*B32)</f>
        <v>68.65300000000002</v>
      </c>
      <c r="C28" s="12" t="s">
        <v>20</v>
      </c>
    </row>
    <row r="29" spans="1:3" ht="45" x14ac:dyDescent="0.25">
      <c r="A29" s="16" t="s">
        <v>27</v>
      </c>
      <c r="B29" s="3">
        <f>B28-B8</f>
        <v>0</v>
      </c>
      <c r="C29" s="17" t="s">
        <v>34</v>
      </c>
    </row>
    <row r="30" spans="1:3" ht="30" x14ac:dyDescent="0.25">
      <c r="A30" s="16" t="s">
        <v>36</v>
      </c>
      <c r="B30" s="3">
        <v>0.99998222011682392</v>
      </c>
      <c r="C30" s="17" t="s">
        <v>35</v>
      </c>
    </row>
    <row r="31" spans="1:3" x14ac:dyDescent="0.25">
      <c r="A31" s="16" t="s">
        <v>31</v>
      </c>
      <c r="B31" s="3">
        <f>B25</f>
        <v>4.5105799206887731E-2</v>
      </c>
      <c r="C31" s="12" t="s">
        <v>25</v>
      </c>
    </row>
    <row r="32" spans="1:3" ht="30.75" thickBot="1" x14ac:dyDescent="0.3">
      <c r="A32" s="18" t="s">
        <v>30</v>
      </c>
      <c r="B32" s="14">
        <v>74.028971164562776</v>
      </c>
      <c r="C32" s="15" t="s">
        <v>26</v>
      </c>
    </row>
    <row r="33" spans="1:6" ht="15.75" thickBot="1" x14ac:dyDescent="0.3"/>
    <row r="34" spans="1:6" x14ac:dyDescent="0.25">
      <c r="A34" s="6" t="s">
        <v>37</v>
      </c>
      <c r="B34" s="7"/>
      <c r="C34" s="7"/>
      <c r="D34" s="7"/>
      <c r="E34" s="7"/>
      <c r="F34" s="8"/>
    </row>
    <row r="35" spans="1:6" x14ac:dyDescent="0.25">
      <c r="A35" s="11" t="s">
        <v>38</v>
      </c>
      <c r="B35" s="3">
        <v>0.6572978035111201</v>
      </c>
      <c r="C35" s="3" t="s">
        <v>17</v>
      </c>
      <c r="D35" s="19"/>
      <c r="E35" s="19"/>
      <c r="F35" s="20"/>
    </row>
    <row r="36" spans="1:6" x14ac:dyDescent="0.25">
      <c r="A36" s="11" t="s">
        <v>39</v>
      </c>
      <c r="B36" s="3">
        <v>2.4897363940816604</v>
      </c>
      <c r="C36" s="3" t="s">
        <v>48</v>
      </c>
      <c r="D36" s="19"/>
      <c r="E36" s="19"/>
      <c r="F36" s="20"/>
    </row>
    <row r="37" spans="1:6" x14ac:dyDescent="0.25">
      <c r="A37" s="21"/>
      <c r="B37" s="22"/>
      <c r="C37" s="22"/>
      <c r="D37" s="22"/>
      <c r="E37" s="22"/>
      <c r="F37" s="23"/>
    </row>
    <row r="38" spans="1:6" ht="45" x14ac:dyDescent="0.25">
      <c r="A38" s="16" t="str">
        <f>A2</f>
        <v>3-5-AMP Conc. (mM)</v>
      </c>
      <c r="B38" s="4" t="s">
        <v>43</v>
      </c>
      <c r="C38" s="4" t="s">
        <v>42</v>
      </c>
      <c r="D38" s="4" t="s">
        <v>44</v>
      </c>
      <c r="E38" s="4" t="s">
        <v>41</v>
      </c>
      <c r="F38" s="24" t="s">
        <v>40</v>
      </c>
    </row>
    <row r="39" spans="1:6" x14ac:dyDescent="0.25">
      <c r="A39" s="11">
        <f>A3</f>
        <v>0</v>
      </c>
      <c r="B39" s="3">
        <f>(A39/$B$35)^$B$36</f>
        <v>0</v>
      </c>
      <c r="C39" s="3">
        <f>B39/(B39+1)</f>
        <v>0</v>
      </c>
      <c r="D39" s="3">
        <f>($B$25+C39*$B$32)/(1+$B$25+C39*$B$32)</f>
        <v>4.3159074651693372E-2</v>
      </c>
      <c r="E39" s="3">
        <f>$B$20*D39</f>
        <v>3.0030011606388327</v>
      </c>
      <c r="F39" s="12">
        <f>(B3-E39)^2</f>
        <v>1.3470824997344069E-12</v>
      </c>
    </row>
    <row r="40" spans="1:6" x14ac:dyDescent="0.25">
      <c r="A40" s="11">
        <f>A4</f>
        <v>5.5E-2</v>
      </c>
      <c r="B40" s="3">
        <f t="shared" ref="B40:B44" si="0">(A40/$B$35)^$B$36</f>
        <v>2.0775872673621039E-3</v>
      </c>
      <c r="C40" s="3">
        <f t="shared" ref="C40:C44" si="1">B40/(B40+1)</f>
        <v>2.0732798475491571E-3</v>
      </c>
      <c r="D40" s="3">
        <f t="shared" ref="D40:D44" si="2">($B$25+C40*$B$32)/(1+$B$25+C40*$B$32)</f>
        <v>0.16568535499842743</v>
      </c>
      <c r="E40" s="3">
        <f t="shared" ref="E40:E44" si="3">$B$20*D40</f>
        <v>11.52835915451243</v>
      </c>
      <c r="F40" s="12">
        <f t="shared" ref="F40:F44" si="4">(B4-E40)^2</f>
        <v>27.31483001195588</v>
      </c>
    </row>
    <row r="41" spans="1:6" x14ac:dyDescent="0.25">
      <c r="A41" s="11">
        <f>A5</f>
        <v>9.2999999999999999E-2</v>
      </c>
      <c r="B41" s="3">
        <f t="shared" si="0"/>
        <v>7.6827833451092592E-3</v>
      </c>
      <c r="C41" s="3">
        <f t="shared" si="1"/>
        <v>7.6242082052900119E-3</v>
      </c>
      <c r="D41" s="3">
        <f t="shared" si="2"/>
        <v>0.37869601647241719</v>
      </c>
      <c r="E41" s="3">
        <f t="shared" si="3"/>
        <v>26.349605179761461</v>
      </c>
      <c r="F41" s="12">
        <f t="shared" si="4"/>
        <v>11.637614619550327</v>
      </c>
    </row>
    <row r="42" spans="1:6" x14ac:dyDescent="0.25">
      <c r="A42" s="11">
        <f>A6</f>
        <v>0.18099999999999999</v>
      </c>
      <c r="B42" s="3">
        <f t="shared" si="0"/>
        <v>4.0321758306290263E-2</v>
      </c>
      <c r="C42" s="3">
        <f t="shared" si="1"/>
        <v>3.8758930094797438E-2</v>
      </c>
      <c r="D42" s="3">
        <f t="shared" si="2"/>
        <v>0.74453232221449139</v>
      </c>
      <c r="E42" s="3">
        <f t="shared" si="3"/>
        <v>51.804433848201583</v>
      </c>
      <c r="F42" s="12">
        <f t="shared" si="4"/>
        <v>3.9032384336436056E-2</v>
      </c>
    </row>
    <row r="43" spans="1:6" x14ac:dyDescent="0.25">
      <c r="A43" s="11">
        <f>A7</f>
        <v>0.40500000000000003</v>
      </c>
      <c r="B43" s="3">
        <f t="shared" si="0"/>
        <v>0.29949571649390622</v>
      </c>
      <c r="C43" s="3">
        <f t="shared" si="1"/>
        <v>0.23047072236756438</v>
      </c>
      <c r="D43" s="3">
        <f t="shared" si="2"/>
        <v>0.94477156937215812</v>
      </c>
      <c r="E43" s="3">
        <f t="shared" si="3"/>
        <v>65.737047011777051</v>
      </c>
      <c r="F43" s="12">
        <f t="shared" si="4"/>
        <v>29.496271644132463</v>
      </c>
    </row>
    <row r="44" spans="1:6" x14ac:dyDescent="0.25">
      <c r="A44" s="11">
        <f>A8</f>
        <v>0.99</v>
      </c>
      <c r="B44" s="3">
        <f t="shared" si="0"/>
        <v>2.7724065451776676</v>
      </c>
      <c r="C44" s="3">
        <f t="shared" si="1"/>
        <v>0.7349172237869438</v>
      </c>
      <c r="D44" s="3">
        <f t="shared" si="2"/>
        <v>0.98196582328402149</v>
      </c>
      <c r="E44" s="3">
        <f t="shared" si="3"/>
        <v>68.325016947829383</v>
      </c>
      <c r="F44" s="12">
        <f t="shared" si="4"/>
        <v>0.10757288251115765</v>
      </c>
    </row>
    <row r="45" spans="1:6" x14ac:dyDescent="0.25">
      <c r="A45" s="25"/>
      <c r="B45" s="19"/>
      <c r="C45" s="19"/>
      <c r="D45" s="19"/>
      <c r="E45" s="22"/>
      <c r="F45" s="23"/>
    </row>
    <row r="46" spans="1:6" ht="15.75" thickBot="1" x14ac:dyDescent="0.3">
      <c r="A46" s="26"/>
      <c r="B46" s="27"/>
      <c r="C46" s="27"/>
      <c r="D46" s="27"/>
      <c r="E46" s="14" t="s">
        <v>45</v>
      </c>
      <c r="F46" s="15">
        <f>SUM(F39:F44)</f>
        <v>68.595321542487625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opLeftCell="A13" workbookViewId="0">
      <selection activeCell="D31" sqref="D31"/>
    </sheetView>
  </sheetViews>
  <sheetFormatPr defaultRowHeight="15" x14ac:dyDescent="0.25"/>
  <cols>
    <col min="1" max="1" width="26.85546875" bestFit="1" customWidth="1"/>
    <col min="2" max="2" width="28.42578125" bestFit="1" customWidth="1"/>
    <col min="3" max="3" width="23.7109375" bestFit="1" customWidth="1"/>
  </cols>
  <sheetData>
    <row r="2" spans="1:3" x14ac:dyDescent="0.25">
      <c r="A2" s="2" t="s">
        <v>0</v>
      </c>
      <c r="B2" s="2" t="s">
        <v>2</v>
      </c>
      <c r="C2" s="2" t="s">
        <v>1</v>
      </c>
    </row>
    <row r="3" spans="1:3" x14ac:dyDescent="0.25">
      <c r="A3" s="3">
        <v>0</v>
      </c>
      <c r="B3" s="3">
        <v>3.0030000000000001</v>
      </c>
      <c r="C3" s="3">
        <v>0.59</v>
      </c>
    </row>
    <row r="4" spans="1:3" x14ac:dyDescent="0.25">
      <c r="A4" s="3">
        <v>5.5E-2</v>
      </c>
      <c r="B4" s="3">
        <v>6.3019999999999996</v>
      </c>
      <c r="C4" s="3">
        <v>1.2</v>
      </c>
    </row>
    <row r="5" spans="1:3" x14ac:dyDescent="0.25">
      <c r="A5" s="3">
        <v>9.2999999999999999E-2</v>
      </c>
      <c r="B5" s="3">
        <v>29.760999999999999</v>
      </c>
      <c r="C5" s="3">
        <v>5.7</v>
      </c>
    </row>
    <row r="6" spans="1:3" x14ac:dyDescent="0.25">
      <c r="A6" s="3">
        <v>0.18099999999999999</v>
      </c>
      <c r="B6" s="3">
        <v>52.002000000000002</v>
      </c>
      <c r="C6" s="3">
        <v>10.199999999999999</v>
      </c>
    </row>
    <row r="7" spans="1:3" x14ac:dyDescent="0.25">
      <c r="A7" s="3">
        <v>0.40500000000000003</v>
      </c>
      <c r="B7" s="3">
        <v>60.305999999999997</v>
      </c>
      <c r="C7" s="3">
        <v>11.8</v>
      </c>
    </row>
    <row r="8" spans="1:3" x14ac:dyDescent="0.25">
      <c r="A8" s="3">
        <v>0.99</v>
      </c>
      <c r="B8" s="3">
        <v>68.653000000000006</v>
      </c>
      <c r="C8" s="3">
        <v>13.3</v>
      </c>
    </row>
    <row r="11" spans="1:3" x14ac:dyDescent="0.25">
      <c r="A11" s="2" t="s">
        <v>12</v>
      </c>
      <c r="B11" s="2" t="s">
        <v>13</v>
      </c>
      <c r="C11" s="2" t="s">
        <v>14</v>
      </c>
    </row>
    <row r="12" spans="1:3" x14ac:dyDescent="0.25">
      <c r="A12" s="3" t="s">
        <v>3</v>
      </c>
      <c r="B12" s="3">
        <f>0.4*3600</f>
        <v>1440</v>
      </c>
      <c r="C12" s="3" t="s">
        <v>16</v>
      </c>
    </row>
    <row r="13" spans="1:3" x14ac:dyDescent="0.25">
      <c r="A13" s="3" t="s">
        <v>4</v>
      </c>
      <c r="B13" s="3">
        <v>0.12</v>
      </c>
      <c r="C13" s="3" t="s">
        <v>15</v>
      </c>
    </row>
    <row r="14" spans="1:3" x14ac:dyDescent="0.25">
      <c r="A14" s="3" t="s">
        <v>5</v>
      </c>
      <c r="B14" s="3">
        <v>0.1</v>
      </c>
      <c r="C14" s="3" t="s">
        <v>17</v>
      </c>
    </row>
    <row r="15" spans="1:3" x14ac:dyDescent="0.25">
      <c r="A15" s="3" t="s">
        <v>6</v>
      </c>
      <c r="B15" s="3">
        <v>0.11</v>
      </c>
      <c r="C15" s="3" t="s">
        <v>17</v>
      </c>
    </row>
    <row r="16" spans="1:3" x14ac:dyDescent="0.25">
      <c r="A16" s="3" t="s">
        <v>7</v>
      </c>
      <c r="B16" s="3">
        <v>2.2999999999999998</v>
      </c>
      <c r="C16" s="3" t="s">
        <v>17</v>
      </c>
    </row>
    <row r="17" spans="1:3" x14ac:dyDescent="0.25">
      <c r="A17" s="3" t="s">
        <v>8</v>
      </c>
      <c r="B17" s="3">
        <v>0.42</v>
      </c>
      <c r="C17" s="3" t="s">
        <v>17</v>
      </c>
    </row>
    <row r="18" spans="1:3" x14ac:dyDescent="0.25">
      <c r="A18" s="3" t="s">
        <v>10</v>
      </c>
      <c r="B18" s="3">
        <f>B14/(B15+B14)</f>
        <v>0.47619047619047616</v>
      </c>
      <c r="C18" s="3" t="s">
        <v>18</v>
      </c>
    </row>
    <row r="19" spans="1:3" x14ac:dyDescent="0.25">
      <c r="A19" s="3" t="s">
        <v>11</v>
      </c>
      <c r="B19" s="3">
        <f>B16/(B17+B16)</f>
        <v>0.84558823529411764</v>
      </c>
      <c r="C19" s="3" t="s">
        <v>18</v>
      </c>
    </row>
    <row r="20" spans="1:3" x14ac:dyDescent="0.25">
      <c r="A20" s="3" t="s">
        <v>9</v>
      </c>
      <c r="B20" s="3">
        <f>B12*B13*B18*B19</f>
        <v>69.579831932773104</v>
      </c>
      <c r="C20" s="3" t="s">
        <v>19</v>
      </c>
    </row>
    <row r="22" spans="1:3" x14ac:dyDescent="0.25">
      <c r="A22" s="1" t="s">
        <v>23</v>
      </c>
    </row>
    <row r="23" spans="1:3" ht="45" x14ac:dyDescent="0.25">
      <c r="A23" s="4" t="s">
        <v>24</v>
      </c>
      <c r="B23" s="3">
        <f>B20*(B25/(B25+1))</f>
        <v>3.0030011606388327</v>
      </c>
      <c r="C23" s="3" t="s">
        <v>20</v>
      </c>
    </row>
    <row r="24" spans="1:3" ht="30" x14ac:dyDescent="0.25">
      <c r="A24" s="4" t="s">
        <v>28</v>
      </c>
      <c r="B24" s="3">
        <f>B23-B3</f>
        <v>1.1606388325979822E-6</v>
      </c>
      <c r="C24" s="5" t="s">
        <v>21</v>
      </c>
    </row>
    <row r="25" spans="1:3" ht="30" x14ac:dyDescent="0.25">
      <c r="A25" s="4" t="s">
        <v>29</v>
      </c>
      <c r="B25" s="3">
        <v>4.5105799206887731E-2</v>
      </c>
      <c r="C25" s="3" t="s">
        <v>18</v>
      </c>
    </row>
    <row r="27" spans="1:3" x14ac:dyDescent="0.25">
      <c r="A27" s="1" t="s">
        <v>22</v>
      </c>
    </row>
    <row r="28" spans="1:3" ht="45" x14ac:dyDescent="0.25">
      <c r="A28" s="4" t="s">
        <v>33</v>
      </c>
      <c r="B28" s="3">
        <f>B20*(B31+B30*B32)/(1+B31+B30*B32)</f>
        <v>68.653032498774678</v>
      </c>
      <c r="C28" s="3" t="s">
        <v>20</v>
      </c>
    </row>
    <row r="29" spans="1:3" ht="45" x14ac:dyDescent="0.25">
      <c r="A29" s="4" t="s">
        <v>27</v>
      </c>
      <c r="B29" s="3">
        <f>B28-B8</f>
        <v>3.2498774672262698E-5</v>
      </c>
      <c r="C29" s="5" t="s">
        <v>34</v>
      </c>
    </row>
    <row r="30" spans="1:3" ht="45" x14ac:dyDescent="0.25">
      <c r="A30" s="4" t="s">
        <v>32</v>
      </c>
      <c r="B30" s="3">
        <v>1</v>
      </c>
      <c r="C30" s="5" t="s">
        <v>35</v>
      </c>
    </row>
    <row r="31" spans="1:3" x14ac:dyDescent="0.25">
      <c r="A31" s="4" t="s">
        <v>31</v>
      </c>
      <c r="B31" s="3">
        <f>B25</f>
        <v>4.5105799206887731E-2</v>
      </c>
      <c r="C31" s="3" t="s">
        <v>25</v>
      </c>
    </row>
    <row r="32" spans="1:3" ht="30" x14ac:dyDescent="0.25">
      <c r="A32" s="4" t="s">
        <v>30</v>
      </c>
      <c r="B32" s="3">
        <v>74.030287409213514</v>
      </c>
      <c r="C32" s="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vary f2 to solve for W2</vt:lpstr>
      <vt:lpstr>f2 = 0 to solve for W2</vt:lpstr>
      <vt:lpstr>'f2 = 0 to solve for W2'!data</vt:lpstr>
      <vt:lpstr>'vary f2 to solve for W2'!data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2019-05-12T16:48:14Z</dcterms:created>
  <dcterms:modified xsi:type="dcterms:W3CDTF">2019-05-12T19:53:04Z</dcterms:modified>
</cp:coreProperties>
</file>