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39.xml"/>
  <Override ContentType="application/vnd.openxmlformats-officedocument.drawingml.chart+xml" PartName="/xl/charts/chart35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37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Массы и т.п." sheetId="1" r:id="rId4"/>
    <sheet state="visible" name="release" sheetId="2" r:id="rId5"/>
    <sheet state="visible" name="Результат" sheetId="3" r:id="rId6"/>
    <sheet state="visible" name="Рубрика эксперименты" sheetId="4" r:id="rId7"/>
    <sheet state="visible" name="SA met FINAL 25C 0,2 19.12.2019" sheetId="5" r:id="rId8"/>
    <sheet state="visible" name="SA met really final 22.01.2020" sheetId="6" r:id="rId9"/>
    <sheet state="visible" name="SA met 264 last" sheetId="7" r:id="rId10"/>
    <sheet state="visible" name="SA met" sheetId="8" r:id="rId11"/>
    <sheet state="visible" name="SA met 264" sheetId="9" r:id="rId12"/>
    <sheet state="visible" name="SA met 264 new" sheetId="10" r:id="rId13"/>
    <sheet state="visible" name="adsorbtion SA met" sheetId="11" r:id="rId1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5">
      <text>
        <t xml:space="preserve">Это пока не готово
	-Seva Kabrits</t>
      </text>
    </comment>
    <comment authorId="0" ref="B10">
      <text>
        <t xml:space="preserve">Здесь посчитана какая-то непонятная, никому не нужная фигня
	-Seva Kabrits</t>
      </text>
    </comment>
    <comment authorId="0" ref="C7">
      <text>
        <t xml:space="preserve">По расчетам из средних чисел концентрирация в конце 5.859375 Е^-3 (посчитали на калькуляторе)
	-Seva Kabrits
Более точные расчёты по графику SA met 0,005508055009823 - точная концентрация
	-Seva Kabrits</t>
      </text>
    </comment>
  </commentList>
</comments>
</file>

<file path=xl/sharedStrings.xml><?xml version="1.0" encoding="utf-8"?>
<sst xmlns="http://schemas.openxmlformats.org/spreadsheetml/2006/main" count="439" uniqueCount="180">
  <si>
    <t>Концентрация мг/мл</t>
  </si>
  <si>
    <t>Адсорбция мг/г сухого магн.</t>
  </si>
  <si>
    <t>Предсказания модели Ленгмюра y = a * x /(x+b), a =9998 , b = 50</t>
  </si>
  <si>
    <t>Среднее</t>
  </si>
  <si>
    <t>Time(s)</t>
  </si>
  <si>
    <t>Absorbance (AU)</t>
  </si>
  <si>
    <t>resulting</t>
  </si>
  <si>
    <t xml:space="preserve"> </t>
  </si>
  <si>
    <t>21 hours later</t>
  </si>
  <si>
    <t>Name</t>
  </si>
  <si>
    <t>Abs&lt;264nm&gt;</t>
  </si>
  <si>
    <t>C мг/мл</t>
  </si>
  <si>
    <t>Sa мг</t>
  </si>
  <si>
    <t>/20</t>
  </si>
  <si>
    <t>Жёсткая подгонка "По Красоте"</t>
  </si>
  <si>
    <t>Концентрация г/мг</t>
  </si>
  <si>
    <t>Адсорбция сухого мг/г магн</t>
  </si>
  <si>
    <t>Предсказания модели Ленгмюра y = a * x /(x+b), a =3000 , b = 10</t>
  </si>
  <si>
    <t>Без всего гр</t>
  </si>
  <si>
    <t>С магнетитом гр</t>
  </si>
  <si>
    <t>С усушенным магнетитом гр</t>
  </si>
  <si>
    <t>Масса гелированного магнетита гр</t>
  </si>
  <si>
    <t>Масса гелированного магнетита мг</t>
  </si>
  <si>
    <t>Масса усушенного магнетита гр</t>
  </si>
  <si>
    <t>Масса усушенного магнетита мг</t>
  </si>
  <si>
    <t>коэффициент усушки</t>
  </si>
  <si>
    <t>Магнетит типа</t>
  </si>
  <si>
    <t>Лодочка</t>
  </si>
  <si>
    <t>Мокрый г</t>
  </si>
  <si>
    <t>Сухой г</t>
  </si>
  <si>
    <t>Коэф</t>
  </si>
  <si>
    <t>Баночка</t>
  </si>
  <si>
    <t>Масса без г</t>
  </si>
  <si>
    <t>Масса с г</t>
  </si>
  <si>
    <t>Масса г</t>
  </si>
  <si>
    <t>Масса сухого г</t>
  </si>
  <si>
    <t>Объём мл</t>
  </si>
  <si>
    <t>Оптическая плотность</t>
  </si>
  <si>
    <t>Концентрация при измерении в 100 раз меньше — очень интересно, но не очень то и нужно</t>
  </si>
  <si>
    <t>Концентрация в конце / 100</t>
  </si>
  <si>
    <t>Концентрация в конце</t>
  </si>
  <si>
    <t>Адсорбция мокрого моль/ г магн</t>
  </si>
  <si>
    <t>Адсорбция сухого моль/г магн</t>
  </si>
  <si>
    <t>Адсорбция мокрого мг/г магн</t>
  </si>
  <si>
    <t>Оптическая плотность Abs&lt;264nm&gt;</t>
  </si>
  <si>
    <t>Масса кюветы</t>
  </si>
  <si>
    <t>-</t>
  </si>
  <si>
    <t>Предсказания модели Ленгмюра y = a * x /(x+b), a =3500 , b = 18</t>
  </si>
  <si>
    <t>Масса лодочки</t>
  </si>
  <si>
    <t>В начале</t>
  </si>
  <si>
    <t>В конце</t>
  </si>
  <si>
    <t>dC</t>
  </si>
  <si>
    <t>Объём (мл)</t>
  </si>
  <si>
    <t>Молярная масса SA (мг/моль)</t>
  </si>
  <si>
    <t>Концентрация моль/мл</t>
  </si>
  <si>
    <t>Формула</t>
  </si>
  <si>
    <t>ϴ = V * (dC) / m(магнитита)</t>
  </si>
  <si>
    <t>Точнее</t>
  </si>
  <si>
    <t>Адсорбция (ϴ) моль/гр сухого магнетита</t>
  </si>
  <si>
    <t>Адсорбция (ϴ) моль/гр гелированного магнетита</t>
  </si>
  <si>
    <t>ϴ = a * (Сравновесная) ^ n</t>
  </si>
  <si>
    <t>По Фрейндлиху</t>
  </si>
  <si>
    <t>Адсорбция (ϴ) мг/гр сухого магнетита</t>
  </si>
  <si>
    <t>4-govno</t>
  </si>
  <si>
    <t>Адсорбция (ϴ) мг/гр гелированного магнетита</t>
  </si>
  <si>
    <t>о исходных концентрациях</t>
  </si>
  <si>
    <t>lgϴ = lga + lg(Cравновесная) * n</t>
  </si>
  <si>
    <t>Желаемое мг/мл</t>
  </si>
  <si>
    <t>Действительное мг/мл</t>
  </si>
  <si>
    <t>abs&lt;264&gt;</t>
  </si>
  <si>
    <t>действительное /10000 мг/мл</t>
  </si>
  <si>
    <t>Растворимость  SA in MET</t>
  </si>
  <si>
    <t>#</t>
  </si>
  <si>
    <t>Abs&lt;225nm&gt;</t>
  </si>
  <si>
    <t>масса SA гр</t>
  </si>
  <si>
    <t>C</t>
  </si>
  <si>
    <t>#1</t>
  </si>
  <si>
    <t>8.7412E-2</t>
  </si>
  <si>
    <t>1.47640</t>
  </si>
  <si>
    <t>объём мл</t>
  </si>
  <si>
    <t>#2</t>
  </si>
  <si>
    <t>0.19425</t>
  </si>
  <si>
    <t>3.07730</t>
  </si>
  <si>
    <t>масса лодки</t>
  </si>
  <si>
    <t>0.20923</t>
  </si>
  <si>
    <t>4.00000</t>
  </si>
  <si>
    <t>объём отбора мл</t>
  </si>
  <si>
    <t>#3</t>
  </si>
  <si>
    <t>0.18807</t>
  </si>
  <si>
    <t>2.79000</t>
  </si>
  <si>
    <t>масса с жидкостью гр</t>
  </si>
  <si>
    <t>0.18586</t>
  </si>
  <si>
    <t>3.22050</t>
  </si>
  <si>
    <t>масса с усушенным гр</t>
  </si>
  <si>
    <t>#4</t>
  </si>
  <si>
    <t>0.15181</t>
  </si>
  <si>
    <t>2.79340</t>
  </si>
  <si>
    <t>масса жидкости</t>
  </si>
  <si>
    <t>#5</t>
  </si>
  <si>
    <t>0.11187</t>
  </si>
  <si>
    <t>2.17250</t>
  </si>
  <si>
    <t>масса усушенного гр</t>
  </si>
  <si>
    <t>#6</t>
  </si>
  <si>
    <t>9.2305E-2</t>
  </si>
  <si>
    <t>1.83810</t>
  </si>
  <si>
    <t>концентрация гр/мл</t>
  </si>
  <si>
    <t>#7</t>
  </si>
  <si>
    <t>7.5293E-2</t>
  </si>
  <si>
    <t>1.51710</t>
  </si>
  <si>
    <t>концентрация мг/мл</t>
  </si>
  <si>
    <t>#8</t>
  </si>
  <si>
    <t>4.8021E-2</t>
  </si>
  <si>
    <t>1.11740</t>
  </si>
  <si>
    <t>#9</t>
  </si>
  <si>
    <t>3.5437E-2</t>
  </si>
  <si>
    <t>0.94545</t>
  </si>
  <si>
    <t>#10</t>
  </si>
  <si>
    <t>2.2652E-2</t>
  </si>
  <si>
    <t>0.68817</t>
  </si>
  <si>
    <t>Все числа</t>
  </si>
  <si>
    <t>#11</t>
  </si>
  <si>
    <t>0.10968</t>
  </si>
  <si>
    <t>0.51930</t>
  </si>
  <si>
    <t>#12</t>
  </si>
  <si>
    <t>4.5103E-2</t>
  </si>
  <si>
    <t>0.35384</t>
  </si>
  <si>
    <t>#13</t>
  </si>
  <si>
    <t>3.5635E-2</t>
  </si>
  <si>
    <t>0.16794</t>
  </si>
  <si>
    <t>#14</t>
  </si>
  <si>
    <t>7.1831E-3</t>
  </si>
  <si>
    <t>5.4967E-2</t>
  </si>
  <si>
    <t>#15</t>
  </si>
  <si>
    <t>0.35743</t>
  </si>
  <si>
    <t>4.6628E-2</t>
  </si>
  <si>
    <t>Хорошие числа</t>
  </si>
  <si>
    <t>мл</t>
  </si>
  <si>
    <t>см</t>
  </si>
  <si>
    <t>Л1</t>
  </si>
  <si>
    <t>Л2</t>
  </si>
  <si>
    <t>Концентрация в конце / 2000</t>
  </si>
  <si>
    <t>0.81023</t>
  </si>
  <si>
    <t>0.74825</t>
  </si>
  <si>
    <t>0.60803</t>
  </si>
  <si>
    <t>0.56345</t>
  </si>
  <si>
    <t>0.54940</t>
  </si>
  <si>
    <t>0.54358</t>
  </si>
  <si>
    <t>0.31368</t>
  </si>
  <si>
    <t>0.28978</t>
  </si>
  <si>
    <t>0.23374</t>
  </si>
  <si>
    <t>0.21079</t>
  </si>
  <si>
    <t>3?</t>
  </si>
  <si>
    <t>Концентрация в конце / 6000</t>
  </si>
  <si>
    <t>возможно стоит поделить на 120</t>
  </si>
  <si>
    <t>Va мкл</t>
  </si>
  <si>
    <t>6-43-опыт</t>
  </si>
  <si>
    <t>пробирка</t>
  </si>
  <si>
    <t>состояние</t>
  </si>
  <si>
    <t>масса</t>
  </si>
  <si>
    <t>масса с магнититом мокрым</t>
  </si>
  <si>
    <t>с сухим</t>
  </si>
  <si>
    <t>сушёное</t>
  </si>
  <si>
    <t>гель</t>
  </si>
  <si>
    <t>sa мг/мл</t>
  </si>
  <si>
    <t>sa мг</t>
  </si>
  <si>
    <t>мокрый</t>
  </si>
  <si>
    <t>сухой</t>
  </si>
  <si>
    <t>k</t>
  </si>
  <si>
    <t>Адсорбция для максимального значкния 70 мг, 18.12.19</t>
  </si>
  <si>
    <t>32000~</t>
  </si>
  <si>
    <t>6000 #10</t>
  </si>
  <si>
    <t>встряхивание</t>
  </si>
  <si>
    <t>без</t>
  </si>
  <si>
    <t>60/6000</t>
  </si>
  <si>
    <t>ABS</t>
  </si>
  <si>
    <t>C/6000</t>
  </si>
  <si>
    <t>/6000</t>
  </si>
  <si>
    <t>60/3000</t>
  </si>
  <si>
    <t>/3000</t>
  </si>
  <si>
    <t>w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</si>
</sst>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#,##0.0000"/>
    <numFmt numFmtId="165" formatCode="#,##0.0"/>
    <numFmt numFmtId="166" formatCode="m.yyyy"/>
    <numFmt numFmtId="167" formatCode="0.000000"/>
    <numFmt numFmtId="168" formatCode="dd-mm"/>
    <numFmt numFmtId="169" formatCode="d-m"/>
  </numFmts>
  <fonts count="7">
    <font>
      <sz val="10.0"/>
      <color rgb="FF000000"/>
      <name val="Arial"/>
    </font>
    <font>
      <color theme="1"/>
      <name val="Arial"/>
    </font>
    <font>
      <sz val="11.0"/>
      <color rgb="FF1155CC"/>
      <name val="Arial"/>
    </font>
    <font>
      <sz val="11.0"/>
      <color rgb="FF000000"/>
      <name val="Arial"/>
    </font>
    <font>
      <sz val="8.0"/>
      <color rgb="FF000000"/>
      <name val="Calibri"/>
    </font>
    <font>
      <color rgb="FF000000"/>
      <name val="-webkit-standard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164" xfId="0" applyAlignment="1" applyFill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Alignment="1" applyFont="1" applyNumberFormat="1">
      <alignment horizontal="center" readingOrder="0"/>
    </xf>
    <xf borderId="0" fillId="0" fontId="1" numFmtId="164" xfId="0" applyFont="1" applyNumberFormat="1"/>
    <xf borderId="0" fillId="0" fontId="1" numFmtId="165" xfId="0" applyFont="1" applyNumberFormat="1"/>
    <xf borderId="0" fillId="3" fontId="2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3" fontId="3" numFmtId="164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1" xfId="0" applyFont="1" applyNumberFormat="1"/>
    <xf borderId="0" fillId="0" fontId="1" numFmtId="0" xfId="0" applyAlignment="1" applyFont="1">
      <alignment horizontal="center" readingOrder="0"/>
    </xf>
    <xf borderId="0" fillId="3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7" xfId="0" applyAlignment="1" applyFont="1" applyNumberFormat="1">
      <alignment readingOrder="0"/>
    </xf>
    <xf borderId="0" fillId="4" fontId="1" numFmtId="0" xfId="0" applyAlignment="1" applyFill="1" applyFont="1">
      <alignment readingOrder="0"/>
    </xf>
    <xf borderId="0" fillId="4" fontId="0" numFmtId="0" xfId="0" applyAlignment="1" applyFont="1">
      <alignment readingOrder="0" vertical="top"/>
    </xf>
    <xf borderId="0" fillId="0" fontId="1" numFmtId="0" xfId="0" applyAlignment="1" applyFont="1">
      <alignment vertical="bottom"/>
    </xf>
    <xf borderId="0" fillId="0" fontId="1" numFmtId="168" xfId="0" applyAlignment="1" applyFont="1" applyNumberFormat="1">
      <alignment readingOrder="0"/>
    </xf>
    <xf borderId="0" fillId="0" fontId="1" numFmtId="0" xfId="0" applyFont="1"/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4" numFmtId="11" xfId="0" applyAlignment="1" applyFont="1" applyNumberFormat="1">
      <alignment readingOrder="0" vertical="bottom"/>
    </xf>
    <xf borderId="0" fillId="0" fontId="5" numFmtId="0" xfId="0" applyAlignment="1" applyFont="1">
      <alignment readingOrder="0" vertical="bottom"/>
    </xf>
    <xf borderId="0" fillId="0" fontId="1" numFmtId="169" xfId="0" applyAlignment="1" applyFont="1" applyNumberFormat="1">
      <alignment readingOrder="0"/>
    </xf>
    <xf borderId="0" fillId="0" fontId="6" numFmtId="0" xfId="0" applyAlignment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theme="0"/>
          <bgColor theme="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Адсорбция сухого мг/г магн от 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'Массы и т.п.'!$AB$32</c:f>
            </c:strRef>
          </c:tx>
          <c:marker>
            <c:symbol val="none"/>
          </c:marker>
          <c:cat>
            <c:strRef>
              <c:f>'Массы и т.п.'!$AA$33:$AA$37</c:f>
            </c:strRef>
          </c:cat>
          <c:val>
            <c:numRef>
              <c:f>'Массы и т.п.'!$AB$33:$AB$37</c:f>
            </c:numRef>
          </c:val>
          <c:smooth val="0"/>
        </c:ser>
        <c:axId val="1171875605"/>
        <c:axId val="39260966"/>
      </c:lineChart>
      <c:catAx>
        <c:axId val="11718756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260966"/>
      </c:catAx>
      <c:valAx>
        <c:axId val="392609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Адсорбция сухого мг/г магн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18756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Адсорбция сухого мг/г магн относительно параметра Концентрация г/мг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'Массы и т.п.'!$Q$200</c:f>
            </c:strRef>
          </c:tx>
          <c:marker>
            <c:symbol val="none"/>
          </c:marker>
          <c:cat>
            <c:strRef>
              <c:f>'Массы и т.п.'!$P$201:$P$210</c:f>
            </c:strRef>
          </c:cat>
          <c:val>
            <c:numRef>
              <c:f>'Массы и т.п.'!$Q$201:$Q$210</c:f>
            </c:numRef>
          </c:val>
          <c:smooth val="0"/>
        </c:ser>
        <c:axId val="194620200"/>
        <c:axId val="1947465525"/>
      </c:lineChart>
      <c:catAx>
        <c:axId val="194620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Концентрация г/мг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7465525"/>
      </c:catAx>
      <c:valAx>
        <c:axId val="19474655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Адсорбция сухого мг/г магн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6202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Адсорбция сухого мг/г магн относительно параметра "Концентрация г/мг"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'Массы и т.п.'!$S$246</c:f>
            </c:strRef>
          </c:tx>
          <c:marker>
            <c:symbol val="none"/>
          </c:marker>
          <c:cat>
            <c:strRef>
              <c:f>'Массы и т.п.'!$R$247:$R$256</c:f>
            </c:strRef>
          </c:cat>
          <c:val>
            <c:numRef>
              <c:f>'Массы и т.п.'!$S$247:$S$256</c:f>
            </c:numRef>
          </c:val>
          <c:smooth val="0"/>
        </c:ser>
        <c:axId val="1902529974"/>
        <c:axId val="620965512"/>
      </c:lineChart>
      <c:catAx>
        <c:axId val="19025299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Концентрация г/мг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0965512"/>
      </c:catAx>
      <c:valAx>
        <c:axId val="620965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Адсорбция сухого мг/г магн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25299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Адсорбция сухого мг/г магн относительно параметра "Концентрация мг/мл"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'Массы и т.п.'!$S$268</c:f>
            </c:strRef>
          </c:tx>
          <c:marker>
            <c:symbol val="none"/>
          </c:marker>
          <c:cat>
            <c:strRef>
              <c:f>'Массы и т.п.'!$R$269:$R$274</c:f>
            </c:strRef>
          </c:cat>
          <c:val>
            <c:numRef>
              <c:f>'Массы и т.п.'!$S$269:$S$274</c:f>
            </c:numRef>
          </c:val>
          <c:smooth val="0"/>
        </c:ser>
        <c:axId val="1395424246"/>
        <c:axId val="592521219"/>
      </c:lineChart>
      <c:catAx>
        <c:axId val="13954242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Концентрация мг/мл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2521219"/>
      </c:catAx>
      <c:valAx>
        <c:axId val="5925212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Адсорбция сухого мг/г магн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54242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Адсорбция сухого мг/г магн относительно параметра "Концентрация мг/мл"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'Массы и т.п.'!$V$268</c:f>
            </c:strRef>
          </c:tx>
          <c:marker>
            <c:symbol val="none"/>
          </c:marker>
          <c:cat>
            <c:strRef>
              <c:f>'Массы и т.п.'!$U$269:$U$273</c:f>
            </c:strRef>
          </c:cat>
          <c:val>
            <c:numRef>
              <c:f>'Массы и т.п.'!$V$269:$V$273</c:f>
            </c:numRef>
          </c:val>
          <c:smooth val="0"/>
        </c:ser>
        <c:axId val="1780614200"/>
        <c:axId val="1420193379"/>
      </c:lineChart>
      <c:catAx>
        <c:axId val="1780614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Концентрация мг/мл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0193379"/>
      </c:catAx>
      <c:valAx>
        <c:axId val="14201933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Адсорбция сухого мг/г магн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06142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Адсорбция сухого мг/г магн относительно параметра "Концентрация мг/мл"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'Массы и т.п.'!$U$352</c:f>
            </c:strRef>
          </c:tx>
          <c:marker>
            <c:symbol val="none"/>
          </c:marker>
          <c:cat>
            <c:strRef>
              <c:f>'Массы и т.п.'!$T$353:$T$357</c:f>
            </c:strRef>
          </c:cat>
          <c:val>
            <c:numRef>
              <c:f>'Массы и т.п.'!$U$353:$U$357</c:f>
            </c:numRef>
          </c:val>
          <c:smooth val="0"/>
        </c:ser>
        <c:axId val="828987035"/>
        <c:axId val="681011290"/>
      </c:lineChart>
      <c:catAx>
        <c:axId val="8289870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Концентрация мг/мл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1011290"/>
      </c:catAx>
      <c:valAx>
        <c:axId val="6810112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Адсорбция сухого мг/г магн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89870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Absorbance (AU) относительно параметра "Time(s)"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release!$L$1</c:f>
            </c:strRef>
          </c:tx>
          <c:marker>
            <c:symbol val="none"/>
          </c:marker>
          <c:cat>
            <c:strRef>
              <c:f>release!$K$2:$K$720</c:f>
            </c:strRef>
          </c:cat>
          <c:val>
            <c:numRef>
              <c:f>release!$L$2:$L$720</c:f>
            </c:numRef>
          </c:val>
          <c:smooth val="0"/>
        </c:ser>
        <c:axId val="1301872747"/>
        <c:axId val="1453766084"/>
      </c:lineChart>
      <c:catAx>
        <c:axId val="1301872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Time(s)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3766084"/>
      </c:catAx>
      <c:valAx>
        <c:axId val="14537660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Absorbance (AU)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18727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 мг/г относительно параметра "Time(s)"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release!$V$2</c:f>
            </c:strRef>
          </c:tx>
          <c:marker>
            <c:symbol val="none"/>
          </c:marker>
          <c:cat>
            <c:strRef>
              <c:f>release!$U$3:$U$722</c:f>
            </c:strRef>
          </c:cat>
          <c:val>
            <c:numRef>
              <c:f>release!$V$3:$V$722</c:f>
            </c:numRef>
          </c:val>
          <c:smooth val="0"/>
        </c:ser>
        <c:ser>
          <c:idx val="1"/>
          <c:order val="1"/>
          <c:tx>
            <c:strRef>
              <c:f>release!$W$2</c:f>
            </c:strRef>
          </c:tx>
          <c:marker>
            <c:symbol val="none"/>
          </c:marker>
          <c:cat>
            <c:strRef>
              <c:f>release!$U$3:$U$722</c:f>
            </c:strRef>
          </c:cat>
          <c:val>
            <c:numRef>
              <c:f>release!$W$3:$W$722</c:f>
            </c:numRef>
          </c:val>
          <c:smooth val="0"/>
        </c:ser>
        <c:axId val="1382255585"/>
        <c:axId val="845293419"/>
      </c:lineChart>
      <c:catAx>
        <c:axId val="13822555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Time(s)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5293419"/>
      </c:catAx>
      <c:valAx>
        <c:axId val="8452934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 мг/г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22555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Адсорбция мг/г сухого магн. относительно параметра "Концентрация мг/мл"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'Результат'!$B$1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'Результат'!$A$2:$A$41</c:f>
            </c:strRef>
          </c:cat>
          <c:val>
            <c:numRef>
              <c:f>'Результат'!$B$2:$B$41</c:f>
            </c:numRef>
          </c:val>
          <c:smooth val="0"/>
        </c:ser>
        <c:ser>
          <c:idx val="1"/>
          <c:order val="1"/>
          <c:tx>
            <c:strRef>
              <c:f>'Результат'!$C$1</c:f>
            </c:strRef>
          </c:tx>
          <c:marker>
            <c:symbol val="none"/>
          </c:marker>
          <c:cat>
            <c:strRef>
              <c:f>'Результат'!$A$2:$A$41</c:f>
            </c:strRef>
          </c:cat>
          <c:val>
            <c:numRef>
              <c:f>'Результат'!$C$2:$C$41</c:f>
            </c:numRef>
          </c:val>
          <c:smooth val="0"/>
        </c:ser>
        <c:ser>
          <c:idx val="2"/>
          <c:order val="2"/>
          <c:tx>
            <c:strRef>
              <c:f>'Результат'!$D$1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00FFFF">
                    <a:alpha val="40000"/>
                  </a:srgbClr>
                </a:solidFill>
              </a:ln>
            </c:spPr>
            <c:trendlineType val="exp"/>
            <c:dispRSqr val="0"/>
            <c:dispEq val="1"/>
          </c:trendline>
          <c:cat>
            <c:strRef>
              <c:f>'Результат'!$A$2:$A$41</c:f>
            </c:strRef>
          </c:cat>
          <c:val>
            <c:numRef>
              <c:f>'Результат'!$D$2:$D$41</c:f>
            </c:numRef>
          </c:val>
          <c:smooth val="0"/>
        </c:ser>
        <c:axId val="650105903"/>
        <c:axId val="1412045363"/>
      </c:lineChart>
      <c:catAx>
        <c:axId val="650105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Концентрация мг/мл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2045363"/>
      </c:catAx>
      <c:valAx>
        <c:axId val="1412045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Адсорбция мг/г сухого магн.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01059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Адсорбция мг/г сухого магн. и Предсказания модели Ленгмюра y = a * x /(x+b), a =9998 , b = 50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'Результат'!$B$1</c:f>
            </c:strRef>
          </c:tx>
          <c:marker>
            <c:symbol val="none"/>
          </c:marker>
          <c:cat>
            <c:strRef>
              <c:f>'Результат'!$A$2:$A$41</c:f>
            </c:strRef>
          </c:cat>
          <c:val>
            <c:numRef>
              <c:f>'Результат'!$B$2:$B$41</c:f>
            </c:numRef>
          </c:val>
          <c:smooth val="0"/>
        </c:ser>
        <c:ser>
          <c:idx val="1"/>
          <c:order val="1"/>
          <c:tx>
            <c:strRef>
              <c:f>'Результат'!$C$1</c:f>
            </c:strRef>
          </c:tx>
          <c:marker>
            <c:symbol val="none"/>
          </c:marker>
          <c:cat>
            <c:strRef>
              <c:f>'Результат'!$A$2:$A$41</c:f>
            </c:strRef>
          </c:cat>
          <c:val>
            <c:numRef>
              <c:f>'Результат'!$C$2:$C$41</c:f>
            </c:numRef>
          </c:val>
          <c:smooth val="0"/>
        </c:ser>
        <c:axId val="1629930541"/>
        <c:axId val="1927922552"/>
      </c:lineChart>
      <c:catAx>
        <c:axId val="16299305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Концентрация мг/мл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7922552"/>
      </c:catAx>
      <c:valAx>
        <c:axId val="19279225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99305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Abs&lt;264nm&gt;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'Рубрика эксперименты'!$B$1</c:f>
            </c:strRef>
          </c:tx>
          <c:marker>
            <c:symbol val="none"/>
          </c:marker>
          <c:cat>
            <c:strRef>
              <c:f>'Рубрика эксперименты'!$A$3:$A$19</c:f>
            </c:strRef>
          </c:cat>
          <c:val>
            <c:numRef>
              <c:f>'Рубрика эксперименты'!$B$2:$B$19</c:f>
            </c:numRef>
          </c:val>
          <c:smooth val="0"/>
        </c:ser>
        <c:axId val="147703857"/>
        <c:axId val="41268635"/>
      </c:lineChart>
      <c:catAx>
        <c:axId val="1477038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268635"/>
      </c:catAx>
      <c:valAx>
        <c:axId val="412686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Abs&lt;264nm&gt;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7038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Адсорбция сухого мг/г магн от C log10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'Массы и т.п.'!$AB$32</c:f>
            </c:strRef>
          </c:tx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1"/>
          </c:trendline>
          <c:cat>
            <c:strRef>
              <c:f>'Массы и т.п.'!$AA$33:$AA$37</c:f>
            </c:strRef>
          </c:cat>
          <c:val>
            <c:numRef>
              <c:f>'Массы и т.п.'!$AB$33:$AB$37</c:f>
            </c:numRef>
          </c:val>
          <c:smooth val="0"/>
        </c:ser>
        <c:axId val="1204271959"/>
        <c:axId val="1796198125"/>
      </c:lineChart>
      <c:catAx>
        <c:axId val="1204271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log10(C)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6198125"/>
      </c:catAx>
      <c:valAx>
        <c:axId val="17961981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log10(Адсорбция сухого мг/г магн)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42719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Abs&lt;264nm&gt;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'Рубрика эксперименты'!$B$1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cat>
            <c:strRef>
              <c:f>'Рубрика эксперименты'!$A$3:$A$14</c:f>
            </c:strRef>
          </c:cat>
          <c:val>
            <c:numRef>
              <c:f>'Рубрика эксперименты'!$B$2:$B$14</c:f>
            </c:numRef>
          </c:val>
          <c:smooth val="0"/>
        </c:ser>
        <c:axId val="979650890"/>
        <c:axId val="1671485335"/>
      </c:lineChart>
      <c:catAx>
        <c:axId val="9796508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1485335"/>
      </c:catAx>
      <c:valAx>
        <c:axId val="16714853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Abs&lt;264nm&gt;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96508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Адсорбция сухого мг/г магн относительно параметра "Концентрация г/мг"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'Рубрика эксперименты'!$T$6</c:f>
            </c:strRef>
          </c:tx>
          <c:marker>
            <c:symbol val="none"/>
          </c:marker>
          <c:cat>
            <c:strRef>
              <c:f>'Рубрика эксперименты'!$S$7:$S$14</c:f>
            </c:strRef>
          </c:cat>
          <c:val>
            <c:numRef>
              <c:f>'Рубрика эксперименты'!$T$7:$T$14</c:f>
            </c:numRef>
          </c:val>
          <c:smooth val="0"/>
        </c:ser>
        <c:axId val="469811415"/>
        <c:axId val="880597667"/>
      </c:lineChart>
      <c:catAx>
        <c:axId val="469811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Концентрация г/мг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0597667"/>
      </c:catAx>
      <c:valAx>
        <c:axId val="8805976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Адсорбция сухого мг/г магн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98114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Адсорбция сухого мг/г магн относительно параметра "Концентрация г/мг"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'Рубрика эксперименты'!$W$6</c:f>
            </c:strRef>
          </c:tx>
          <c:marker>
            <c:symbol val="none"/>
          </c:marker>
          <c:cat>
            <c:strRef>
              <c:f>'Рубрика эксперименты'!$V$7:$V$24</c:f>
            </c:strRef>
          </c:cat>
          <c:val>
            <c:numRef>
              <c:f>'Рубрика эксперименты'!$W$7:$W$24</c:f>
            </c:numRef>
          </c:val>
          <c:smooth val="0"/>
        </c:ser>
        <c:axId val="553611235"/>
        <c:axId val="474360454"/>
      </c:lineChart>
      <c:catAx>
        <c:axId val="5536112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Концентрация г/мг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4360454"/>
      </c:catAx>
      <c:valAx>
        <c:axId val="4743604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Адсорбция сухого мг/г магн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36112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Адсорбция мг/г сухого магн. относительно параметра "Концентрация мг/мл"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'Рубрика эксперименты'!$H$34</c:f>
            </c:strRef>
          </c:tx>
          <c:marker>
            <c:symbol val="none"/>
          </c:marker>
          <c:cat>
            <c:strRef>
              <c:f>'Рубрика эксперименты'!$G$35:$G$59</c:f>
            </c:strRef>
          </c:cat>
          <c:val>
            <c:numRef>
              <c:f>'Рубрика эксперименты'!$H$35:$H$59</c:f>
            </c:numRef>
          </c:val>
          <c:smooth val="0"/>
        </c:ser>
        <c:ser>
          <c:idx val="1"/>
          <c:order val="1"/>
          <c:tx>
            <c:strRef>
              <c:f>'Рубрика эксперименты'!$I$34</c:f>
            </c:strRef>
          </c:tx>
          <c:marker>
            <c:symbol val="none"/>
          </c:marker>
          <c:cat>
            <c:strRef>
              <c:f>'Рубрика эксперименты'!$G$35:$G$59</c:f>
            </c:strRef>
          </c:cat>
          <c:val>
            <c:numRef>
              <c:f>'Рубрика эксперименты'!$I$35:$I$40</c:f>
            </c:numRef>
          </c:val>
          <c:smooth val="0"/>
        </c:ser>
        <c:axId val="674787876"/>
        <c:axId val="1851255020"/>
      </c:lineChart>
      <c:catAx>
        <c:axId val="6747878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Концентрация мг/мл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1255020"/>
      </c:catAx>
      <c:valAx>
        <c:axId val="18512550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Адсорбция мг/г сухого магн.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47878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Адсорбция мг/г сухого магн. и Предсказания модели Ленгмюра y = a * x /(x+b), a =3500 , b = 18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'Рубрика эксперименты'!$H$63</c:f>
            </c:strRef>
          </c:tx>
          <c:marker>
            <c:symbol val="none"/>
          </c:marker>
          <c:cat>
            <c:strRef>
              <c:f>'Рубрика эксперименты'!$G$64:$G$67</c:f>
            </c:strRef>
          </c:cat>
          <c:val>
            <c:numRef>
              <c:f>'Рубрика эксперименты'!$H$64:$H$67</c:f>
            </c:numRef>
          </c:val>
          <c:smooth val="0"/>
        </c:ser>
        <c:ser>
          <c:idx val="1"/>
          <c:order val="1"/>
          <c:tx>
            <c:strRef>
              <c:f>'Рубрика эксперименты'!$I$63</c:f>
            </c:strRef>
          </c:tx>
          <c:marker>
            <c:symbol val="none"/>
          </c:marker>
          <c:cat>
            <c:strRef>
              <c:f>'Рубрика эксперименты'!$G$64:$G$67</c:f>
            </c:strRef>
          </c:cat>
          <c:val>
            <c:numRef>
              <c:f>'Рубрика эксперименты'!$I$64:$I$67</c:f>
            </c:numRef>
          </c:val>
          <c:smooth val="0"/>
        </c:ser>
        <c:axId val="1692825796"/>
        <c:axId val="1273731083"/>
      </c:lineChart>
      <c:catAx>
        <c:axId val="16928257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Концентрация мг/мл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3731083"/>
      </c:catAx>
      <c:valAx>
        <c:axId val="12737310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28257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Адсорбция мг/г сухого магн. и Предсказания модели Ленгмюра y = a * x /(x+b), a =3500 , b = 18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'Рубрика эксперименты'!$B$98</c:f>
            </c:strRef>
          </c:tx>
          <c:marker>
            <c:symbol val="none"/>
          </c:marker>
          <c:cat>
            <c:strRef>
              <c:f>'Рубрика эксперименты'!$A$99:$A$118</c:f>
            </c:strRef>
          </c:cat>
          <c:val>
            <c:numRef>
              <c:f>'Рубрика эксперименты'!$B$99:$B$118</c:f>
            </c:numRef>
          </c:val>
          <c:smooth val="0"/>
        </c:ser>
        <c:ser>
          <c:idx val="1"/>
          <c:order val="1"/>
          <c:tx>
            <c:strRef>
              <c:f>'Рубрика эксперименты'!$C$98</c:f>
            </c:strRef>
          </c:tx>
          <c:marker>
            <c:symbol val="none"/>
          </c:marker>
          <c:cat>
            <c:strRef>
              <c:f>'Рубрика эксперименты'!$A$99:$A$118</c:f>
            </c:strRef>
          </c:cat>
          <c:val>
            <c:numRef>
              <c:f>'Рубрика эксперименты'!$C$99:$C$118</c:f>
            </c:numRef>
          </c:val>
          <c:smooth val="0"/>
        </c:ser>
        <c:axId val="1107482616"/>
        <c:axId val="717985737"/>
      </c:lineChart>
      <c:catAx>
        <c:axId val="1107482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Концентрация мг/мл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7985737"/>
      </c:catAx>
      <c:valAx>
        <c:axId val="7179857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74826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Адсорбция мг/г сухого магн., Предсказания модели Ленгмюра y = a * x /(x+b), a =9998 , b = 50 и Среднее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'Рубрика эксперименты'!$B$124</c:f>
            </c:strRef>
          </c:tx>
          <c:marker>
            <c:symbol val="none"/>
          </c:marker>
          <c:cat>
            <c:strRef>
              <c:f>'Рубрика эксперименты'!$A$125:$A$158</c:f>
            </c:strRef>
          </c:cat>
          <c:val>
            <c:numRef>
              <c:f>'Рубрика эксперименты'!$B$125:$B$158</c:f>
            </c:numRef>
          </c:val>
          <c:smooth val="0"/>
        </c:ser>
        <c:ser>
          <c:idx val="1"/>
          <c:order val="1"/>
          <c:tx>
            <c:strRef>
              <c:f>'Рубрика эксперименты'!$C$124</c:f>
            </c:strRef>
          </c:tx>
          <c:marker>
            <c:symbol val="none"/>
          </c:marker>
          <c:cat>
            <c:strRef>
              <c:f>'Рубрика эксперименты'!$A$125:$A$158</c:f>
            </c:strRef>
          </c:cat>
          <c:val>
            <c:numRef>
              <c:f>'Рубрика эксперименты'!$C$125:$C$158</c:f>
            </c:numRef>
          </c:val>
          <c:smooth val="0"/>
        </c:ser>
        <c:ser>
          <c:idx val="2"/>
          <c:order val="2"/>
          <c:tx>
            <c:strRef>
              <c:f>'Рубрика эксперименты'!$D$124</c:f>
            </c:strRef>
          </c:tx>
          <c:marker>
            <c:symbol val="none"/>
          </c:marker>
          <c:cat>
            <c:strRef>
              <c:f>'Рубрика эксперименты'!$A$125:$A$158</c:f>
            </c:strRef>
          </c:cat>
          <c:val>
            <c:numRef>
              <c:f>'Рубрика эксперименты'!$D$125:$D$158</c:f>
            </c:numRef>
          </c:val>
          <c:smooth val="0"/>
        </c:ser>
        <c:axId val="1152318604"/>
        <c:axId val="35181258"/>
      </c:lineChart>
      <c:catAx>
        <c:axId val="11523186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Концентрация мг/мл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181258"/>
      </c:catAx>
      <c:valAx>
        <c:axId val="351812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23186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Abs&lt;264nm&gt; относительно параметра "Name"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'SA met FINAL 25C 0,2 19.12.2019'!$B$1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'SA met FINAL 25C 0,2 19.12.2019'!$A$2:$A$41</c:f>
            </c:strRef>
          </c:cat>
          <c:val>
            <c:numRef>
              <c:f>'SA met FINAL 25C 0,2 19.12.2019'!$B$2:$B$41</c:f>
            </c:numRef>
          </c:val>
          <c:smooth val="0"/>
        </c:ser>
        <c:axId val="624334904"/>
        <c:axId val="1193101677"/>
      </c:lineChart>
      <c:catAx>
        <c:axId val="624334904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Name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3101677"/>
      </c:catAx>
      <c:valAx>
        <c:axId val="11931016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Abs&lt;264nm&gt;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43349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Abs&lt;264nm&gt; относительно параметра "Name"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'SA met FINAL 25C 0,2 19.12.2019'!$E$24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'SA met FINAL 25C 0,2 19.12.2019'!$D$25:$D$26</c:f>
            </c:strRef>
          </c:cat>
          <c:val>
            <c:numRef>
              <c:f>'SA met FINAL 25C 0,2 19.12.2019'!$E$25:$E$26</c:f>
            </c:numRef>
          </c:val>
          <c:smooth val="0"/>
        </c:ser>
        <c:axId val="989996202"/>
        <c:axId val="689241006"/>
      </c:lineChart>
      <c:catAx>
        <c:axId val="9899962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Name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9241006"/>
      </c:catAx>
      <c:valAx>
        <c:axId val="6892410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Abs&lt;264nm&gt;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99962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Abs&lt;264nm&gt; относительно параметра "Name"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'SA met really final 22.01.2020'!$B$1</c:f>
            </c:strRef>
          </c:tx>
          <c:marker>
            <c:symbol val="none"/>
          </c:marker>
          <c:cat>
            <c:strRef>
              <c:f>'SA met really final 22.01.2020'!$A$2:$A$13</c:f>
            </c:strRef>
          </c:cat>
          <c:val>
            <c:numRef>
              <c:f>'SA met really final 22.01.2020'!$B$2:$B$13</c:f>
            </c:numRef>
          </c:val>
          <c:smooth val="0"/>
        </c:ser>
        <c:axId val="1504449277"/>
        <c:axId val="2077194449"/>
      </c:lineChart>
      <c:catAx>
        <c:axId val="15044492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Name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7194449"/>
      </c:catAx>
      <c:valAx>
        <c:axId val="20771944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Abs&lt;264nm&gt;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44492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 и Адсорбция сухого мг/г магн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'Массы и т.п.'!$Y$28</c:f>
            </c:strRef>
          </c:tx>
          <c:marker>
            <c:symbol val="none"/>
          </c:marker>
          <c:cat>
            <c:strRef>
              <c:f>'Массы и т.п.'!$X$30:$X$41</c:f>
            </c:strRef>
          </c:cat>
          <c:val>
            <c:numRef>
              <c:f>'Массы и т.п.'!$Y$29:$Y$41</c:f>
            </c:numRef>
          </c:val>
          <c:smooth val="0"/>
        </c:ser>
        <c:axId val="1446653622"/>
        <c:axId val="66569002"/>
      </c:lineChart>
      <c:catAx>
        <c:axId val="14466536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569002"/>
      </c:catAx>
      <c:valAx>
        <c:axId val="665690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66536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Abs&lt;264nm&gt;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'SA met 264 last'!$B$1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'SA met 264 last'!$A$2:$A$17</c:f>
            </c:strRef>
          </c:cat>
          <c:val>
            <c:numRef>
              <c:f>'SA met 264 last'!$B$2:$B$17</c:f>
            </c:numRef>
          </c:val>
          <c:smooth val="0"/>
        </c:ser>
        <c:axId val="961966793"/>
        <c:axId val="1583600630"/>
      </c:lineChart>
      <c:catAx>
        <c:axId val="961966793"/>
        <c:scaling>
          <c:orientation val="minMax"/>
          <c:max val="0.03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3600630"/>
      </c:catAx>
      <c:valAx>
        <c:axId val="1583600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Abs&lt;264nm&gt;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19667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адсорбция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'SA met'!$B$2</c:f>
            </c:strRef>
          </c:tx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'SA met'!$A$3:$A$11</c:f>
            </c:strRef>
          </c:cat>
          <c:val>
            <c:numRef>
              <c:f>'SA met'!$B$3:$B$11</c:f>
            </c:numRef>
          </c:val>
          <c:smooth val="0"/>
        </c:ser>
        <c:axId val="1212883728"/>
        <c:axId val="2030029709"/>
      </c:lineChart>
      <c:catAx>
        <c:axId val="121288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концентрация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0029709"/>
      </c:catAx>
      <c:valAx>
        <c:axId val="20300297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Адс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28837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Участок 6 последних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'SA met'!$A$2:$A$7</c:f>
            </c:strRef>
          </c:cat>
          <c:val>
            <c:numRef>
              <c:f>'SA met'!$B$2:$B$7</c:f>
            </c:numRef>
          </c:val>
          <c:smooth val="0"/>
        </c:ser>
        <c:axId val="1458698687"/>
        <c:axId val="723814455"/>
      </c:lineChart>
      <c:catAx>
        <c:axId val="1458698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3814455"/>
      </c:catAx>
      <c:valAx>
        <c:axId val="7238144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86986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'SA met'!$A$2:$A$8</c:f>
            </c:numRef>
          </c:xVal>
          <c:yVal>
            <c:numRef>
              <c:f>'SA met'!$B$2:$B$8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169457"/>
        <c:axId val="417639533"/>
      </c:scatterChart>
      <c:valAx>
        <c:axId val="2941694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417639533"/>
      </c:valAx>
      <c:valAx>
        <c:axId val="4176395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941694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Arial"/>
            </a:defRPr>
          </a:pPr>
        </a:p>
      </c:txPr>
    </c:legend>
  </c:chart>
  <c:spPr>
    <a:solidFill>
      <a:srgbClr val="FFFFFF"/>
    </a:solidFill>
  </c:spPr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Участок 6 последних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'SA met 264'!$A$2:$A$4</c:f>
            </c:strRef>
          </c:cat>
          <c:val>
            <c:numRef>
              <c:f>'SA met 264'!$B$2:$B$4</c:f>
            </c:numRef>
          </c:val>
          <c:smooth val="0"/>
        </c:ser>
        <c:axId val="1859846701"/>
        <c:axId val="1913265762"/>
      </c:lineChart>
      <c:catAx>
        <c:axId val="18598467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3265762"/>
      </c:catAx>
      <c:valAx>
        <c:axId val="19132657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98467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адсорбция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'SA met 264'!$B$2</c:f>
            </c:strRef>
          </c:tx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'SA met 264'!$A$3:$A$11</c:f>
            </c:strRef>
          </c:cat>
          <c:val>
            <c:numRef>
              <c:f>'SA met 264'!$B$3:$B$11</c:f>
            </c:numRef>
          </c:val>
          <c:smooth val="0"/>
        </c:ser>
        <c:axId val="414394184"/>
        <c:axId val="1853957911"/>
      </c:lineChart>
      <c:catAx>
        <c:axId val="414394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концентрация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3957911"/>
      </c:catAx>
      <c:valAx>
        <c:axId val="18539579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Адс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43941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Abs&lt;264nm&gt;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'SA met 264 new'!$B$1</c:f>
            </c:strRef>
          </c:tx>
          <c:marker>
            <c:symbol val="none"/>
          </c:marker>
          <c:cat>
            <c:strRef>
              <c:f>'SA met 264 new'!$A$2:$A$9</c:f>
            </c:strRef>
          </c:cat>
          <c:val>
            <c:numRef>
              <c:f>'SA met 264 new'!$B$2:$B$9</c:f>
            </c:numRef>
          </c:val>
          <c:smooth val="0"/>
        </c:ser>
        <c:axId val="1151278875"/>
        <c:axId val="1955744534"/>
      </c:lineChart>
      <c:catAx>
        <c:axId val="11512788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5744534"/>
      </c:catAx>
      <c:valAx>
        <c:axId val="19557445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Abs&lt;264nm&gt;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12788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Abs&lt;264nm&gt;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'SA met 264 new'!$B$1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cat>
            <c:strRef>
              <c:f>'SA met 264 new'!$A$2:$A$7</c:f>
            </c:strRef>
          </c:cat>
          <c:val>
            <c:numRef>
              <c:f>'SA met 264 new'!$B$2:$B$7</c:f>
            </c:numRef>
          </c:val>
          <c:smooth val="0"/>
        </c:ser>
        <c:axId val="1446633378"/>
        <c:axId val="683310148"/>
      </c:lineChart>
      <c:catAx>
        <c:axId val="14466333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3310148"/>
      </c:catAx>
      <c:valAx>
        <c:axId val="6833101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Abs&lt;264nm&gt;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66333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Absorbance (AU) относительно времени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'adsorbtion SA met'!$B$1</c:f>
            </c:strRef>
          </c:tx>
          <c:marker>
            <c:symbol val="none"/>
          </c:marker>
          <c:cat>
            <c:strRef>
              <c:f>'adsorbtion SA met'!$A$2:$A$121</c:f>
            </c:strRef>
          </c:cat>
          <c:val>
            <c:numRef>
              <c:f>'adsorbtion SA met'!$B$2:$B$121</c:f>
            </c:numRef>
          </c:val>
          <c:smooth val="0"/>
        </c:ser>
        <c:axId val="1272393627"/>
        <c:axId val="171447344"/>
      </c:lineChart>
      <c:catAx>
        <c:axId val="12723936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Time(s)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447344"/>
      </c:catAx>
      <c:valAx>
        <c:axId val="1714473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Absorbance (AU)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23936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Концентрация мг/мл от времени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'adsorbtion SA met'!$C$1</c:f>
            </c:strRef>
          </c:tx>
          <c:marker>
            <c:symbol val="none"/>
          </c:marker>
          <c:cat>
            <c:strRef>
              <c:f>'adsorbtion SA met'!$A$3:$A$121</c:f>
            </c:strRef>
          </c:cat>
          <c:val>
            <c:numRef>
              <c:f>'adsorbtion SA met'!$C$2:$C$1000</c:f>
            </c:numRef>
          </c:val>
          <c:smooth val="0"/>
        </c:ser>
        <c:axId val="1717433279"/>
        <c:axId val="1153153210"/>
      </c:lineChart>
      <c:catAx>
        <c:axId val="1717433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3153210"/>
      </c:catAx>
      <c:valAx>
        <c:axId val="11531532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74332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Адсорбция мокрого мг/г магн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'Массы и т.п.'!$AX$37</c:f>
            </c:strRef>
          </c:tx>
          <c:marker>
            <c:symbol val="none"/>
          </c:marker>
          <c:cat>
            <c:strRef>
              <c:f>'Массы и т.п.'!$AW$39:$AW$52</c:f>
            </c:strRef>
          </c:cat>
          <c:val>
            <c:numRef>
              <c:f>'Массы и т.п.'!$AX$38:$AX$52</c:f>
            </c:numRef>
          </c:val>
          <c:smooth val="0"/>
        </c:ser>
        <c:axId val="1477393483"/>
        <c:axId val="1960050477"/>
      </c:lineChart>
      <c:catAx>
        <c:axId val="14773934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0050477"/>
      </c:catAx>
      <c:valAx>
        <c:axId val="19600504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Адсорбция мокрого мг/г магн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73934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Концентрация г/мг и Адсорбция сухого мг/г магн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'Массы и т.п.'!$AW$18:$AW$19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cat>
            <c:strRef>
              <c:f>'Массы и т.п.'!$AV$21:$AV$34</c:f>
            </c:strRef>
          </c:cat>
          <c:val>
            <c:numRef>
              <c:f>'Массы и т.п.'!$AW$20:$AW$34</c:f>
            </c:numRef>
          </c:val>
          <c:smooth val="0"/>
        </c:ser>
        <c:axId val="487332850"/>
        <c:axId val="1786469510"/>
      </c:lineChart>
      <c:catAx>
        <c:axId val="4873328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6469510"/>
      </c:catAx>
      <c:valAx>
        <c:axId val="17864695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73328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Адсорбция сухого мг/г магн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'Массы и т.п.'!$AW$58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1"/>
          </c:trendline>
          <c:cat>
            <c:strRef>
              <c:f>'Массы и т.п.'!$AV$60:$AV$66</c:f>
            </c:strRef>
          </c:cat>
          <c:val>
            <c:numRef>
              <c:f>'Массы и т.п.'!$AW$59:$AW$66</c:f>
            </c:numRef>
          </c:val>
          <c:smooth val="0"/>
        </c:ser>
        <c:axId val="1876455775"/>
        <c:axId val="1008965337"/>
      </c:lineChart>
      <c:catAx>
        <c:axId val="1876455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8965337"/>
      </c:catAx>
      <c:valAx>
        <c:axId val="10089653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Адсорбция сухого мг/г магн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64557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Адсорбция сухого мг/г магн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'Массы и т.п.'!$AI$42</c:f>
            </c:strRef>
          </c:tx>
          <c:marker>
            <c:symbol val="none"/>
          </c:marker>
          <c:cat>
            <c:strRef>
              <c:f>'Массы и т.п.'!$AH$43:$AH$67</c:f>
            </c:strRef>
          </c:cat>
          <c:val>
            <c:numRef>
              <c:f>'Массы и т.п.'!$AI$43:$AI$67</c:f>
            </c:numRef>
          </c:val>
          <c:smooth val="0"/>
        </c:ser>
        <c:axId val="2135281293"/>
        <c:axId val="353245919"/>
      </c:lineChart>
      <c:catAx>
        <c:axId val="21352812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3245919"/>
      </c:catAx>
      <c:valAx>
        <c:axId val="3532459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Адсорбция сухого мг/г магн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52812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Адсорбция сухого мг/г магн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'Массы и т.п.'!$AI$69:$AI$70</c:f>
            </c:strRef>
          </c:tx>
          <c:marker>
            <c:symbol val="none"/>
          </c:marker>
          <c:cat>
            <c:strRef>
              <c:f>'Массы и т.п.'!$AH$72:$AH$92</c:f>
            </c:strRef>
          </c:cat>
          <c:val>
            <c:numRef>
              <c:f>'Массы и т.п.'!$AI$71:$AI$92</c:f>
            </c:numRef>
          </c:val>
          <c:smooth val="0"/>
        </c:ser>
        <c:axId val="2122914401"/>
        <c:axId val="623557550"/>
      </c:lineChart>
      <c:catAx>
        <c:axId val="21229144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Концентрация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3557550"/>
      </c:catAx>
      <c:valAx>
        <c:axId val="6235575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Адсорбция сухого мг/г магн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29144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Адсорбция сухого мг/г магн относительно параметра Концентрация г/мг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'Массы и т.п.'!$S$105</c:f>
            </c:strRef>
          </c:tx>
          <c:marker>
            <c:symbol val="none"/>
          </c:marker>
          <c:cat>
            <c:strRef>
              <c:f>'Массы и т.п.'!$R$106:$R$115</c:f>
            </c:strRef>
          </c:cat>
          <c:val>
            <c:numRef>
              <c:f>'Массы и т.п.'!$S$106:$S$115</c:f>
            </c:numRef>
          </c:val>
          <c:smooth val="0"/>
        </c:ser>
        <c:axId val="204052785"/>
        <c:axId val="1524360343"/>
      </c:lineChart>
      <c:catAx>
        <c:axId val="2040527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Концентрация г/мг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4360343"/>
      </c:catAx>
      <c:valAx>
        <c:axId val="15243603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Адсорбция сухого мг/г магн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0527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7" Type="http://schemas.openxmlformats.org/officeDocument/2006/relationships/chart" Target="../charts/chart25.xml"/><Relationship Id="rId8" Type="http://schemas.openxmlformats.org/officeDocument/2006/relationships/chart" Target="../charts/chart2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25</xdr:col>
      <xdr:colOff>561975</xdr:colOff>
      <xdr:row>42</xdr:row>
      <xdr:rowOff>114300</xdr:rowOff>
    </xdr:from>
    <xdr:ext cx="4095750" cy="25336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28</xdr:col>
      <xdr:colOff>228600</xdr:colOff>
      <xdr:row>40</xdr:row>
      <xdr:rowOff>19050</xdr:rowOff>
    </xdr:from>
    <xdr:ext cx="4714875" cy="291465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18</xdr:col>
      <xdr:colOff>361950</xdr:colOff>
      <xdr:row>28</xdr:row>
      <xdr:rowOff>114300</xdr:rowOff>
    </xdr:from>
    <xdr:ext cx="5715000" cy="3533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40</xdr:col>
      <xdr:colOff>952500</xdr:colOff>
      <xdr:row>35</xdr:row>
      <xdr:rowOff>180975</xdr:rowOff>
    </xdr:from>
    <xdr:ext cx="5715000" cy="35337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104775</xdr:colOff>
      <xdr:row>17</xdr:row>
      <xdr:rowOff>95250</xdr:rowOff>
    </xdr:from>
    <xdr:ext cx="5715000" cy="353377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43</xdr:col>
      <xdr:colOff>781050</xdr:colOff>
      <xdr:row>52</xdr:row>
      <xdr:rowOff>142875</xdr:rowOff>
    </xdr:from>
    <xdr:ext cx="5715000" cy="3533775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35</xdr:col>
      <xdr:colOff>180975</xdr:colOff>
      <xdr:row>50</xdr:row>
      <xdr:rowOff>95250</xdr:rowOff>
    </xdr:from>
    <xdr:ext cx="5715000" cy="3533775"/>
    <xdr:graphicFrame>
      <xdr:nvGraphicFramePr>
        <xdr:cNvPr id="1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35</xdr:col>
      <xdr:colOff>333375</xdr:colOff>
      <xdr:row>70</xdr:row>
      <xdr:rowOff>19050</xdr:rowOff>
    </xdr:from>
    <xdr:ext cx="5715000" cy="3533775"/>
    <xdr:graphicFrame>
      <xdr:nvGraphicFramePr>
        <xdr:cNvPr id="14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13</xdr:col>
      <xdr:colOff>1714500</xdr:colOff>
      <xdr:row>91</xdr:row>
      <xdr:rowOff>133350</xdr:rowOff>
    </xdr:from>
    <xdr:ext cx="5715000" cy="3533775"/>
    <xdr:graphicFrame>
      <xdr:nvGraphicFramePr>
        <xdr:cNvPr id="16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11</xdr:col>
      <xdr:colOff>228600</xdr:colOff>
      <xdr:row>195</xdr:row>
      <xdr:rowOff>28575</xdr:rowOff>
    </xdr:from>
    <xdr:ext cx="5705475" cy="3533775"/>
    <xdr:graphicFrame>
      <xdr:nvGraphicFramePr>
        <xdr:cNvPr id="18" name="Chart 1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13</xdr:col>
      <xdr:colOff>1114425</xdr:colOff>
      <xdr:row>242</xdr:row>
      <xdr:rowOff>180975</xdr:rowOff>
    </xdr:from>
    <xdr:ext cx="5715000" cy="3533775"/>
    <xdr:graphicFrame>
      <xdr:nvGraphicFramePr>
        <xdr:cNvPr id="20" name="Chart 2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15</xdr:col>
      <xdr:colOff>1419225</xdr:colOff>
      <xdr:row>274</xdr:row>
      <xdr:rowOff>133350</xdr:rowOff>
    </xdr:from>
    <xdr:ext cx="5715000" cy="3533775"/>
    <xdr:graphicFrame>
      <xdr:nvGraphicFramePr>
        <xdr:cNvPr id="23" name="Chart 2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19</xdr:col>
      <xdr:colOff>85725</xdr:colOff>
      <xdr:row>273</xdr:row>
      <xdr:rowOff>28575</xdr:rowOff>
    </xdr:from>
    <xdr:ext cx="5715000" cy="3533775"/>
    <xdr:graphicFrame>
      <xdr:nvGraphicFramePr>
        <xdr:cNvPr id="24" name="Chart 2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15</xdr:col>
      <xdr:colOff>514350</xdr:colOff>
      <xdr:row>354</xdr:row>
      <xdr:rowOff>0</xdr:rowOff>
    </xdr:from>
    <xdr:ext cx="5715000" cy="3533775"/>
    <xdr:graphicFrame>
      <xdr:nvGraphicFramePr>
        <xdr:cNvPr id="26" name="Chart 2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552450</xdr:colOff>
      <xdr:row>4</xdr:row>
      <xdr:rowOff>104775</xdr:rowOff>
    </xdr:from>
    <xdr:ext cx="5715000" cy="3533775"/>
    <xdr:graphicFrame>
      <xdr:nvGraphicFramePr>
        <xdr:cNvPr id="36" name="Chart 3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542925</xdr:colOff>
      <xdr:row>4</xdr:row>
      <xdr:rowOff>104775</xdr:rowOff>
    </xdr:from>
    <xdr:ext cx="5715000" cy="3533775"/>
    <xdr:graphicFrame>
      <xdr:nvGraphicFramePr>
        <xdr:cNvPr id="37" name="Chart 3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133350</xdr:colOff>
      <xdr:row>0</xdr:row>
      <xdr:rowOff>66675</xdr:rowOff>
    </xdr:from>
    <xdr:ext cx="5715000" cy="3533775"/>
    <xdr:graphicFrame>
      <xdr:nvGraphicFramePr>
        <xdr:cNvPr id="38" name="Chart 3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133350</xdr:colOff>
      <xdr:row>18</xdr:row>
      <xdr:rowOff>47625</xdr:rowOff>
    </xdr:from>
    <xdr:ext cx="5715000" cy="3533775"/>
    <xdr:graphicFrame>
      <xdr:nvGraphicFramePr>
        <xdr:cNvPr id="39" name="Chart 3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561975</xdr:colOff>
      <xdr:row>4</xdr:row>
      <xdr:rowOff>171450</xdr:rowOff>
    </xdr:from>
    <xdr:ext cx="5715000" cy="35337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552450</xdr:colOff>
      <xdr:row>6</xdr:row>
      <xdr:rowOff>38100</xdr:rowOff>
    </xdr:from>
    <xdr:ext cx="5715000" cy="3533775"/>
    <xdr:graphicFrame>
      <xdr:nvGraphicFramePr>
        <xdr:cNvPr id="21" name="Chart 2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1638300</xdr:colOff>
      <xdr:row>4</xdr:row>
      <xdr:rowOff>28575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1114425</xdr:colOff>
      <xdr:row>23</xdr:row>
      <xdr:rowOff>0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752475</xdr:colOff>
      <xdr:row>5</xdr:row>
      <xdr:rowOff>133350</xdr:rowOff>
    </xdr:from>
    <xdr:ext cx="5715000" cy="3533775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504825</xdr:colOff>
      <xdr:row>5</xdr:row>
      <xdr:rowOff>133350</xdr:rowOff>
    </xdr:from>
    <xdr:ext cx="5715000" cy="3533775"/>
    <xdr:graphicFrame>
      <xdr:nvGraphicFramePr>
        <xdr:cNvPr id="11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714375</xdr:colOff>
      <xdr:row>13</xdr:row>
      <xdr:rowOff>9525</xdr:rowOff>
    </xdr:from>
    <xdr:ext cx="5715000" cy="3533775"/>
    <xdr:graphicFrame>
      <xdr:nvGraphicFramePr>
        <xdr:cNvPr id="13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20</xdr:col>
      <xdr:colOff>38100</xdr:colOff>
      <xdr:row>13</xdr:row>
      <xdr:rowOff>9525</xdr:rowOff>
    </xdr:from>
    <xdr:ext cx="5715000" cy="3533775"/>
    <xdr:graphicFrame>
      <xdr:nvGraphicFramePr>
        <xdr:cNvPr id="15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28575</xdr:colOff>
      <xdr:row>32</xdr:row>
      <xdr:rowOff>123825</xdr:rowOff>
    </xdr:from>
    <xdr:ext cx="5715000" cy="3533775"/>
    <xdr:graphicFrame>
      <xdr:nvGraphicFramePr>
        <xdr:cNvPr id="17" name="Chart 1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1209675</xdr:colOff>
      <xdr:row>67</xdr:row>
      <xdr:rowOff>76200</xdr:rowOff>
    </xdr:from>
    <xdr:ext cx="5715000" cy="3533775"/>
    <xdr:graphicFrame>
      <xdr:nvGraphicFramePr>
        <xdr:cNvPr id="19" name="Chart 1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</xdr:col>
      <xdr:colOff>523875</xdr:colOff>
      <xdr:row>100</xdr:row>
      <xdr:rowOff>66675</xdr:rowOff>
    </xdr:from>
    <xdr:ext cx="5715000" cy="3533775"/>
    <xdr:graphicFrame>
      <xdr:nvGraphicFramePr>
        <xdr:cNvPr id="22" name="Chart 2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4</xdr:col>
      <xdr:colOff>228600</xdr:colOff>
      <xdr:row>123</xdr:row>
      <xdr:rowOff>57150</xdr:rowOff>
    </xdr:from>
    <xdr:ext cx="5715000" cy="3533775"/>
    <xdr:graphicFrame>
      <xdr:nvGraphicFramePr>
        <xdr:cNvPr id="25" name="Chart 2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</xdr:colOff>
      <xdr:row>0</xdr:row>
      <xdr:rowOff>123825</xdr:rowOff>
    </xdr:from>
    <xdr:ext cx="5715000" cy="3533775"/>
    <xdr:graphicFrame>
      <xdr:nvGraphicFramePr>
        <xdr:cNvPr id="27" name="Chart 2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133350</xdr:colOff>
      <xdr:row>19</xdr:row>
      <xdr:rowOff>171450</xdr:rowOff>
    </xdr:from>
    <xdr:ext cx="5715000" cy="3533775"/>
    <xdr:graphicFrame>
      <xdr:nvGraphicFramePr>
        <xdr:cNvPr id="28" name="Chart 2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552450</xdr:colOff>
      <xdr:row>4</xdr:row>
      <xdr:rowOff>104775</xdr:rowOff>
    </xdr:from>
    <xdr:ext cx="5715000" cy="3533775"/>
    <xdr:graphicFrame>
      <xdr:nvGraphicFramePr>
        <xdr:cNvPr id="29" name="Chart 2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504825</xdr:colOff>
      <xdr:row>4</xdr:row>
      <xdr:rowOff>104775</xdr:rowOff>
    </xdr:from>
    <xdr:ext cx="5715000" cy="3533775"/>
    <xdr:graphicFrame>
      <xdr:nvGraphicFramePr>
        <xdr:cNvPr id="30" name="Chart 3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276225</xdr:colOff>
      <xdr:row>2</xdr:row>
      <xdr:rowOff>133350</xdr:rowOff>
    </xdr:from>
    <xdr:ext cx="5448300" cy="3362325"/>
    <xdr:graphicFrame>
      <xdr:nvGraphicFramePr>
        <xdr:cNvPr id="31" name="Chart 3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314325</xdr:colOff>
      <xdr:row>21</xdr:row>
      <xdr:rowOff>38100</xdr:rowOff>
    </xdr:from>
    <xdr:ext cx="5715000" cy="3533775"/>
    <xdr:graphicFrame>
      <xdr:nvGraphicFramePr>
        <xdr:cNvPr id="32" name="Chart 3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228600</xdr:colOff>
      <xdr:row>40</xdr:row>
      <xdr:rowOff>152400</xdr:rowOff>
    </xdr:from>
    <xdr:ext cx="5715000" cy="3533775"/>
    <xdr:graphicFrame>
      <xdr:nvGraphicFramePr>
        <xdr:cNvPr id="33" name="Chart 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428625</xdr:colOff>
      <xdr:row>19</xdr:row>
      <xdr:rowOff>0</xdr:rowOff>
    </xdr:from>
    <xdr:ext cx="5715000" cy="3533775"/>
    <xdr:graphicFrame>
      <xdr:nvGraphicFramePr>
        <xdr:cNvPr id="34" name="Chart 3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609600</xdr:colOff>
      <xdr:row>1</xdr:row>
      <xdr:rowOff>57150</xdr:rowOff>
    </xdr:from>
    <xdr:ext cx="5448300" cy="3362325"/>
    <xdr:graphicFrame>
      <xdr:nvGraphicFramePr>
        <xdr:cNvPr id="35" name="Chart 3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29"/>
    <col customWidth="1" min="2" max="2" width="15.86"/>
    <col customWidth="1" min="3" max="3" width="15.43"/>
    <col customWidth="1" min="4" max="4" width="26.0"/>
    <col customWidth="1" min="5" max="5" width="31.14"/>
    <col customWidth="1" min="6" max="6" width="31.43"/>
    <col customWidth="1" min="7" max="8" width="28.86"/>
    <col customWidth="1" min="9" max="9" width="26.57"/>
    <col customWidth="1" min="11" max="11" width="18.71"/>
    <col customWidth="1" min="13" max="13" width="32.14"/>
    <col customWidth="1" min="14" max="14" width="26.14"/>
    <col customWidth="1" min="15" max="15" width="20.43"/>
    <col customWidth="1" min="16" max="16" width="29.14"/>
    <col customWidth="1" min="17" max="17" width="27.14"/>
    <col customWidth="1" min="18" max="18" width="26.29"/>
    <col customWidth="1" min="19" max="19" width="24.86"/>
    <col customWidth="1" min="20" max="20" width="18.71"/>
    <col customWidth="1" min="21" max="22" width="24.86"/>
    <col customWidth="1" min="23" max="23" width="20.71"/>
    <col customWidth="1" min="24" max="24" width="33.0"/>
    <col customWidth="1" min="25" max="25" width="25.0"/>
    <col customWidth="1" min="26" max="26" width="20.43"/>
    <col customWidth="1" min="27" max="27" width="29.14"/>
    <col customWidth="1" min="28" max="28" width="27.14"/>
    <col customWidth="1" min="29" max="29" width="26.29"/>
    <col customWidth="1" min="30" max="30" width="24.86"/>
    <col customWidth="1" min="34" max="34" width="17.0"/>
    <col customWidth="1" min="35" max="35" width="24.86"/>
    <col customWidth="1" min="40" max="40" width="11.0"/>
    <col customWidth="1" min="41" max="41" width="15.14"/>
    <col customWidth="1" min="42" max="42" width="17.0"/>
    <col customWidth="1" min="44" max="44" width="32.14"/>
    <col customWidth="1" min="45" max="45" width="25.0"/>
    <col customWidth="1" min="46" max="46" width="20.43"/>
    <col customWidth="1" min="47" max="47" width="29.14"/>
    <col customWidth="1" min="48" max="48" width="27.14"/>
    <col customWidth="1" min="49" max="49" width="26.29"/>
    <col customWidth="1" min="50" max="50" width="28.29"/>
  </cols>
  <sheetData>
    <row r="1">
      <c r="A1" s="1"/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15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16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0</v>
      </c>
      <c r="AQ1" s="1" t="s">
        <v>36</v>
      </c>
      <c r="AR1" s="1" t="s">
        <v>44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16</v>
      </c>
    </row>
    <row r="2">
      <c r="A2" s="1" t="s">
        <v>45</v>
      </c>
      <c r="B2" s="3">
        <v>5.2061</v>
      </c>
      <c r="C2" s="4">
        <v>5.2371</v>
      </c>
      <c r="D2" s="5" t="s">
        <v>46</v>
      </c>
      <c r="E2" s="6">
        <f t="shared" ref="E2:E3" si="1">C2-B2</f>
        <v>0.031</v>
      </c>
      <c r="F2" s="7">
        <f t="shared" ref="F2:F3" si="2">E2*1000</f>
        <v>31</v>
      </c>
      <c r="G2" s="6">
        <f>I2*E2</f>
        <v>0.007408474576</v>
      </c>
      <c r="H2" s="7">
        <f t="shared" ref="H2:H3" si="3">G2*1000</f>
        <v>7.408474576</v>
      </c>
      <c r="I2" s="6">
        <f>I3</f>
        <v>0.2389830508</v>
      </c>
      <c r="K2" s="1">
        <v>1.0</v>
      </c>
      <c r="L2" s="8">
        <f>1.186+0</f>
        <v>1.186</v>
      </c>
      <c r="M2" s="1">
        <v>0.095</v>
      </c>
      <c r="N2" s="2">
        <f t="shared" ref="N2:N4" si="4">1.186-1.1787</f>
        <v>0.0073</v>
      </c>
      <c r="O2" s="2">
        <f t="shared" ref="O2:O13" si="5">N2/M2</f>
        <v>0.07684210526</v>
      </c>
      <c r="P2" s="1">
        <v>1.0</v>
      </c>
      <c r="Q2" s="1">
        <v>1.0501</v>
      </c>
      <c r="R2" s="1">
        <v>1.1544</v>
      </c>
      <c r="S2" s="2">
        <f t="shared" ref="S2:S13" si="6">R2-Q2</f>
        <v>0.1043</v>
      </c>
      <c r="T2" s="2">
        <f t="shared" ref="T2:T13" si="7">O2*S2</f>
        <v>0.008014631579</v>
      </c>
      <c r="U2" s="1">
        <v>4.0</v>
      </c>
      <c r="V2" s="1">
        <v>2.0</v>
      </c>
      <c r="W2" s="1">
        <v>0.13306</v>
      </c>
      <c r="X2" s="2">
        <f t="shared" ref="X2:X13" si="8">U2/100</f>
        <v>0.04</v>
      </c>
      <c r="Y2" s="2">
        <f t="shared" ref="Y2:Y13" si="9">(W2-POW(10,-3)*3.72)/50.9</f>
        <v>0.002541060904</v>
      </c>
      <c r="Z2" s="2">
        <f t="shared" ref="Z2:Z13" si="10">Y2*100</f>
        <v>0.2541060904</v>
      </c>
      <c r="AA2" s="2">
        <f t="shared" ref="AA2:AA13" si="11">(U2-Z2)/$G$6 * $G$5 / S2</f>
        <v>0.0004171267228</v>
      </c>
      <c r="AB2" s="2">
        <f t="shared" ref="AB2:AB13" si="12">(U2-Z2)/$G$6 * $G$5 / T2</f>
        <v>0.005428361461</v>
      </c>
      <c r="AC2" s="2">
        <f t="shared" ref="AC2:AC13" si="13">(U2-Z2) * $G$5 / S2</f>
        <v>71.82922166</v>
      </c>
      <c r="AD2" s="2">
        <f t="shared" ref="AD2:AD13" si="14">(U2-Z2) * $G$5 / T2</f>
        <v>934.7638435</v>
      </c>
      <c r="AF2" s="1">
        <v>1.0</v>
      </c>
      <c r="AG2" s="8">
        <v>1.1296</v>
      </c>
      <c r="AH2" s="1">
        <f t="shared" ref="AH2:AH6" si="15">1.18-AG2</f>
        <v>0.0504</v>
      </c>
      <c r="AI2" s="2">
        <f t="shared" ref="AI2:AI6" si="16">1.1383-AG2</f>
        <v>0.0087</v>
      </c>
      <c r="AJ2" s="2">
        <f t="shared" ref="AJ2:AJ16" si="17">AI2/AH2</f>
        <v>0.1726190476</v>
      </c>
      <c r="AK2" s="1">
        <v>1.0</v>
      </c>
      <c r="AL2" s="1">
        <v>1.5072</v>
      </c>
      <c r="AM2" s="1">
        <v>1.5442</v>
      </c>
      <c r="AN2" s="2">
        <f t="shared" ref="AN2:AN16" si="18">AM2-AL2</f>
        <v>0.037</v>
      </c>
      <c r="AO2" s="2">
        <f t="shared" ref="AO2:AO16" si="19">AJ2*AN2</f>
        <v>0.006386904762</v>
      </c>
      <c r="AP2" s="1">
        <v>4.0</v>
      </c>
      <c r="AQ2" s="1">
        <v>2.0</v>
      </c>
      <c r="AR2" s="10">
        <v>1.4764</v>
      </c>
      <c r="AS2" s="2">
        <f t="shared" ref="AS2:AS16" si="20">(AR2)/104</f>
        <v>0.01419615385</v>
      </c>
      <c r="AT2" s="2">
        <f t="shared" ref="AT2:AT16" si="21">AS2*100</f>
        <v>1.419615385</v>
      </c>
      <c r="AU2" s="2">
        <f t="shared" ref="AU2:AU16" si="22">(AP2-AT2)/$G$6 * $G$5 / AN2</f>
        <v>0.0008099898344</v>
      </c>
      <c r="AV2" s="2">
        <f t="shared" ref="AV2:AV16" si="23">(AP2-AT2)/$G$6 * $G$5 / AO2</f>
        <v>0.004692354903</v>
      </c>
      <c r="AW2" s="2">
        <f t="shared" ref="AW2:AW16" si="24">(AP2-AT2) * $G$5 / AN2</f>
        <v>139.4802495</v>
      </c>
      <c r="AX2" s="2">
        <f t="shared" ref="AX2:AX16" si="25">(AP2-AT2) * $G$5 / AO2</f>
        <v>808.0235142</v>
      </c>
    </row>
    <row r="3">
      <c r="A3" s="1" t="s">
        <v>48</v>
      </c>
      <c r="B3" s="4">
        <v>1.183</v>
      </c>
      <c r="C3" s="4">
        <v>1.242</v>
      </c>
      <c r="D3" s="11">
        <v>1.1971</v>
      </c>
      <c r="E3" s="6">
        <f t="shared" si="1"/>
        <v>0.059</v>
      </c>
      <c r="F3" s="7">
        <f t="shared" si="2"/>
        <v>59</v>
      </c>
      <c r="G3" s="6">
        <f>D3-B3</f>
        <v>0.0141</v>
      </c>
      <c r="H3" s="7">
        <f t="shared" si="3"/>
        <v>14.1</v>
      </c>
      <c r="I3" s="6">
        <f>G3/E3</f>
        <v>0.2389830508</v>
      </c>
      <c r="K3" s="1">
        <v>1.0</v>
      </c>
      <c r="L3" s="8">
        <v>1.186</v>
      </c>
      <c r="M3" s="1">
        <v>0.095</v>
      </c>
      <c r="N3" s="2">
        <f t="shared" si="4"/>
        <v>0.0073</v>
      </c>
      <c r="O3" s="2">
        <f t="shared" si="5"/>
        <v>0.07684210526</v>
      </c>
      <c r="P3" s="1">
        <v>2.0</v>
      </c>
      <c r="Q3" s="1">
        <v>1.0712</v>
      </c>
      <c r="R3" s="1">
        <v>1.091</v>
      </c>
      <c r="S3" s="2">
        <f t="shared" si="6"/>
        <v>0.0198</v>
      </c>
      <c r="T3" s="2">
        <f t="shared" si="7"/>
        <v>0.001521473684</v>
      </c>
      <c r="U3" s="1">
        <v>3.6</v>
      </c>
      <c r="V3" s="1">
        <v>2.0</v>
      </c>
      <c r="W3" s="1">
        <v>0.14579</v>
      </c>
      <c r="X3" s="2">
        <f t="shared" si="8"/>
        <v>0.036</v>
      </c>
      <c r="Y3" s="2">
        <f t="shared" si="9"/>
        <v>0.002791159136</v>
      </c>
      <c r="Z3" s="2">
        <f t="shared" si="10"/>
        <v>0.2791159136</v>
      </c>
      <c r="AA3" s="2">
        <f t="shared" si="11"/>
        <v>0.001947983955</v>
      </c>
      <c r="AB3" s="2">
        <f t="shared" si="12"/>
        <v>0.02535047612</v>
      </c>
      <c r="AC3" s="2">
        <f t="shared" si="13"/>
        <v>335.442837</v>
      </c>
      <c r="AD3" s="2">
        <f t="shared" si="14"/>
        <v>4365.351989</v>
      </c>
      <c r="AF3" s="1">
        <v>1.0</v>
      </c>
      <c r="AG3" s="8">
        <v>1.1296</v>
      </c>
      <c r="AH3" s="1">
        <f t="shared" si="15"/>
        <v>0.0504</v>
      </c>
      <c r="AI3" s="2">
        <f t="shared" si="16"/>
        <v>0.0087</v>
      </c>
      <c r="AJ3" s="2">
        <f t="shared" si="17"/>
        <v>0.1726190476</v>
      </c>
      <c r="AK3" s="1">
        <v>2.0</v>
      </c>
      <c r="AL3" s="1">
        <v>1.5252</v>
      </c>
      <c r="AM3" s="1">
        <v>1.5794</v>
      </c>
      <c r="AN3" s="2">
        <f t="shared" si="18"/>
        <v>0.0542</v>
      </c>
      <c r="AO3" s="2">
        <f t="shared" si="19"/>
        <v>0.009355952381</v>
      </c>
      <c r="AP3" s="1">
        <v>3.6</v>
      </c>
      <c r="AQ3" s="1">
        <v>2.0</v>
      </c>
      <c r="AR3" s="10">
        <v>3.0773</v>
      </c>
      <c r="AS3" s="2">
        <f t="shared" si="20"/>
        <v>0.02958942308</v>
      </c>
      <c r="AT3" s="2">
        <f t="shared" si="21"/>
        <v>2.958942308</v>
      </c>
      <c r="AU3" s="2">
        <f t="shared" si="22"/>
        <v>0.0001373708792</v>
      </c>
      <c r="AV3" s="2">
        <f t="shared" si="23"/>
        <v>0.000795803714</v>
      </c>
      <c r="AW3" s="2">
        <f t="shared" si="24"/>
        <v>23.6552654</v>
      </c>
      <c r="AX3" s="2">
        <f t="shared" si="25"/>
        <v>137.0373996</v>
      </c>
    </row>
    <row r="4">
      <c r="B4" s="13"/>
      <c r="C4" s="13"/>
      <c r="D4" s="13"/>
      <c r="K4" s="1">
        <v>1.0</v>
      </c>
      <c r="L4" s="8">
        <v>1.186</v>
      </c>
      <c r="M4" s="1">
        <v>0.095</v>
      </c>
      <c r="N4" s="2">
        <f t="shared" si="4"/>
        <v>0.0073</v>
      </c>
      <c r="O4" s="2">
        <f t="shared" si="5"/>
        <v>0.07684210526</v>
      </c>
      <c r="P4" s="1">
        <v>3.0</v>
      </c>
      <c r="Q4" s="1">
        <v>1.0589</v>
      </c>
      <c r="R4" s="1">
        <v>1.074</v>
      </c>
      <c r="S4" s="2">
        <f t="shared" si="6"/>
        <v>0.0151</v>
      </c>
      <c r="T4" s="2">
        <f t="shared" si="7"/>
        <v>0.001160315789</v>
      </c>
      <c r="U4" s="1">
        <v>3.2</v>
      </c>
      <c r="V4" s="1">
        <v>2.0</v>
      </c>
      <c r="W4" s="1">
        <v>0.10773</v>
      </c>
      <c r="X4" s="2">
        <f t="shared" si="8"/>
        <v>0.032</v>
      </c>
      <c r="Y4" s="2">
        <f t="shared" si="9"/>
        <v>0.002043418468</v>
      </c>
      <c r="Z4" s="2">
        <f t="shared" si="10"/>
        <v>0.2043418468</v>
      </c>
      <c r="AA4" s="2">
        <f t="shared" si="11"/>
        <v>0.002304157458</v>
      </c>
      <c r="AB4" s="2">
        <f t="shared" si="12"/>
        <v>0.02998561076</v>
      </c>
      <c r="AC4" s="2">
        <f t="shared" si="13"/>
        <v>396.7759143</v>
      </c>
      <c r="AD4" s="2">
        <f t="shared" si="14"/>
        <v>5163.522173</v>
      </c>
      <c r="AF4" s="1">
        <v>1.0</v>
      </c>
      <c r="AG4" s="8">
        <v>1.1296</v>
      </c>
      <c r="AH4" s="1">
        <f t="shared" si="15"/>
        <v>0.0504</v>
      </c>
      <c r="AI4" s="2">
        <f t="shared" si="16"/>
        <v>0.0087</v>
      </c>
      <c r="AJ4" s="2">
        <f t="shared" si="17"/>
        <v>0.1726190476</v>
      </c>
      <c r="AK4" s="1">
        <v>3.0</v>
      </c>
      <c r="AL4" s="1">
        <v>1.496</v>
      </c>
      <c r="AM4" s="1">
        <v>1.5561</v>
      </c>
      <c r="AN4" s="2">
        <f t="shared" si="18"/>
        <v>0.0601</v>
      </c>
      <c r="AO4" s="2">
        <f t="shared" si="19"/>
        <v>0.01037440476</v>
      </c>
      <c r="AP4" s="1">
        <v>3.2</v>
      </c>
      <c r="AQ4" s="1">
        <v>2.0</v>
      </c>
      <c r="AR4" s="10">
        <v>3.2205</v>
      </c>
      <c r="AS4" s="2">
        <f t="shared" si="20"/>
        <v>0.03096634615</v>
      </c>
      <c r="AT4" s="2">
        <f t="shared" si="21"/>
        <v>3.096634615</v>
      </c>
      <c r="AU4" s="2">
        <f t="shared" si="22"/>
        <v>0.00001997549276</v>
      </c>
      <c r="AV4" s="2">
        <f t="shared" si="23"/>
        <v>0.000115720096</v>
      </c>
      <c r="AW4" s="2">
        <f t="shared" si="24"/>
        <v>3.439779854</v>
      </c>
      <c r="AX4" s="2">
        <f t="shared" si="25"/>
        <v>19.92700053</v>
      </c>
    </row>
    <row r="5">
      <c r="B5" s="1" t="s">
        <v>49</v>
      </c>
      <c r="C5" s="1" t="s">
        <v>50</v>
      </c>
      <c r="D5" s="1" t="s">
        <v>51</v>
      </c>
      <c r="F5" s="1" t="s">
        <v>52</v>
      </c>
      <c r="G5" s="1">
        <v>2.0</v>
      </c>
      <c r="K5" s="1">
        <v>2.0</v>
      </c>
      <c r="L5" s="1">
        <v>1.188</v>
      </c>
      <c r="M5" s="2">
        <f t="shared" ref="M5:M13" si="26">1.1926-L5</f>
        <v>0.0046</v>
      </c>
      <c r="N5" s="2">
        <f t="shared" ref="N5:N13" si="27">1.1885-L5</f>
        <v>0.0005</v>
      </c>
      <c r="O5" s="2">
        <f t="shared" si="5"/>
        <v>0.1086956522</v>
      </c>
      <c r="P5" s="1">
        <v>5.0</v>
      </c>
      <c r="Q5" s="1">
        <v>1.0519</v>
      </c>
      <c r="R5" s="1">
        <v>1.0807</v>
      </c>
      <c r="S5" s="2">
        <f t="shared" si="6"/>
        <v>0.0288</v>
      </c>
      <c r="T5" s="2">
        <f t="shared" si="7"/>
        <v>0.003130434783</v>
      </c>
      <c r="U5" s="1">
        <v>3.2</v>
      </c>
      <c r="V5" s="1">
        <v>2.0</v>
      </c>
      <c r="W5" s="1">
        <v>0.15394</v>
      </c>
      <c r="X5" s="2">
        <f t="shared" si="8"/>
        <v>0.032</v>
      </c>
      <c r="Y5" s="2">
        <f t="shared" si="9"/>
        <v>0.002951277014</v>
      </c>
      <c r="Z5" s="2">
        <f t="shared" si="10"/>
        <v>0.2951277014</v>
      </c>
      <c r="AA5" s="2">
        <f t="shared" si="11"/>
        <v>0.001171470633</v>
      </c>
      <c r="AB5" s="2">
        <f t="shared" si="12"/>
        <v>0.01077752982</v>
      </c>
      <c r="AC5" s="2">
        <f t="shared" si="13"/>
        <v>201.727243</v>
      </c>
      <c r="AD5" s="2">
        <f t="shared" si="14"/>
        <v>1855.890635</v>
      </c>
      <c r="AF5" s="1">
        <v>1.0</v>
      </c>
      <c r="AG5" s="8">
        <v>1.1296</v>
      </c>
      <c r="AH5" s="1">
        <f t="shared" si="15"/>
        <v>0.0504</v>
      </c>
      <c r="AI5" s="2">
        <f t="shared" si="16"/>
        <v>0.0087</v>
      </c>
      <c r="AJ5" s="2">
        <f t="shared" si="17"/>
        <v>0.1726190476</v>
      </c>
      <c r="AK5" s="1">
        <v>4.0</v>
      </c>
      <c r="AL5" s="1">
        <v>1.5075</v>
      </c>
      <c r="AM5" s="1">
        <v>1.5928</v>
      </c>
      <c r="AN5" s="2">
        <f t="shared" si="18"/>
        <v>0.0853</v>
      </c>
      <c r="AO5" s="2">
        <f t="shared" si="19"/>
        <v>0.01472440476</v>
      </c>
      <c r="AP5" s="1">
        <v>2.8</v>
      </c>
      <c r="AQ5" s="1">
        <v>2.0</v>
      </c>
      <c r="AR5" s="10">
        <v>2.7934</v>
      </c>
      <c r="AS5" s="2">
        <f t="shared" si="20"/>
        <v>0.02685961538</v>
      </c>
      <c r="AT5" s="2">
        <f t="shared" si="21"/>
        <v>2.685961538</v>
      </c>
      <c r="AU5" s="2">
        <f t="shared" si="22"/>
        <v>0.00001552741524</v>
      </c>
      <c r="AV5" s="2">
        <f t="shared" si="23"/>
        <v>0.00008995192275</v>
      </c>
      <c r="AW5" s="2">
        <f t="shared" si="24"/>
        <v>2.673820904</v>
      </c>
      <c r="AX5" s="2">
        <f t="shared" si="25"/>
        <v>15.4897211</v>
      </c>
    </row>
    <row r="6">
      <c r="A6" s="1" t="s">
        <v>37</v>
      </c>
      <c r="B6" s="15" t="s">
        <v>46</v>
      </c>
      <c r="C6" s="16">
        <v>0.28408</v>
      </c>
      <c r="D6" s="15" t="s">
        <v>46</v>
      </c>
      <c r="F6" s="1" t="s">
        <v>53</v>
      </c>
      <c r="G6" s="1">
        <v>172200.0</v>
      </c>
      <c r="K6" s="1">
        <v>2.0</v>
      </c>
      <c r="L6" s="1">
        <v>1.188</v>
      </c>
      <c r="M6" s="2">
        <f t="shared" si="26"/>
        <v>0.0046</v>
      </c>
      <c r="N6" s="2">
        <f t="shared" si="27"/>
        <v>0.0005</v>
      </c>
      <c r="O6" s="2">
        <f t="shared" si="5"/>
        <v>0.1086956522</v>
      </c>
      <c r="P6" s="1">
        <v>6.0</v>
      </c>
      <c r="Q6" s="1">
        <v>1.0426</v>
      </c>
      <c r="R6" s="1">
        <v>1.068</v>
      </c>
      <c r="S6" s="2">
        <f t="shared" si="6"/>
        <v>0.0254</v>
      </c>
      <c r="T6" s="2">
        <f t="shared" si="7"/>
        <v>0.002760869565</v>
      </c>
      <c r="U6" s="1">
        <v>2.8</v>
      </c>
      <c r="V6" s="1">
        <v>2.0</v>
      </c>
      <c r="W6" s="1">
        <v>0.10932</v>
      </c>
      <c r="X6" s="2">
        <f t="shared" si="8"/>
        <v>0.028</v>
      </c>
      <c r="Y6" s="2">
        <f t="shared" si="9"/>
        <v>0.002074656189</v>
      </c>
      <c r="Z6" s="2">
        <f t="shared" si="10"/>
        <v>0.2074656189</v>
      </c>
      <c r="AA6" s="2">
        <f t="shared" si="11"/>
        <v>0.001185462053</v>
      </c>
      <c r="AB6" s="2">
        <f t="shared" si="12"/>
        <v>0.01090625088</v>
      </c>
      <c r="AC6" s="2">
        <f t="shared" si="13"/>
        <v>204.1365654</v>
      </c>
      <c r="AD6" s="2">
        <f t="shared" si="14"/>
        <v>1878.056402</v>
      </c>
      <c r="AF6" s="1">
        <v>1.0</v>
      </c>
      <c r="AG6" s="8">
        <v>1.1296</v>
      </c>
      <c r="AH6" s="1">
        <f t="shared" si="15"/>
        <v>0.0504</v>
      </c>
      <c r="AI6" s="2">
        <f t="shared" si="16"/>
        <v>0.0087</v>
      </c>
      <c r="AJ6" s="2">
        <f t="shared" si="17"/>
        <v>0.1726190476</v>
      </c>
      <c r="AK6" s="1">
        <v>5.0</v>
      </c>
      <c r="AL6" s="1">
        <v>1.5229</v>
      </c>
      <c r="AM6" s="1">
        <v>1.5854</v>
      </c>
      <c r="AN6" s="2">
        <f t="shared" si="18"/>
        <v>0.0625</v>
      </c>
      <c r="AO6" s="2">
        <f t="shared" si="19"/>
        <v>0.01078869048</v>
      </c>
      <c r="AP6" s="1">
        <v>2.4</v>
      </c>
      <c r="AQ6" s="1">
        <v>2.0</v>
      </c>
      <c r="AR6" s="10">
        <v>2.1725</v>
      </c>
      <c r="AS6" s="2">
        <f t="shared" si="20"/>
        <v>0.02088942308</v>
      </c>
      <c r="AT6" s="2">
        <f t="shared" si="21"/>
        <v>2.088942308</v>
      </c>
      <c r="AU6" s="2">
        <f t="shared" si="22"/>
        <v>0.00005780398463</v>
      </c>
      <c r="AV6" s="2">
        <f t="shared" si="23"/>
        <v>0.0003348644627</v>
      </c>
      <c r="AW6" s="2">
        <f t="shared" si="24"/>
        <v>9.953846154</v>
      </c>
      <c r="AX6" s="2">
        <f t="shared" si="25"/>
        <v>57.66366048</v>
      </c>
    </row>
    <row r="7">
      <c r="A7" s="1" t="s">
        <v>0</v>
      </c>
      <c r="B7" s="1">
        <v>0.0625</v>
      </c>
      <c r="C7" s="16">
        <f>5.859375*power(10,-3)</f>
        <v>0.005859375</v>
      </c>
      <c r="D7" s="2">
        <f>B7-C7</f>
        <v>0.056640625</v>
      </c>
      <c r="K7" s="1">
        <v>2.0</v>
      </c>
      <c r="L7" s="1">
        <v>1.188</v>
      </c>
      <c r="M7" s="2">
        <f t="shared" si="26"/>
        <v>0.0046</v>
      </c>
      <c r="N7" s="2">
        <f t="shared" si="27"/>
        <v>0.0005</v>
      </c>
      <c r="O7" s="2">
        <f t="shared" si="5"/>
        <v>0.1086956522</v>
      </c>
      <c r="P7" s="1">
        <v>7.0</v>
      </c>
      <c r="Q7" s="1">
        <v>1.0444</v>
      </c>
      <c r="R7" s="1">
        <v>1.0725</v>
      </c>
      <c r="S7" s="2">
        <f t="shared" si="6"/>
        <v>0.0281</v>
      </c>
      <c r="T7" s="2">
        <f t="shared" si="7"/>
        <v>0.003054347826</v>
      </c>
      <c r="U7" s="1">
        <v>2.4</v>
      </c>
      <c r="V7" s="1">
        <v>2.0</v>
      </c>
      <c r="W7" s="1">
        <v>0.07688</v>
      </c>
      <c r="X7" s="2">
        <f t="shared" si="8"/>
        <v>0.024</v>
      </c>
      <c r="Y7" s="2">
        <f t="shared" si="9"/>
        <v>0.001437328094</v>
      </c>
      <c r="Z7" s="2">
        <f t="shared" si="10"/>
        <v>0.1437328094</v>
      </c>
      <c r="AA7" s="2">
        <f t="shared" si="11"/>
        <v>0.0009325691762</v>
      </c>
      <c r="AB7" s="2">
        <f t="shared" si="12"/>
        <v>0.008579636421</v>
      </c>
      <c r="AC7" s="2">
        <f t="shared" si="13"/>
        <v>160.5884121</v>
      </c>
      <c r="AD7" s="2">
        <f t="shared" si="14"/>
        <v>1477.413392</v>
      </c>
      <c r="AF7" s="1">
        <v>2.0</v>
      </c>
      <c r="AG7" s="1">
        <v>1.1305</v>
      </c>
      <c r="AH7" s="2">
        <f t="shared" ref="AH7:AH11" si="28">1.2321-AG7</f>
        <v>0.1016</v>
      </c>
      <c r="AI7" s="2">
        <f t="shared" ref="AI7:AI11" si="29">1.1453-AG7</f>
        <v>0.0148</v>
      </c>
      <c r="AJ7" s="2">
        <f t="shared" si="17"/>
        <v>0.1456692913</v>
      </c>
      <c r="AK7" s="1">
        <v>6.0</v>
      </c>
      <c r="AL7" s="1">
        <v>1.5295</v>
      </c>
      <c r="AM7" s="1">
        <v>1.5795</v>
      </c>
      <c r="AN7" s="2">
        <f t="shared" si="18"/>
        <v>0.05</v>
      </c>
      <c r="AO7" s="2">
        <f t="shared" si="19"/>
        <v>0.007283464567</v>
      </c>
      <c r="AP7" s="1">
        <v>2.00000000000001</v>
      </c>
      <c r="AQ7" s="1">
        <v>2.0</v>
      </c>
      <c r="AR7" s="10">
        <v>1.8381</v>
      </c>
      <c r="AS7" s="2">
        <f t="shared" si="20"/>
        <v>0.01767403846</v>
      </c>
      <c r="AT7" s="2">
        <f t="shared" si="21"/>
        <v>1.767403846</v>
      </c>
      <c r="AU7" s="2">
        <f t="shared" si="22"/>
        <v>0.00005402930403</v>
      </c>
      <c r="AV7" s="2">
        <f t="shared" si="23"/>
        <v>0.0003709038709</v>
      </c>
      <c r="AW7" s="2">
        <f t="shared" si="24"/>
        <v>9.303846154</v>
      </c>
      <c r="AX7" s="2">
        <f t="shared" si="25"/>
        <v>63.86964657</v>
      </c>
    </row>
    <row r="8">
      <c r="A8" s="1" t="s">
        <v>54</v>
      </c>
      <c r="B8" s="2">
        <f>B7/G6</f>
        <v>0.0000003629500581</v>
      </c>
      <c r="C8" s="2">
        <f>C7/G6</f>
        <v>0.00000003402656794</v>
      </c>
      <c r="D8" s="2">
        <f>D7/G6</f>
        <v>0.0000003289234901</v>
      </c>
      <c r="K8" s="1">
        <v>2.0</v>
      </c>
      <c r="L8" s="1">
        <v>1.188</v>
      </c>
      <c r="M8" s="2">
        <f t="shared" si="26"/>
        <v>0.0046</v>
      </c>
      <c r="N8" s="2">
        <f t="shared" si="27"/>
        <v>0.0005</v>
      </c>
      <c r="O8" s="2">
        <f t="shared" si="5"/>
        <v>0.1086956522</v>
      </c>
      <c r="P8" s="1">
        <v>8.0</v>
      </c>
      <c r="Q8" s="1">
        <v>1.0481</v>
      </c>
      <c r="R8" s="1">
        <v>1.0793</v>
      </c>
      <c r="S8" s="2">
        <f t="shared" si="6"/>
        <v>0.0312</v>
      </c>
      <c r="T8" s="2">
        <f t="shared" si="7"/>
        <v>0.003391304348</v>
      </c>
      <c r="U8" s="1">
        <v>1.99999999999999</v>
      </c>
      <c r="V8" s="1">
        <v>2.0</v>
      </c>
      <c r="W8" s="1">
        <v>0.05413</v>
      </c>
      <c r="X8" s="2">
        <f t="shared" si="8"/>
        <v>0.02</v>
      </c>
      <c r="Y8" s="2">
        <f t="shared" si="9"/>
        <v>0.0009903732809</v>
      </c>
      <c r="Z8" s="2">
        <f t="shared" si="10"/>
        <v>0.09903732809</v>
      </c>
      <c r="AA8" s="2">
        <f t="shared" si="11"/>
        <v>0.0007076456535</v>
      </c>
      <c r="AB8" s="2">
        <f t="shared" si="12"/>
        <v>0.006510340012</v>
      </c>
      <c r="AC8" s="2">
        <f t="shared" si="13"/>
        <v>121.8565815</v>
      </c>
      <c r="AD8" s="2">
        <f t="shared" si="14"/>
        <v>1121.08055</v>
      </c>
      <c r="AF8" s="1">
        <v>2.0</v>
      </c>
      <c r="AG8" s="1">
        <v>1.1305</v>
      </c>
      <c r="AH8" s="2">
        <f t="shared" si="28"/>
        <v>0.1016</v>
      </c>
      <c r="AI8" s="2">
        <f t="shared" si="29"/>
        <v>0.0148</v>
      </c>
      <c r="AJ8" s="2">
        <f t="shared" si="17"/>
        <v>0.1456692913</v>
      </c>
      <c r="AK8" s="1">
        <v>7.0</v>
      </c>
      <c r="AL8" s="1">
        <v>1.5409</v>
      </c>
      <c r="AM8" s="1">
        <v>1.629</v>
      </c>
      <c r="AN8" s="2">
        <f t="shared" si="18"/>
        <v>0.0881</v>
      </c>
      <c r="AO8" s="2">
        <f t="shared" si="19"/>
        <v>0.01283346457</v>
      </c>
      <c r="AP8" s="1">
        <v>1.60000000000001</v>
      </c>
      <c r="AQ8" s="1">
        <v>2.0</v>
      </c>
      <c r="AR8" s="10">
        <v>1.5171</v>
      </c>
      <c r="AS8" s="2">
        <f t="shared" si="20"/>
        <v>0.0145875</v>
      </c>
      <c r="AT8" s="2">
        <f t="shared" si="21"/>
        <v>1.45875</v>
      </c>
      <c r="AU8" s="2">
        <f t="shared" si="22"/>
        <v>0.00001862127426</v>
      </c>
      <c r="AV8" s="2">
        <f t="shared" si="23"/>
        <v>0.0001278325314</v>
      </c>
      <c r="AW8" s="2">
        <f t="shared" si="24"/>
        <v>3.206583428</v>
      </c>
      <c r="AX8" s="2">
        <f t="shared" si="25"/>
        <v>22.01276191</v>
      </c>
    </row>
    <row r="9">
      <c r="K9" s="1">
        <v>2.0</v>
      </c>
      <c r="L9" s="1">
        <v>1.188</v>
      </c>
      <c r="M9" s="2">
        <f t="shared" si="26"/>
        <v>0.0046</v>
      </c>
      <c r="N9" s="2">
        <f t="shared" si="27"/>
        <v>0.0005</v>
      </c>
      <c r="O9" s="2">
        <f t="shared" si="5"/>
        <v>0.1086956522</v>
      </c>
      <c r="P9" s="1">
        <v>9.0</v>
      </c>
      <c r="Q9" s="1">
        <v>1.0439</v>
      </c>
      <c r="R9" s="1">
        <v>1.062</v>
      </c>
      <c r="S9" s="2">
        <f t="shared" si="6"/>
        <v>0.0181</v>
      </c>
      <c r="T9" s="2">
        <f t="shared" si="7"/>
        <v>0.001967391304</v>
      </c>
      <c r="U9" s="1">
        <v>1.8</v>
      </c>
      <c r="V9" s="1">
        <v>2.0</v>
      </c>
      <c r="W9" s="1">
        <v>0.037258</v>
      </c>
      <c r="X9" s="2">
        <f t="shared" si="8"/>
        <v>0.018</v>
      </c>
      <c r="Y9" s="2">
        <f t="shared" si="9"/>
        <v>0.0006588998035</v>
      </c>
      <c r="Z9" s="2">
        <f t="shared" si="10"/>
        <v>0.06588998035</v>
      </c>
      <c r="AA9" s="2">
        <f t="shared" si="11"/>
        <v>0.001112743129</v>
      </c>
      <c r="AB9" s="2">
        <f t="shared" si="12"/>
        <v>0.01023723679</v>
      </c>
      <c r="AC9" s="2">
        <f t="shared" si="13"/>
        <v>191.6143668</v>
      </c>
      <c r="AD9" s="2">
        <f t="shared" si="14"/>
        <v>1762.852175</v>
      </c>
      <c r="AF9" s="1">
        <v>2.0</v>
      </c>
      <c r="AG9" s="1">
        <v>1.1305</v>
      </c>
      <c r="AH9" s="2">
        <f t="shared" si="28"/>
        <v>0.1016</v>
      </c>
      <c r="AI9" s="2">
        <f t="shared" si="29"/>
        <v>0.0148</v>
      </c>
      <c r="AJ9" s="2">
        <f t="shared" si="17"/>
        <v>0.1456692913</v>
      </c>
      <c r="AK9" s="1">
        <v>8.0</v>
      </c>
      <c r="AL9" s="1">
        <v>1.5214</v>
      </c>
      <c r="AM9" s="1">
        <v>1.5797</v>
      </c>
      <c r="AN9" s="2">
        <f t="shared" si="18"/>
        <v>0.0583</v>
      </c>
      <c r="AO9" s="2">
        <f t="shared" si="19"/>
        <v>0.008492519685</v>
      </c>
      <c r="AP9" s="1">
        <v>1.20000000000001</v>
      </c>
      <c r="AQ9" s="1">
        <v>2.0</v>
      </c>
      <c r="AR9" s="10">
        <v>1.1174</v>
      </c>
      <c r="AS9" s="2">
        <f t="shared" si="20"/>
        <v>0.01074423077</v>
      </c>
      <c r="AT9" s="2">
        <f t="shared" si="21"/>
        <v>1.074423077</v>
      </c>
      <c r="AU9" s="2">
        <f t="shared" si="22"/>
        <v>0.00002501716722</v>
      </c>
      <c r="AV9" s="2">
        <f t="shared" si="23"/>
        <v>0.0001717394722</v>
      </c>
      <c r="AW9" s="2">
        <f t="shared" si="24"/>
        <v>4.307956195</v>
      </c>
      <c r="AX9" s="2">
        <f t="shared" si="25"/>
        <v>29.57353712</v>
      </c>
    </row>
    <row r="10">
      <c r="A10" s="1" t="s">
        <v>55</v>
      </c>
      <c r="B10" s="17" t="s">
        <v>56</v>
      </c>
      <c r="E10" s="1" t="s">
        <v>57</v>
      </c>
      <c r="K10" s="1">
        <v>2.0</v>
      </c>
      <c r="L10" s="1">
        <v>1.188</v>
      </c>
      <c r="M10" s="2">
        <f t="shared" si="26"/>
        <v>0.0046</v>
      </c>
      <c r="N10" s="2">
        <f t="shared" si="27"/>
        <v>0.0005</v>
      </c>
      <c r="O10" s="2">
        <f t="shared" si="5"/>
        <v>0.1086956522</v>
      </c>
      <c r="P10" s="1">
        <v>10.0</v>
      </c>
      <c r="Q10" s="1">
        <v>1.0298</v>
      </c>
      <c r="R10" s="1">
        <v>1.071</v>
      </c>
      <c r="S10" s="2">
        <f t="shared" si="6"/>
        <v>0.0412</v>
      </c>
      <c r="T10" s="2">
        <f t="shared" si="7"/>
        <v>0.00447826087</v>
      </c>
      <c r="U10" s="1">
        <v>1.60000000000001</v>
      </c>
      <c r="V10" s="1">
        <v>2.0</v>
      </c>
      <c r="W10" s="1">
        <v>0.1125</v>
      </c>
      <c r="X10" s="2">
        <f t="shared" si="8"/>
        <v>0.016</v>
      </c>
      <c r="Y10" s="2">
        <f t="shared" si="9"/>
        <v>0.002137131631</v>
      </c>
      <c r="Z10" s="2">
        <f t="shared" si="10"/>
        <v>0.2137131631</v>
      </c>
      <c r="AA10" s="2">
        <f t="shared" si="11"/>
        <v>0.0003907983596</v>
      </c>
      <c r="AB10" s="2">
        <f t="shared" si="12"/>
        <v>0.003595344908</v>
      </c>
      <c r="AC10" s="2">
        <f t="shared" si="13"/>
        <v>67.29547752</v>
      </c>
      <c r="AD10" s="2">
        <f t="shared" si="14"/>
        <v>619.1183932</v>
      </c>
      <c r="AF10" s="1">
        <v>2.0</v>
      </c>
      <c r="AG10" s="1">
        <v>1.1305</v>
      </c>
      <c r="AH10" s="2">
        <f t="shared" si="28"/>
        <v>0.1016</v>
      </c>
      <c r="AI10" s="2">
        <f t="shared" si="29"/>
        <v>0.0148</v>
      </c>
      <c r="AJ10" s="2">
        <f t="shared" si="17"/>
        <v>0.1456692913</v>
      </c>
      <c r="AK10" s="1">
        <v>9.0</v>
      </c>
      <c r="AL10" s="1">
        <v>1.5142</v>
      </c>
      <c r="AM10" s="1">
        <v>1.5628</v>
      </c>
      <c r="AN10" s="2">
        <f t="shared" si="18"/>
        <v>0.0486</v>
      </c>
      <c r="AO10" s="2">
        <f t="shared" si="19"/>
        <v>0.007079527559</v>
      </c>
      <c r="AP10" s="1">
        <v>1.0</v>
      </c>
      <c r="AQ10" s="1">
        <v>2.0</v>
      </c>
      <c r="AR10" s="10">
        <v>0.94545</v>
      </c>
      <c r="AS10" s="2">
        <f t="shared" si="20"/>
        <v>0.009090865385</v>
      </c>
      <c r="AT10" s="2">
        <f t="shared" si="21"/>
        <v>0.9090865385</v>
      </c>
      <c r="AU10" s="2">
        <f t="shared" si="22"/>
        <v>0.00002172645014</v>
      </c>
      <c r="AV10" s="2">
        <f t="shared" si="23"/>
        <v>0.0001491491442</v>
      </c>
      <c r="AW10" s="2">
        <f t="shared" si="24"/>
        <v>3.741294714</v>
      </c>
      <c r="AX10" s="2">
        <f t="shared" si="25"/>
        <v>25.68348263</v>
      </c>
    </row>
    <row r="11">
      <c r="A11" s="1" t="s">
        <v>58</v>
      </c>
      <c r="D11" s="2">
        <f>D8 * G5/G2</f>
        <v>0.00008879654961</v>
      </c>
      <c r="E11" s="2">
        <f>H14 * G5/G2</f>
        <v>0.00008934732042</v>
      </c>
      <c r="K11" s="1">
        <v>2.0</v>
      </c>
      <c r="L11" s="1">
        <v>1.188</v>
      </c>
      <c r="M11" s="2">
        <f t="shared" si="26"/>
        <v>0.0046</v>
      </c>
      <c r="N11" s="2">
        <f t="shared" si="27"/>
        <v>0.0005</v>
      </c>
      <c r="O11" s="2">
        <f t="shared" si="5"/>
        <v>0.1086956522</v>
      </c>
      <c r="P11" s="1">
        <v>11.0</v>
      </c>
      <c r="Q11" s="1">
        <v>1.0499</v>
      </c>
      <c r="R11" s="1">
        <v>1.071</v>
      </c>
      <c r="S11" s="2">
        <f t="shared" si="6"/>
        <v>0.0211</v>
      </c>
      <c r="T11" s="2">
        <f t="shared" si="7"/>
        <v>0.002293478261</v>
      </c>
      <c r="U11" s="1">
        <v>1.40000000000002</v>
      </c>
      <c r="V11" s="1">
        <v>2.0</v>
      </c>
      <c r="W11" s="1">
        <v>0.10573</v>
      </c>
      <c r="X11" s="2">
        <f t="shared" si="8"/>
        <v>0.014</v>
      </c>
      <c r="Y11" s="2">
        <f t="shared" si="9"/>
        <v>0.002004125737</v>
      </c>
      <c r="Z11" s="2">
        <f t="shared" si="10"/>
        <v>0.2004125737</v>
      </c>
      <c r="AA11" s="2">
        <f t="shared" si="11"/>
        <v>0.0006603076035</v>
      </c>
      <c r="AB11" s="2">
        <f t="shared" si="12"/>
        <v>0.006074829952</v>
      </c>
      <c r="AC11" s="2">
        <f t="shared" si="13"/>
        <v>113.7049693</v>
      </c>
      <c r="AD11" s="2">
        <f t="shared" si="14"/>
        <v>1046.085718</v>
      </c>
      <c r="AF11" s="1">
        <v>2.0</v>
      </c>
      <c r="AG11" s="1">
        <v>1.1305</v>
      </c>
      <c r="AH11" s="2">
        <f t="shared" si="28"/>
        <v>0.1016</v>
      </c>
      <c r="AI11" s="2">
        <f t="shared" si="29"/>
        <v>0.0148</v>
      </c>
      <c r="AJ11" s="2">
        <f t="shared" si="17"/>
        <v>0.1456692913</v>
      </c>
      <c r="AK11" s="1">
        <v>10.0</v>
      </c>
      <c r="AL11" s="1">
        <v>1.5153</v>
      </c>
      <c r="AM11" s="1">
        <v>1.5848</v>
      </c>
      <c r="AN11" s="2">
        <f t="shared" si="18"/>
        <v>0.0695</v>
      </c>
      <c r="AO11" s="2">
        <f t="shared" si="19"/>
        <v>0.01012401575</v>
      </c>
      <c r="AP11" s="1">
        <v>0.79999999999999</v>
      </c>
      <c r="AQ11" s="1">
        <v>2.0</v>
      </c>
      <c r="AR11" s="10">
        <v>0.68817</v>
      </c>
      <c r="AS11" s="2">
        <f t="shared" si="20"/>
        <v>0.006617019231</v>
      </c>
      <c r="AT11" s="2">
        <f t="shared" si="21"/>
        <v>0.6617019231</v>
      </c>
      <c r="AU11" s="2">
        <f t="shared" si="22"/>
        <v>0.00002311150276</v>
      </c>
      <c r="AV11" s="2">
        <f t="shared" si="23"/>
        <v>0.0001586573433</v>
      </c>
      <c r="AW11" s="2">
        <f t="shared" si="24"/>
        <v>3.979800775</v>
      </c>
      <c r="AX11" s="2">
        <f t="shared" si="25"/>
        <v>27.32079451</v>
      </c>
    </row>
    <row r="12">
      <c r="A12" s="1" t="s">
        <v>59</v>
      </c>
      <c r="D12" s="2">
        <f>D8 * G5/E2</f>
        <v>0.00002122087033</v>
      </c>
      <c r="E12" s="2">
        <f>H14 * G5 / E2</f>
        <v>0.00002135249522</v>
      </c>
      <c r="G12" s="1" t="s">
        <v>50</v>
      </c>
      <c r="H12" s="1" t="s">
        <v>51</v>
      </c>
      <c r="K12" s="1">
        <v>2.0</v>
      </c>
      <c r="L12" s="1">
        <v>1.188</v>
      </c>
      <c r="M12" s="2">
        <f t="shared" si="26"/>
        <v>0.0046</v>
      </c>
      <c r="N12" s="2">
        <f t="shared" si="27"/>
        <v>0.0005</v>
      </c>
      <c r="O12" s="2">
        <f t="shared" si="5"/>
        <v>0.1086956522</v>
      </c>
      <c r="P12" s="1">
        <v>12.0</v>
      </c>
      <c r="Q12" s="1">
        <v>1.045</v>
      </c>
      <c r="R12" s="1">
        <v>1.062</v>
      </c>
      <c r="S12" s="2">
        <f t="shared" si="6"/>
        <v>0.017</v>
      </c>
      <c r="T12" s="2">
        <f t="shared" si="7"/>
        <v>0.001847826087</v>
      </c>
      <c r="U12" s="1">
        <v>1.20000000000003</v>
      </c>
      <c r="V12" s="1">
        <v>2.0</v>
      </c>
      <c r="W12" s="1">
        <v>0.077552</v>
      </c>
      <c r="X12" s="2">
        <f t="shared" si="8"/>
        <v>0.012</v>
      </c>
      <c r="Y12" s="2">
        <f t="shared" si="9"/>
        <v>0.001450530452</v>
      </c>
      <c r="Z12" s="2">
        <f t="shared" si="10"/>
        <v>0.1450530452</v>
      </c>
      <c r="AA12" s="2">
        <f t="shared" si="11"/>
        <v>0.0007207398748</v>
      </c>
      <c r="AB12" s="2">
        <f t="shared" si="12"/>
        <v>0.006630806849</v>
      </c>
      <c r="AC12" s="2">
        <f t="shared" si="13"/>
        <v>124.1114064</v>
      </c>
      <c r="AD12" s="2">
        <f t="shared" si="14"/>
        <v>1141.824939</v>
      </c>
      <c r="AF12" s="1">
        <v>3.0</v>
      </c>
      <c r="AG12" s="1">
        <v>1.1314</v>
      </c>
      <c r="AH12" s="2">
        <f t="shared" ref="AH12:AH16" si="30">1.185-AG12</f>
        <v>0.0536</v>
      </c>
      <c r="AI12" s="2">
        <f t="shared" ref="AI12:AI16" si="31">1.1383-AG12</f>
        <v>0.0069</v>
      </c>
      <c r="AJ12" s="2">
        <f t="shared" si="17"/>
        <v>0.1287313433</v>
      </c>
      <c r="AK12" s="1">
        <v>11.0</v>
      </c>
      <c r="AL12" s="1">
        <v>1.5154</v>
      </c>
      <c r="AM12" s="1">
        <v>1.5965</v>
      </c>
      <c r="AN12" s="2">
        <f t="shared" si="18"/>
        <v>0.0811</v>
      </c>
      <c r="AO12" s="2">
        <f t="shared" si="19"/>
        <v>0.01044011194</v>
      </c>
      <c r="AP12" s="1">
        <v>0.59999999999998</v>
      </c>
      <c r="AQ12" s="1">
        <v>2.0</v>
      </c>
      <c r="AR12" s="10">
        <v>0.5193</v>
      </c>
      <c r="AS12" s="2">
        <f t="shared" si="20"/>
        <v>0.004993269231</v>
      </c>
      <c r="AT12" s="2">
        <f t="shared" si="21"/>
        <v>0.4993269231</v>
      </c>
      <c r="AU12" s="2">
        <f t="shared" si="22"/>
        <v>0.00001441747931</v>
      </c>
      <c r="AV12" s="2">
        <f t="shared" si="23"/>
        <v>0.0001119966508</v>
      </c>
      <c r="AW12" s="2">
        <f t="shared" si="24"/>
        <v>2.482689936</v>
      </c>
      <c r="AX12" s="2">
        <f t="shared" si="25"/>
        <v>19.28582327</v>
      </c>
    </row>
    <row r="13">
      <c r="F13" s="1" t="s">
        <v>0</v>
      </c>
      <c r="G13" s="1">
        <v>0.00550805501</v>
      </c>
      <c r="H13" s="2">
        <f>B7 - G13</f>
        <v>0.05699194499</v>
      </c>
      <c r="K13" s="1">
        <v>2.0</v>
      </c>
      <c r="L13" s="1">
        <v>1.188</v>
      </c>
      <c r="M13" s="2">
        <f t="shared" si="26"/>
        <v>0.0046</v>
      </c>
      <c r="N13" s="2">
        <f t="shared" si="27"/>
        <v>0.0005</v>
      </c>
      <c r="O13" s="2">
        <f t="shared" si="5"/>
        <v>0.1086956522</v>
      </c>
      <c r="P13" s="1">
        <v>13.0</v>
      </c>
      <c r="Q13" s="1">
        <v>1.051</v>
      </c>
      <c r="R13" s="1">
        <v>1.068</v>
      </c>
      <c r="S13" s="2">
        <f t="shared" si="6"/>
        <v>0.017</v>
      </c>
      <c r="T13" s="2">
        <f t="shared" si="7"/>
        <v>0.001847826087</v>
      </c>
      <c r="U13" s="1">
        <v>1.00000000000004</v>
      </c>
      <c r="V13" s="1">
        <v>2.0</v>
      </c>
      <c r="W13" s="1">
        <v>0.067069</v>
      </c>
      <c r="X13" s="2">
        <f t="shared" si="8"/>
        <v>0.01</v>
      </c>
      <c r="Y13" s="2">
        <f t="shared" si="9"/>
        <v>0.001244577603</v>
      </c>
      <c r="Z13" s="2">
        <f t="shared" si="10"/>
        <v>0.1244577603</v>
      </c>
      <c r="AA13" s="2">
        <f t="shared" si="11"/>
        <v>0.0005981705539</v>
      </c>
      <c r="AB13" s="2">
        <f t="shared" si="12"/>
        <v>0.005503169096</v>
      </c>
      <c r="AC13" s="2">
        <f t="shared" si="13"/>
        <v>103.0049694</v>
      </c>
      <c r="AD13" s="2">
        <f t="shared" si="14"/>
        <v>947.6457182</v>
      </c>
      <c r="AF13" s="1">
        <v>3.0</v>
      </c>
      <c r="AG13" s="1">
        <v>1.1314</v>
      </c>
      <c r="AH13" s="2">
        <f t="shared" si="30"/>
        <v>0.0536</v>
      </c>
      <c r="AI13" s="2">
        <f t="shared" si="31"/>
        <v>0.0069</v>
      </c>
      <c r="AJ13" s="2">
        <f t="shared" si="17"/>
        <v>0.1287313433</v>
      </c>
      <c r="AK13" s="1">
        <v>12.0</v>
      </c>
      <c r="AL13" s="1">
        <v>1.509</v>
      </c>
      <c r="AM13" s="1">
        <v>1.5726</v>
      </c>
      <c r="AN13" s="2">
        <f t="shared" si="18"/>
        <v>0.0636</v>
      </c>
      <c r="AO13" s="2">
        <f t="shared" si="19"/>
        <v>0.008187313433</v>
      </c>
      <c r="AP13" s="1">
        <v>0.39999999999997</v>
      </c>
      <c r="AQ13" s="1">
        <v>2.0</v>
      </c>
      <c r="AR13" s="10">
        <v>0.35384</v>
      </c>
      <c r="AS13" s="2">
        <f t="shared" si="20"/>
        <v>0.003402307692</v>
      </c>
      <c r="AT13" s="2">
        <f t="shared" si="21"/>
        <v>0.3402307692</v>
      </c>
      <c r="AU13" s="2">
        <f t="shared" si="22"/>
        <v>0.00001091484064</v>
      </c>
      <c r="AV13" s="2">
        <f t="shared" si="23"/>
        <v>0.00008478774761</v>
      </c>
      <c r="AW13" s="2">
        <f t="shared" si="24"/>
        <v>1.879535559</v>
      </c>
      <c r="AX13" s="2">
        <f t="shared" si="25"/>
        <v>14.60045014</v>
      </c>
    </row>
    <row r="14">
      <c r="F14" s="1" t="s">
        <v>54</v>
      </c>
      <c r="G14" s="2">
        <f>G13/G6</f>
        <v>0.00000003198638217</v>
      </c>
      <c r="H14" s="2">
        <f>B8-G14</f>
        <v>0.0000003309636759</v>
      </c>
      <c r="W14" s="1" t="s">
        <v>10</v>
      </c>
      <c r="AF14" s="1">
        <v>3.0</v>
      </c>
      <c r="AG14" s="1">
        <v>1.1314</v>
      </c>
      <c r="AH14" s="2">
        <f t="shared" si="30"/>
        <v>0.0536</v>
      </c>
      <c r="AI14" s="2">
        <f t="shared" si="31"/>
        <v>0.0069</v>
      </c>
      <c r="AJ14" s="2">
        <f t="shared" si="17"/>
        <v>0.1287313433</v>
      </c>
      <c r="AK14" s="1">
        <v>13.0</v>
      </c>
      <c r="AL14" s="1">
        <v>1.507</v>
      </c>
      <c r="AM14" s="1">
        <v>1.5741</v>
      </c>
      <c r="AN14" s="2">
        <f t="shared" si="18"/>
        <v>0.0671</v>
      </c>
      <c r="AO14" s="2">
        <f t="shared" si="19"/>
        <v>0.008637873134</v>
      </c>
      <c r="AP14" s="1">
        <v>0.19999999999996</v>
      </c>
      <c r="AQ14" s="1">
        <v>2.0</v>
      </c>
      <c r="AR14" s="10">
        <v>0.16794</v>
      </c>
      <c r="AS14" s="2">
        <f t="shared" si="20"/>
        <v>0.001614807692</v>
      </c>
      <c r="AT14" s="2">
        <f t="shared" si="21"/>
        <v>0.1614807692</v>
      </c>
      <c r="AU14" s="2">
        <f t="shared" si="22"/>
        <v>0.000006667329738</v>
      </c>
      <c r="AV14" s="2">
        <f t="shared" si="23"/>
        <v>0.00005179259043</v>
      </c>
      <c r="AW14" s="2">
        <f t="shared" si="24"/>
        <v>1.148114181</v>
      </c>
      <c r="AX14" s="2">
        <f t="shared" si="25"/>
        <v>8.918684072</v>
      </c>
    </row>
    <row r="15">
      <c r="A15" s="1" t="s">
        <v>55</v>
      </c>
      <c r="B15" s="17" t="s">
        <v>60</v>
      </c>
      <c r="D15" s="1" t="s">
        <v>61</v>
      </c>
      <c r="W15" s="18">
        <v>2.0956</v>
      </c>
      <c r="Y15" s="2">
        <f t="shared" ref="Y15:Y26" si="32">(W15 + 0.0483)/89.8</f>
        <v>0.02387416481</v>
      </c>
      <c r="Z15" s="2">
        <f t="shared" ref="Z15:Z26" si="33">Y15*100</f>
        <v>2.387416481</v>
      </c>
      <c r="AC15" s="2">
        <f t="shared" ref="AC15:AC26" si="34">(U2-Z15) * $G$5 / S2</f>
        <v>30.92202337</v>
      </c>
      <c r="AD15" s="2">
        <f t="shared" ref="AD15:AD26" si="35">(U2-Z15) * $G$5 / T2</f>
        <v>402.4098932</v>
      </c>
      <c r="AF15" s="1">
        <v>3.0</v>
      </c>
      <c r="AG15" s="1">
        <v>1.1314</v>
      </c>
      <c r="AH15" s="2">
        <f t="shared" si="30"/>
        <v>0.0536</v>
      </c>
      <c r="AI15" s="2">
        <f t="shared" si="31"/>
        <v>0.0069</v>
      </c>
      <c r="AJ15" s="2">
        <f t="shared" si="17"/>
        <v>0.1287313433</v>
      </c>
      <c r="AK15" s="1">
        <v>14.0</v>
      </c>
      <c r="AL15" s="1">
        <v>1.5333</v>
      </c>
      <c r="AM15" s="1">
        <v>1.5975</v>
      </c>
      <c r="AN15" s="2">
        <f t="shared" si="18"/>
        <v>0.0642</v>
      </c>
      <c r="AO15" s="2">
        <f t="shared" si="19"/>
        <v>0.008264552239</v>
      </c>
      <c r="AP15" s="1">
        <v>0.1</v>
      </c>
      <c r="AQ15" s="1">
        <v>2.0</v>
      </c>
      <c r="AR15" s="10">
        <v>0.054967</v>
      </c>
      <c r="AS15" s="2">
        <f t="shared" si="20"/>
        <v>0.0005285288462</v>
      </c>
      <c r="AT15" s="2">
        <f t="shared" si="21"/>
        <v>0.05285288462</v>
      </c>
      <c r="AU15" s="2">
        <f t="shared" si="22"/>
        <v>0.000008529369853</v>
      </c>
      <c r="AV15" s="2">
        <f t="shared" si="23"/>
        <v>0.00006625713393</v>
      </c>
      <c r="AW15" s="2">
        <f t="shared" si="24"/>
        <v>1.468757489</v>
      </c>
      <c r="AX15" s="2">
        <f t="shared" si="25"/>
        <v>11.40947846</v>
      </c>
    </row>
    <row r="16">
      <c r="A16" s="1" t="s">
        <v>58</v>
      </c>
      <c r="D16" s="1">
        <f>88.79654961/ 1000000</f>
        <v>0.00008879654961</v>
      </c>
      <c r="W16" s="18">
        <v>2.5734</v>
      </c>
      <c r="Y16" s="2">
        <f t="shared" si="32"/>
        <v>0.02919487751</v>
      </c>
      <c r="Z16" s="2">
        <f t="shared" si="33"/>
        <v>2.919487751</v>
      </c>
      <c r="AC16" s="2">
        <f t="shared" si="34"/>
        <v>68.73861105</v>
      </c>
      <c r="AD16" s="2">
        <f t="shared" si="35"/>
        <v>894.5435685</v>
      </c>
      <c r="AF16" s="1">
        <v>3.0</v>
      </c>
      <c r="AG16" s="1">
        <v>1.1314</v>
      </c>
      <c r="AH16" s="2">
        <f t="shared" si="30"/>
        <v>0.0536</v>
      </c>
      <c r="AI16" s="2">
        <f t="shared" si="31"/>
        <v>0.0069</v>
      </c>
      <c r="AJ16" s="2">
        <f t="shared" si="17"/>
        <v>0.1287313433</v>
      </c>
      <c r="AK16" s="1">
        <v>15.0</v>
      </c>
      <c r="AL16" s="1">
        <v>1.5103</v>
      </c>
      <c r="AM16" s="1">
        <v>1.5612</v>
      </c>
      <c r="AN16" s="2">
        <f t="shared" si="18"/>
        <v>0.0509</v>
      </c>
      <c r="AO16" s="2">
        <f t="shared" si="19"/>
        <v>0.006552425373</v>
      </c>
      <c r="AP16" s="1">
        <v>0.05</v>
      </c>
      <c r="AQ16" s="1">
        <v>2.0</v>
      </c>
      <c r="AR16" s="10">
        <v>0.046628</v>
      </c>
      <c r="AS16" s="2">
        <f t="shared" si="20"/>
        <v>0.0004483461538</v>
      </c>
      <c r="AT16" s="2">
        <f t="shared" si="21"/>
        <v>0.04483461538</v>
      </c>
      <c r="AU16" s="2">
        <f t="shared" si="22"/>
        <v>0.000001178641506</v>
      </c>
      <c r="AV16" s="2">
        <f t="shared" si="23"/>
        <v>0.000009155823876</v>
      </c>
      <c r="AW16" s="2">
        <f t="shared" si="24"/>
        <v>0.2029620674</v>
      </c>
      <c r="AX16" s="2">
        <f t="shared" si="25"/>
        <v>1.576632871</v>
      </c>
    </row>
    <row r="17">
      <c r="A17" s="1" t="s">
        <v>59</v>
      </c>
      <c r="D17" s="1">
        <f>21.22087033/1000000</f>
        <v>0.00002122087033</v>
      </c>
      <c r="W17" s="18">
        <v>1.7305</v>
      </c>
      <c r="Y17" s="2">
        <f t="shared" si="32"/>
        <v>0.01980846325</v>
      </c>
      <c r="Z17" s="2">
        <f t="shared" si="33"/>
        <v>1.980846325</v>
      </c>
      <c r="AC17" s="2">
        <f t="shared" si="34"/>
        <v>161.4773079</v>
      </c>
      <c r="AD17" s="2">
        <f t="shared" si="35"/>
        <v>2101.417021</v>
      </c>
    </row>
    <row r="18">
      <c r="A18" s="1" t="s">
        <v>62</v>
      </c>
      <c r="D18" s="1">
        <f>88.79654961/ 1000000 * G6</f>
        <v>15.29076584</v>
      </c>
      <c r="W18" s="18">
        <v>2.5648</v>
      </c>
      <c r="Y18" s="2">
        <f t="shared" si="32"/>
        <v>0.02909910913</v>
      </c>
      <c r="Z18" s="2">
        <f t="shared" si="33"/>
        <v>2.909910913</v>
      </c>
      <c r="AC18" s="2">
        <f t="shared" si="34"/>
        <v>20.14507548</v>
      </c>
      <c r="AD18" s="2">
        <f t="shared" si="35"/>
        <v>185.3346944</v>
      </c>
      <c r="AX18" s="1" t="s">
        <v>63</v>
      </c>
    </row>
    <row r="19">
      <c r="A19" s="1" t="s">
        <v>64</v>
      </c>
      <c r="D19" s="1">
        <f>21.22087033/1000000*G6</f>
        <v>3.654233871</v>
      </c>
      <c r="W19" s="18">
        <v>1.701</v>
      </c>
      <c r="Y19" s="2">
        <f t="shared" si="32"/>
        <v>0.01947995546</v>
      </c>
      <c r="Z19" s="2">
        <f t="shared" si="33"/>
        <v>1.947995546</v>
      </c>
      <c r="AC19" s="2">
        <f t="shared" si="34"/>
        <v>67.08696491</v>
      </c>
      <c r="AD19" s="2">
        <f t="shared" si="35"/>
        <v>617.2000772</v>
      </c>
      <c r="AT19" s="2" t="str">
        <f t="shared" ref="AT19:AT34" si="36">AP1</f>
        <v>Концентрация мг/мл</v>
      </c>
      <c r="AU19" s="2" t="str">
        <f t="shared" ref="AU19:AU34" si="37">AX1</f>
        <v>Адсорбция сухого мг/г магн</v>
      </c>
      <c r="AV19" s="2" t="s">
        <v>15</v>
      </c>
      <c r="AW19" s="2" t="s">
        <v>16</v>
      </c>
      <c r="AX19" s="1">
        <v>14.0</v>
      </c>
    </row>
    <row r="20">
      <c r="F20" s="1" t="s">
        <v>65</v>
      </c>
      <c r="W20" s="18">
        <v>1.1477</v>
      </c>
      <c r="Y20" s="2">
        <f t="shared" si="32"/>
        <v>0.01331848552</v>
      </c>
      <c r="Z20" s="2">
        <f t="shared" si="33"/>
        <v>1.331848552</v>
      </c>
      <c r="AC20" s="2">
        <f t="shared" si="34"/>
        <v>76.02501407</v>
      </c>
      <c r="AD20" s="2">
        <f t="shared" si="35"/>
        <v>699.4301294</v>
      </c>
      <c r="AT20" s="2">
        <f t="shared" si="36"/>
        <v>4</v>
      </c>
      <c r="AU20" s="2">
        <f t="shared" si="37"/>
        <v>808.0235142</v>
      </c>
      <c r="AV20" s="2">
        <v>0.05</v>
      </c>
      <c r="AW20" s="2">
        <v>1.576632871413746</v>
      </c>
      <c r="AX20" s="1">
        <v>11.0</v>
      </c>
    </row>
    <row r="21">
      <c r="A21" s="1" t="s">
        <v>55</v>
      </c>
      <c r="B21" s="17" t="s">
        <v>66</v>
      </c>
      <c r="D21" s="2" t="str">
        <f>log10(D16) = log10(a) + n*log10(G14)</f>
        <v>#NAME?</v>
      </c>
      <c r="W21" s="18">
        <v>1.3058</v>
      </c>
      <c r="Y21" s="2">
        <f t="shared" si="32"/>
        <v>0.01507906459</v>
      </c>
      <c r="Z21" s="2">
        <f t="shared" si="33"/>
        <v>1.507906459</v>
      </c>
      <c r="AC21" s="2">
        <f t="shared" si="34"/>
        <v>31.54445777</v>
      </c>
      <c r="AD21" s="2">
        <f t="shared" si="35"/>
        <v>290.2090115</v>
      </c>
      <c r="AT21" s="2">
        <f t="shared" si="36"/>
        <v>3.6</v>
      </c>
      <c r="AU21" s="2">
        <f t="shared" si="37"/>
        <v>137.0373996</v>
      </c>
      <c r="AV21" s="2">
        <v>0.1</v>
      </c>
      <c r="AW21" s="2">
        <v>11.409478462302358</v>
      </c>
    </row>
    <row r="22">
      <c r="F22" s="1" t="s">
        <v>67</v>
      </c>
      <c r="G22" s="1">
        <v>70.0</v>
      </c>
      <c r="H22" s="1">
        <v>20.0</v>
      </c>
      <c r="W22" s="18">
        <v>1.0458</v>
      </c>
      <c r="Y22" s="2">
        <f t="shared" si="32"/>
        <v>0.01218374165</v>
      </c>
      <c r="Z22" s="2">
        <f t="shared" si="33"/>
        <v>1.218374165</v>
      </c>
      <c r="AC22" s="2">
        <f t="shared" si="34"/>
        <v>64.26804809</v>
      </c>
      <c r="AD22" s="2">
        <f t="shared" si="35"/>
        <v>591.2660424</v>
      </c>
      <c r="AT22" s="2">
        <f t="shared" si="36"/>
        <v>3.2</v>
      </c>
      <c r="AU22" s="2">
        <f t="shared" si="37"/>
        <v>19.92700053</v>
      </c>
      <c r="AV22" s="2">
        <v>0.19999999999996</v>
      </c>
      <c r="AW22" s="2">
        <v>8.918684071917685</v>
      </c>
    </row>
    <row r="23">
      <c r="F23" s="1" t="s">
        <v>68</v>
      </c>
      <c r="G23" s="2">
        <f t="shared" ref="G23:H23" si="38">G25*10000</f>
        <v>81.07371795</v>
      </c>
      <c r="H23" s="2">
        <f t="shared" si="38"/>
        <v>24.87519231</v>
      </c>
      <c r="J23" s="2">
        <f>81</f>
        <v>81</v>
      </c>
      <c r="K23" s="2">
        <f>24.5</f>
        <v>24.5</v>
      </c>
      <c r="W23" s="18">
        <v>0.56721</v>
      </c>
      <c r="Y23" s="2">
        <f t="shared" si="32"/>
        <v>0.006854231626</v>
      </c>
      <c r="Z23" s="2">
        <f t="shared" si="33"/>
        <v>0.6854231626</v>
      </c>
      <c r="AC23" s="2">
        <f t="shared" si="34"/>
        <v>44.39693386</v>
      </c>
      <c r="AD23" s="2">
        <f t="shared" si="35"/>
        <v>408.4517915</v>
      </c>
      <c r="AT23" s="2">
        <f t="shared" si="36"/>
        <v>2.8</v>
      </c>
      <c r="AU23" s="2">
        <f t="shared" si="37"/>
        <v>15.4897211</v>
      </c>
      <c r="AV23" s="2">
        <v>0.39999999999997</v>
      </c>
      <c r="AW23" s="2">
        <v>14.600450137768217</v>
      </c>
    </row>
    <row r="24">
      <c r="F24" s="1" t="s">
        <v>69</v>
      </c>
      <c r="G24" s="2">
        <f>I30</f>
        <v>0.8431666667</v>
      </c>
      <c r="H24" s="2">
        <f>I33</f>
        <v>0.258702</v>
      </c>
      <c r="W24" s="18">
        <v>0.973</v>
      </c>
      <c r="Y24" s="2">
        <f t="shared" si="32"/>
        <v>0.01137305122</v>
      </c>
      <c r="Z24" s="2">
        <f t="shared" si="33"/>
        <v>1.137305122</v>
      </c>
      <c r="AC24" s="2">
        <f t="shared" si="34"/>
        <v>24.89998839</v>
      </c>
      <c r="AD24" s="2">
        <f t="shared" si="35"/>
        <v>229.0798932</v>
      </c>
      <c r="AT24" s="2">
        <f t="shared" si="36"/>
        <v>2.4</v>
      </c>
      <c r="AU24" s="2">
        <f t="shared" si="37"/>
        <v>57.66366048</v>
      </c>
      <c r="AV24" s="2">
        <v>0.59999999999998</v>
      </c>
      <c r="AW24" s="2">
        <v>19.285823274453666</v>
      </c>
    </row>
    <row r="25">
      <c r="F25" s="1" t="s">
        <v>70</v>
      </c>
      <c r="G25" s="2">
        <f t="shared" ref="G25:H25" si="39">G24/104</f>
        <v>0.008107371795</v>
      </c>
      <c r="H25" s="2">
        <f t="shared" si="39"/>
        <v>0.002487519231</v>
      </c>
      <c r="W25" s="18">
        <v>0.69209</v>
      </c>
      <c r="Y25" s="2">
        <f t="shared" si="32"/>
        <v>0.008244877506</v>
      </c>
      <c r="Z25" s="2">
        <f t="shared" si="33"/>
        <v>0.8244877506</v>
      </c>
      <c r="AC25" s="2">
        <f t="shared" si="34"/>
        <v>44.1779117</v>
      </c>
      <c r="AD25" s="2">
        <f t="shared" si="35"/>
        <v>406.4367876</v>
      </c>
      <c r="AT25" s="2">
        <f t="shared" si="36"/>
        <v>2</v>
      </c>
      <c r="AU25" s="2">
        <f t="shared" si="37"/>
        <v>63.86964657</v>
      </c>
      <c r="AV25" s="2">
        <v>0.79999999999999</v>
      </c>
      <c r="AW25" s="2">
        <v>27.32079450784308</v>
      </c>
    </row>
    <row r="26">
      <c r="W26" s="18">
        <v>0.6032</v>
      </c>
      <c r="Y26" s="2">
        <f t="shared" si="32"/>
        <v>0.007255011136</v>
      </c>
      <c r="Z26" s="2">
        <f t="shared" si="33"/>
        <v>0.7255011136</v>
      </c>
      <c r="AC26" s="2">
        <f t="shared" si="34"/>
        <v>32.29398664</v>
      </c>
      <c r="AD26" s="2">
        <f t="shared" si="35"/>
        <v>297.1046771</v>
      </c>
      <c r="AT26" s="2">
        <f t="shared" si="36"/>
        <v>1.6</v>
      </c>
      <c r="AU26" s="2">
        <f t="shared" si="37"/>
        <v>22.01276191</v>
      </c>
      <c r="AV26" s="2">
        <v>1.0</v>
      </c>
      <c r="AW26" s="2">
        <v>25.683482627927173</v>
      </c>
    </row>
    <row r="27">
      <c r="A27" s="1" t="s">
        <v>71</v>
      </c>
      <c r="AK27" s="1" t="s">
        <v>72</v>
      </c>
      <c r="AL27" s="1" t="s">
        <v>9</v>
      </c>
      <c r="AM27" s="1" t="s">
        <v>73</v>
      </c>
      <c r="AN27" s="1" t="s">
        <v>10</v>
      </c>
      <c r="AT27" s="2">
        <f t="shared" si="36"/>
        <v>1.2</v>
      </c>
      <c r="AU27" s="2">
        <f t="shared" si="37"/>
        <v>29.57353712</v>
      </c>
      <c r="AV27" s="2">
        <v>1.20000000000001</v>
      </c>
      <c r="AW27" s="2">
        <v>29.573537120709442</v>
      </c>
    </row>
    <row r="28">
      <c r="A28" s="1" t="s">
        <v>74</v>
      </c>
      <c r="B28" s="1">
        <v>0.2005</v>
      </c>
      <c r="G28" s="1" t="s">
        <v>9</v>
      </c>
      <c r="H28" s="1" t="s">
        <v>10</v>
      </c>
      <c r="X28" s="19" t="s">
        <v>75</v>
      </c>
      <c r="Y28" s="1" t="s">
        <v>16</v>
      </c>
      <c r="AK28" s="1">
        <v>1.0</v>
      </c>
      <c r="AL28" s="1" t="s">
        <v>76</v>
      </c>
      <c r="AM28" s="1" t="s">
        <v>77</v>
      </c>
      <c r="AN28" s="1" t="s">
        <v>78</v>
      </c>
      <c r="AT28" s="2">
        <f t="shared" si="36"/>
        <v>1</v>
      </c>
      <c r="AU28" s="2">
        <f t="shared" si="37"/>
        <v>25.68348263</v>
      </c>
      <c r="AV28" s="2">
        <v>1.60000000000001</v>
      </c>
      <c r="AW28" s="2">
        <v>22.01276191060692</v>
      </c>
    </row>
    <row r="29">
      <c r="A29" s="1" t="s">
        <v>79</v>
      </c>
      <c r="B29" s="1">
        <v>1.0</v>
      </c>
      <c r="G29" s="1">
        <v>70.0</v>
      </c>
      <c r="H29" s="1">
        <v>0.84568</v>
      </c>
      <c r="X29" s="20">
        <v>0.0625</v>
      </c>
      <c r="Y29" s="20">
        <v>15.29076584</v>
      </c>
      <c r="AK29" s="1">
        <v>2.0</v>
      </c>
      <c r="AL29" s="1" t="s">
        <v>80</v>
      </c>
      <c r="AM29" s="1" t="s">
        <v>81</v>
      </c>
      <c r="AN29" s="1" t="s">
        <v>82</v>
      </c>
      <c r="AT29" s="2">
        <f t="shared" si="36"/>
        <v>0.8</v>
      </c>
      <c r="AU29" s="2">
        <f t="shared" si="37"/>
        <v>27.32079451</v>
      </c>
      <c r="AV29" s="2">
        <v>2.00000000000001</v>
      </c>
      <c r="AW29" s="2">
        <v>63.86964656964981</v>
      </c>
    </row>
    <row r="30">
      <c r="A30" s="1" t="s">
        <v>83</v>
      </c>
      <c r="B30" s="1">
        <v>1.172</v>
      </c>
      <c r="G30" s="1">
        <v>70.0</v>
      </c>
      <c r="H30" s="1">
        <v>0.8421</v>
      </c>
      <c r="I30" s="2">
        <f>AVERAGE(H29:H31)</f>
        <v>0.8431666667</v>
      </c>
      <c r="X30" s="20">
        <v>1.0</v>
      </c>
      <c r="Y30" s="20">
        <v>1027.0</v>
      </c>
      <c r="AH30" s="21"/>
      <c r="AK30" s="1">
        <v>3.0</v>
      </c>
      <c r="AL30" s="1" t="s">
        <v>80</v>
      </c>
      <c r="AM30" s="1" t="s">
        <v>84</v>
      </c>
      <c r="AN30" s="1" t="s">
        <v>85</v>
      </c>
      <c r="AT30" s="2">
        <f t="shared" si="36"/>
        <v>0.6</v>
      </c>
      <c r="AU30" s="2">
        <f t="shared" si="37"/>
        <v>19.28582327</v>
      </c>
      <c r="AV30" s="2">
        <v>2.4</v>
      </c>
      <c r="AW30" s="2">
        <v>57.663660477452595</v>
      </c>
    </row>
    <row r="31">
      <c r="A31" s="1" t="s">
        <v>86</v>
      </c>
      <c r="B31" s="1">
        <v>0.5</v>
      </c>
      <c r="G31" s="1">
        <v>70.0</v>
      </c>
      <c r="H31" s="1">
        <v>0.84172</v>
      </c>
      <c r="X31" s="20">
        <v>1.2</v>
      </c>
      <c r="Y31" s="20">
        <v>1229.0</v>
      </c>
      <c r="AH31" s="21"/>
      <c r="AK31" s="1">
        <v>4.0</v>
      </c>
      <c r="AL31" s="1" t="s">
        <v>87</v>
      </c>
      <c r="AM31" s="1" t="s">
        <v>88</v>
      </c>
      <c r="AN31" s="1" t="s">
        <v>89</v>
      </c>
      <c r="AT31" s="2">
        <f t="shared" si="36"/>
        <v>0.4</v>
      </c>
      <c r="AU31" s="2">
        <f t="shared" si="37"/>
        <v>14.60045014</v>
      </c>
      <c r="AV31" s="2">
        <v>2.8</v>
      </c>
      <c r="AW31" s="2">
        <v>15.489721096706324</v>
      </c>
    </row>
    <row r="32">
      <c r="A32" s="1" t="s">
        <v>90</v>
      </c>
      <c r="B32" s="1">
        <v>1.565</v>
      </c>
      <c r="G32" s="1">
        <v>20.0</v>
      </c>
      <c r="H32" s="1">
        <v>0.26163</v>
      </c>
      <c r="X32" s="20">
        <v>1.4</v>
      </c>
      <c r="Y32" s="20">
        <v>1129.0</v>
      </c>
      <c r="AA32" s="19" t="s">
        <v>75</v>
      </c>
      <c r="AB32" s="1" t="s">
        <v>16</v>
      </c>
      <c r="AH32" s="21"/>
      <c r="AK32" s="1">
        <v>5.0</v>
      </c>
      <c r="AL32" s="1" t="s">
        <v>87</v>
      </c>
      <c r="AM32" s="1" t="s">
        <v>91</v>
      </c>
      <c r="AN32" s="1" t="s">
        <v>92</v>
      </c>
      <c r="AT32" s="2">
        <f t="shared" si="36"/>
        <v>0.2</v>
      </c>
      <c r="AU32" s="2">
        <f t="shared" si="37"/>
        <v>8.918684072</v>
      </c>
      <c r="AV32" s="2">
        <v>3.2</v>
      </c>
      <c r="AW32" s="2">
        <v>19.927000534034505</v>
      </c>
    </row>
    <row r="33">
      <c r="A33" s="1" t="s">
        <v>93</v>
      </c>
      <c r="B33" s="1">
        <v>1.2145</v>
      </c>
      <c r="G33" s="1">
        <v>20.0</v>
      </c>
      <c r="H33" s="1">
        <v>0.26186</v>
      </c>
      <c r="I33" s="2">
        <f>AVERAGE(H32:H36)</f>
        <v>0.258702</v>
      </c>
      <c r="X33" s="20">
        <v>1.6</v>
      </c>
      <c r="Y33" s="20">
        <v>694.0</v>
      </c>
      <c r="AA33" s="20">
        <v>0.0625</v>
      </c>
      <c r="AB33" s="20">
        <v>15.29076584</v>
      </c>
      <c r="AH33" s="21"/>
      <c r="AK33" s="1">
        <v>6.0</v>
      </c>
      <c r="AL33" s="1" t="s">
        <v>94</v>
      </c>
      <c r="AM33" s="1" t="s">
        <v>95</v>
      </c>
      <c r="AN33" s="1" t="s">
        <v>96</v>
      </c>
      <c r="AT33" s="2">
        <f t="shared" si="36"/>
        <v>0.1</v>
      </c>
      <c r="AU33" s="2">
        <f t="shared" si="37"/>
        <v>11.40947846</v>
      </c>
      <c r="AV33" s="2">
        <v>3.6</v>
      </c>
      <c r="AW33" s="2">
        <v>137.03739955171181</v>
      </c>
    </row>
    <row r="34">
      <c r="A34" s="1" t="s">
        <v>97</v>
      </c>
      <c r="B34" s="2">
        <f>B32-B30</f>
        <v>0.393</v>
      </c>
      <c r="G34" s="1">
        <v>20.0</v>
      </c>
      <c r="H34" s="1">
        <v>0.25477</v>
      </c>
      <c r="X34" s="20">
        <v>1.8</v>
      </c>
      <c r="Y34" s="20">
        <v>1711.0</v>
      </c>
      <c r="AA34" s="20">
        <v>1.0</v>
      </c>
      <c r="AB34" s="20">
        <v>1027.0</v>
      </c>
      <c r="AH34" s="21"/>
      <c r="AK34" s="1">
        <v>7.0</v>
      </c>
      <c r="AL34" s="1" t="s">
        <v>98</v>
      </c>
      <c r="AM34" s="1" t="s">
        <v>99</v>
      </c>
      <c r="AN34" s="1" t="s">
        <v>100</v>
      </c>
      <c r="AT34" s="2">
        <f t="shared" si="36"/>
        <v>0.05</v>
      </c>
      <c r="AU34" s="2">
        <f t="shared" si="37"/>
        <v>1.576632871</v>
      </c>
      <c r="AV34" s="2">
        <v>4.0</v>
      </c>
      <c r="AW34" s="2">
        <v>808.0235142303983</v>
      </c>
    </row>
    <row r="35">
      <c r="A35" s="1" t="s">
        <v>101</v>
      </c>
      <c r="B35" s="2">
        <f>B33-B30</f>
        <v>0.0425</v>
      </c>
      <c r="G35" s="1">
        <v>20.0</v>
      </c>
      <c r="H35" s="1">
        <v>0.25798</v>
      </c>
      <c r="X35" s="20">
        <v>2.0</v>
      </c>
      <c r="Y35" s="20">
        <v>1088.0</v>
      </c>
      <c r="AA35" s="20">
        <v>1.8</v>
      </c>
      <c r="AB35" s="20">
        <v>1711.0</v>
      </c>
      <c r="AH35" s="21"/>
      <c r="AK35" s="1">
        <v>8.0</v>
      </c>
      <c r="AL35" s="1" t="s">
        <v>102</v>
      </c>
      <c r="AM35" s="1" t="s">
        <v>103</v>
      </c>
      <c r="AN35" s="1" t="s">
        <v>104</v>
      </c>
    </row>
    <row r="36">
      <c r="A36" s="1" t="s">
        <v>105</v>
      </c>
      <c r="B36" s="2">
        <f>B35/B31</f>
        <v>0.085</v>
      </c>
      <c r="G36" s="1">
        <v>20.0</v>
      </c>
      <c r="H36" s="1">
        <v>0.25727</v>
      </c>
      <c r="X36" s="20">
        <v>2.4</v>
      </c>
      <c r="Y36" s="20">
        <v>1485.0</v>
      </c>
      <c r="AA36" s="20">
        <v>2.8</v>
      </c>
      <c r="AB36" s="20">
        <v>1874.0</v>
      </c>
      <c r="AH36" s="21"/>
      <c r="AK36" s="1">
        <v>9.0</v>
      </c>
      <c r="AL36" s="1" t="s">
        <v>106</v>
      </c>
      <c r="AM36" s="1" t="s">
        <v>107</v>
      </c>
      <c r="AN36" s="1" t="s">
        <v>108</v>
      </c>
    </row>
    <row r="37">
      <c r="A37" s="1" t="s">
        <v>109</v>
      </c>
      <c r="B37" s="2">
        <f>B36*1000</f>
        <v>85</v>
      </c>
      <c r="X37" s="20">
        <v>2.8</v>
      </c>
      <c r="Y37" s="20">
        <v>1874.0</v>
      </c>
      <c r="AA37" s="20">
        <v>3.2</v>
      </c>
      <c r="AB37" s="20">
        <v>1826.0</v>
      </c>
      <c r="AH37" s="21"/>
      <c r="AK37" s="1">
        <v>10.0</v>
      </c>
      <c r="AL37" s="1" t="s">
        <v>110</v>
      </c>
      <c r="AM37" s="1" t="s">
        <v>111</v>
      </c>
      <c r="AN37" s="1" t="s">
        <v>112</v>
      </c>
      <c r="AT37" s="2" t="str">
        <f t="shared" ref="AT37:AT52" si="40">AT19</f>
        <v>Концентрация мг/мл</v>
      </c>
      <c r="AU37" s="2" t="str">
        <f t="shared" ref="AU37:AU52" si="41">AW1</f>
        <v>Адсорбция мокрого мг/г магн</v>
      </c>
      <c r="AW37" s="2" t="s">
        <v>15</v>
      </c>
      <c r="AX37" s="2" t="s">
        <v>43</v>
      </c>
    </row>
    <row r="38">
      <c r="X38" s="20">
        <v>3.2</v>
      </c>
      <c r="Y38" s="20">
        <v>5141.0</v>
      </c>
      <c r="AH38" s="21"/>
      <c r="AK38" s="1">
        <v>11.0</v>
      </c>
      <c r="AL38" s="1" t="s">
        <v>113</v>
      </c>
      <c r="AM38" s="1" t="s">
        <v>114</v>
      </c>
      <c r="AN38" s="1" t="s">
        <v>115</v>
      </c>
      <c r="AT38" s="2">
        <f t="shared" si="40"/>
        <v>4</v>
      </c>
      <c r="AU38" s="2">
        <f t="shared" si="41"/>
        <v>139.4802495</v>
      </c>
      <c r="AW38" s="2">
        <v>0.05</v>
      </c>
      <c r="AX38" s="2">
        <v>3.2030366258165466</v>
      </c>
    </row>
    <row r="39">
      <c r="X39" s="20">
        <v>3.2</v>
      </c>
      <c r="Y39" s="20">
        <v>1826.0</v>
      </c>
      <c r="AH39" s="21"/>
      <c r="AK39" s="1">
        <v>12.0</v>
      </c>
      <c r="AL39" s="1" t="s">
        <v>116</v>
      </c>
      <c r="AM39" s="1" t="s">
        <v>117</v>
      </c>
      <c r="AN39" s="1" t="s">
        <v>118</v>
      </c>
      <c r="AT39" s="2">
        <f t="shared" si="40"/>
        <v>3.6</v>
      </c>
      <c r="AU39" s="2">
        <f t="shared" si="41"/>
        <v>23.6552654</v>
      </c>
      <c r="AW39" s="2">
        <v>0.1</v>
      </c>
      <c r="AX39" s="2">
        <v>4.058739077016536</v>
      </c>
    </row>
    <row r="40">
      <c r="X40" s="20">
        <v>3.6</v>
      </c>
      <c r="Y40" s="20">
        <v>4283.0</v>
      </c>
      <c r="AH40" s="10" t="s">
        <v>119</v>
      </c>
      <c r="AK40" s="1">
        <v>13.0</v>
      </c>
      <c r="AL40" s="1" t="s">
        <v>120</v>
      </c>
      <c r="AM40" s="1" t="s">
        <v>121</v>
      </c>
      <c r="AN40" s="1" t="s">
        <v>122</v>
      </c>
      <c r="AT40" s="2">
        <f t="shared" si="40"/>
        <v>3.2</v>
      </c>
      <c r="AU40" s="2">
        <f t="shared" si="41"/>
        <v>3.439779854</v>
      </c>
      <c r="AW40" s="2">
        <v>0.19999999999996</v>
      </c>
      <c r="AX40" s="2">
        <v>6.366564157201494</v>
      </c>
    </row>
    <row r="41">
      <c r="X41" s="20">
        <v>4.0</v>
      </c>
      <c r="Y41" s="20">
        <v>930.0</v>
      </c>
      <c r="AH41" s="21"/>
      <c r="AK41" s="1">
        <v>14.0</v>
      </c>
      <c r="AL41" s="1" t="s">
        <v>123</v>
      </c>
      <c r="AM41" s="1" t="s">
        <v>124</v>
      </c>
      <c r="AN41" s="1" t="s">
        <v>125</v>
      </c>
      <c r="AT41" s="2">
        <f t="shared" si="40"/>
        <v>2.8</v>
      </c>
      <c r="AU41" s="2">
        <f t="shared" si="41"/>
        <v>2.673820904</v>
      </c>
      <c r="AW41" s="2">
        <v>0.39999999999997</v>
      </c>
      <c r="AX41" s="2">
        <v>12.142731064722243</v>
      </c>
    </row>
    <row r="42">
      <c r="AH42" s="2" t="s">
        <v>15</v>
      </c>
      <c r="AI42" s="2" t="s">
        <v>16</v>
      </c>
      <c r="AK42" s="1">
        <v>15.0</v>
      </c>
      <c r="AL42" s="1" t="s">
        <v>126</v>
      </c>
      <c r="AM42" s="1" t="s">
        <v>127</v>
      </c>
      <c r="AN42" s="1" t="s">
        <v>128</v>
      </c>
      <c r="AT42" s="2">
        <f t="shared" si="40"/>
        <v>2.4</v>
      </c>
      <c r="AU42" s="2">
        <f t="shared" si="41"/>
        <v>9.953846154</v>
      </c>
      <c r="AW42" s="2">
        <v>0.59999999999998</v>
      </c>
      <c r="AX42" s="2">
        <v>13.852001741198356</v>
      </c>
    </row>
    <row r="43">
      <c r="AH43" s="2">
        <v>0.05</v>
      </c>
      <c r="AI43" s="2">
        <v>2.2043801912601153</v>
      </c>
      <c r="AK43" s="1">
        <v>16.0</v>
      </c>
      <c r="AL43" s="1" t="s">
        <v>129</v>
      </c>
      <c r="AM43" s="1" t="s">
        <v>130</v>
      </c>
      <c r="AN43" s="1" t="s">
        <v>131</v>
      </c>
      <c r="AT43" s="2">
        <f t="shared" si="40"/>
        <v>2</v>
      </c>
      <c r="AU43" s="2">
        <f t="shared" si="41"/>
        <v>9.303846154</v>
      </c>
      <c r="AW43" s="2">
        <v>0.79999999999999</v>
      </c>
      <c r="AX43" s="2">
        <v>21.201576995419657</v>
      </c>
    </row>
    <row r="44">
      <c r="AH44" s="2">
        <v>0.1</v>
      </c>
      <c r="AI44" s="2">
        <v>11.99618762169957</v>
      </c>
      <c r="AK44" s="1">
        <v>17.0</v>
      </c>
      <c r="AL44" s="1" t="s">
        <v>132</v>
      </c>
      <c r="AM44" s="1" t="s">
        <v>133</v>
      </c>
      <c r="AN44" s="1" t="s">
        <v>134</v>
      </c>
      <c r="AT44" s="2">
        <f t="shared" si="40"/>
        <v>1.6</v>
      </c>
      <c r="AU44" s="2">
        <f t="shared" si="41"/>
        <v>3.206583428</v>
      </c>
      <c r="AW44" s="2">
        <v>1.0</v>
      </c>
      <c r="AX44" s="2">
        <v>36.98567269057998</v>
      </c>
    </row>
    <row r="45">
      <c r="AH45" s="2">
        <v>0.19999999999996</v>
      </c>
      <c r="AI45" s="2">
        <v>10.63377634525013</v>
      </c>
      <c r="AT45" s="2">
        <f t="shared" si="40"/>
        <v>1.2</v>
      </c>
      <c r="AU45" s="2">
        <f t="shared" si="41"/>
        <v>4.307956195</v>
      </c>
      <c r="AW45" s="2">
        <v>1.20000000000001</v>
      </c>
      <c r="AX45" s="2">
        <v>36.821716228645016</v>
      </c>
    </row>
    <row r="46">
      <c r="AH46" s="2">
        <v>0.39999999999997</v>
      </c>
      <c r="AI46" s="2">
        <v>18.412913444026184</v>
      </c>
      <c r="AT46" s="2">
        <f t="shared" si="40"/>
        <v>1</v>
      </c>
      <c r="AU46" s="2">
        <f t="shared" si="41"/>
        <v>3.741294714</v>
      </c>
      <c r="AW46" s="2">
        <v>1.60000000000001</v>
      </c>
      <c r="AX46" s="2">
        <v>32.10699537419731</v>
      </c>
    </row>
    <row r="47">
      <c r="AH47" s="2">
        <v>0.59999999999998</v>
      </c>
      <c r="AI47" s="2">
        <v>23.67368900985572</v>
      </c>
      <c r="AT47" s="2">
        <f t="shared" si="40"/>
        <v>0.8</v>
      </c>
      <c r="AU47" s="2">
        <f t="shared" si="41"/>
        <v>3.979800775</v>
      </c>
      <c r="AW47" s="2">
        <v>2.00000000000001</v>
      </c>
      <c r="AX47" s="2">
        <v>70.67592319054718</v>
      </c>
    </row>
    <row r="48">
      <c r="AH48" s="2">
        <v>0.79999999999999</v>
      </c>
      <c r="AI48" s="2">
        <v>33.31709083514068</v>
      </c>
      <c r="AT48" s="2">
        <f t="shared" si="40"/>
        <v>0.6</v>
      </c>
      <c r="AU48" s="2">
        <f t="shared" si="41"/>
        <v>2.482689936</v>
      </c>
      <c r="AW48" s="2">
        <v>2.4</v>
      </c>
      <c r="AX48" s="2">
        <v>67.76011816838995</v>
      </c>
    </row>
    <row r="49">
      <c r="AH49" s="2">
        <v>1.0</v>
      </c>
      <c r="AI49" s="2">
        <v>37.46427365183756</v>
      </c>
      <c r="AT49" s="2">
        <f t="shared" si="40"/>
        <v>0.4</v>
      </c>
      <c r="AU49" s="2">
        <f t="shared" si="41"/>
        <v>1.879535559</v>
      </c>
      <c r="AW49" s="2">
        <v>2.8</v>
      </c>
      <c r="AX49" s="2">
        <v>56.87667646208278</v>
      </c>
    </row>
    <row r="50">
      <c r="AH50" s="2">
        <v>1.20000000000001</v>
      </c>
      <c r="AI50" s="2">
        <v>41.180330880869995</v>
      </c>
      <c r="AT50" s="2">
        <f t="shared" si="40"/>
        <v>0.2</v>
      </c>
      <c r="AU50" s="2">
        <f t="shared" si="41"/>
        <v>1.148114181</v>
      </c>
      <c r="AW50" s="2">
        <v>3.2</v>
      </c>
      <c r="AX50" s="2">
        <v>91.936875271888</v>
      </c>
    </row>
    <row r="51">
      <c r="AH51" s="2">
        <v>1.60000000000001</v>
      </c>
      <c r="AI51" s="2">
        <v>32.44098840637557</v>
      </c>
      <c r="AT51" s="2">
        <f t="shared" si="40"/>
        <v>0.1</v>
      </c>
      <c r="AU51" s="2">
        <f t="shared" si="41"/>
        <v>1.468757489</v>
      </c>
      <c r="AW51" s="2">
        <v>3.6</v>
      </c>
      <c r="AX51" s="2">
        <v>117.48543334768645</v>
      </c>
    </row>
    <row r="52">
      <c r="AH52" s="2">
        <v>2.00000000000001</v>
      </c>
      <c r="AI52" s="2">
        <v>86.13201090999601</v>
      </c>
      <c r="AT52" s="2">
        <f t="shared" si="40"/>
        <v>0.05</v>
      </c>
      <c r="AU52" s="2">
        <f t="shared" si="41"/>
        <v>0.2029620674</v>
      </c>
      <c r="AW52" s="2">
        <v>4.0</v>
      </c>
      <c r="AX52" s="2">
        <v>206.50405205796682</v>
      </c>
    </row>
    <row r="53">
      <c r="AH53" s="2">
        <v>2.4</v>
      </c>
      <c r="AI53" s="2">
        <v>75.42726985131154</v>
      </c>
    </row>
    <row r="54">
      <c r="AH54" s="2">
        <v>2.8</v>
      </c>
      <c r="AI54" s="2">
        <v>32.22509979294045</v>
      </c>
    </row>
    <row r="55">
      <c r="AH55" s="2">
        <v>3.2</v>
      </c>
      <c r="AI55" s="2">
        <v>47.31121441065407</v>
      </c>
    </row>
    <row r="56">
      <c r="AH56" s="2">
        <v>3.6</v>
      </c>
      <c r="AI56" s="2">
        <v>166.0523609348686</v>
      </c>
    </row>
    <row r="57">
      <c r="AH57" s="2">
        <v>4.0</v>
      </c>
      <c r="AI57" s="2">
        <v>828.4152295287886</v>
      </c>
    </row>
    <row r="58">
      <c r="AH58" s="2">
        <v>6.0</v>
      </c>
      <c r="AI58" s="2">
        <v>555.5282750864203</v>
      </c>
      <c r="AV58" s="2" t="s">
        <v>15</v>
      </c>
      <c r="AW58" s="2" t="s">
        <v>16</v>
      </c>
    </row>
    <row r="59">
      <c r="AH59" s="2">
        <v>7.0</v>
      </c>
      <c r="AI59" s="2">
        <v>624.4128251205934</v>
      </c>
      <c r="AV59" s="2">
        <v>0.39999999999997</v>
      </c>
      <c r="AW59" s="2">
        <v>94.32614276363786</v>
      </c>
    </row>
    <row r="60">
      <c r="AH60" s="2">
        <v>8.0</v>
      </c>
      <c r="AI60" s="2">
        <v>524.5373542532454</v>
      </c>
      <c r="AV60" s="2">
        <v>0.59999999999998</v>
      </c>
      <c r="AW60" s="2">
        <v>107.60395555481439</v>
      </c>
    </row>
    <row r="61">
      <c r="AH61" s="2">
        <v>9.0</v>
      </c>
      <c r="AI61" s="2">
        <v>750.2171363976704</v>
      </c>
      <c r="AV61" s="2">
        <v>0.79999999999999</v>
      </c>
      <c r="AW61" s="2">
        <v>145.5459609955842</v>
      </c>
    </row>
    <row r="62">
      <c r="K62" s="1" t="s">
        <v>15</v>
      </c>
      <c r="AH62" s="2">
        <v>10.0</v>
      </c>
      <c r="AI62" s="2">
        <v>1.7753605952865867</v>
      </c>
      <c r="AV62" s="2">
        <v>1.0</v>
      </c>
      <c r="AW62" s="2">
        <v>253.90164495695552</v>
      </c>
    </row>
    <row r="63">
      <c r="K63" s="1">
        <v>20.0</v>
      </c>
      <c r="AH63" s="2">
        <v>12.0</v>
      </c>
      <c r="AI63" s="2">
        <v>1397.1820571220376</v>
      </c>
      <c r="AV63" s="2">
        <v>1.20000000000001</v>
      </c>
      <c r="AW63" s="2">
        <v>252.77610600205065</v>
      </c>
    </row>
    <row r="64">
      <c r="K64" s="1">
        <v>18.0</v>
      </c>
      <c r="AH64" s="2">
        <v>14.0</v>
      </c>
      <c r="AI64" s="2">
        <v>2778.889446205691</v>
      </c>
      <c r="AV64" s="2">
        <v>1.60000000000001</v>
      </c>
      <c r="AW64" s="2">
        <v>220.4101844607068</v>
      </c>
    </row>
    <row r="65">
      <c r="K65" s="1">
        <v>16.0</v>
      </c>
      <c r="AH65" s="2">
        <v>16.0</v>
      </c>
      <c r="AI65" s="2">
        <v>1970.027888541755</v>
      </c>
    </row>
    <row r="66">
      <c r="K66" s="1">
        <v>14.0</v>
      </c>
      <c r="AH66" s="2">
        <v>18.0</v>
      </c>
      <c r="AI66" s="2">
        <v>2923.946093143894</v>
      </c>
    </row>
    <row r="67">
      <c r="K67" s="1">
        <v>12.0</v>
      </c>
      <c r="AH67" s="2">
        <v>20.0</v>
      </c>
      <c r="AI67" s="2">
        <v>3633.1890918409053</v>
      </c>
    </row>
    <row r="68">
      <c r="K68" s="1">
        <v>10.0</v>
      </c>
    </row>
    <row r="69">
      <c r="K69" s="1">
        <v>9.0</v>
      </c>
      <c r="AH69" s="1" t="s">
        <v>135</v>
      </c>
    </row>
    <row r="70">
      <c r="K70" s="1">
        <v>8.0</v>
      </c>
      <c r="AH70" s="2" t="s">
        <v>15</v>
      </c>
      <c r="AI70" s="2" t="s">
        <v>16</v>
      </c>
    </row>
    <row r="71">
      <c r="K71" s="1">
        <v>7.0</v>
      </c>
      <c r="AH71" s="2">
        <v>0.05</v>
      </c>
      <c r="AI71" s="2">
        <v>2.2043801912601153</v>
      </c>
    </row>
    <row r="72">
      <c r="C72" s="1" t="s">
        <v>136</v>
      </c>
      <c r="D72" s="1" t="s">
        <v>137</v>
      </c>
      <c r="K72" s="1">
        <v>6.0</v>
      </c>
      <c r="AH72" s="2">
        <v>0.1</v>
      </c>
      <c r="AI72" s="2">
        <v>11.99618762169957</v>
      </c>
    </row>
    <row r="73">
      <c r="B73" s="1" t="s">
        <v>138</v>
      </c>
      <c r="C73" s="1">
        <v>1.265</v>
      </c>
      <c r="D73" s="1">
        <v>1.132</v>
      </c>
      <c r="AH73" s="2">
        <v>0.19999999999996</v>
      </c>
      <c r="AI73" s="2">
        <v>10.63377634525013</v>
      </c>
    </row>
    <row r="74">
      <c r="B74" s="1" t="s">
        <v>139</v>
      </c>
      <c r="C74" s="1">
        <v>1.218</v>
      </c>
      <c r="D74" s="1">
        <v>1.1257</v>
      </c>
      <c r="AH74" s="2">
        <v>0.39999999999997</v>
      </c>
      <c r="AI74" s="2">
        <v>18.412913444026184</v>
      </c>
    </row>
    <row r="75">
      <c r="AH75" s="2">
        <v>0.59999999999998</v>
      </c>
      <c r="AI75" s="2">
        <v>23.67368900985572</v>
      </c>
    </row>
    <row r="76">
      <c r="A76" s="1" t="s">
        <v>26</v>
      </c>
      <c r="B76" s="1" t="s">
        <v>27</v>
      </c>
      <c r="C76" s="1" t="s">
        <v>28</v>
      </c>
      <c r="D76" s="1" t="s">
        <v>29</v>
      </c>
      <c r="E76" s="1" t="s">
        <v>30</v>
      </c>
      <c r="F76" s="1" t="s">
        <v>31</v>
      </c>
      <c r="G76" s="1" t="s">
        <v>32</v>
      </c>
      <c r="H76" s="1" t="s">
        <v>33</v>
      </c>
      <c r="I76" s="1" t="s">
        <v>34</v>
      </c>
      <c r="J76" s="1" t="s">
        <v>35</v>
      </c>
      <c r="K76" s="1" t="s">
        <v>15</v>
      </c>
      <c r="L76" s="1" t="s">
        <v>36</v>
      </c>
      <c r="M76" s="1" t="s">
        <v>44</v>
      </c>
      <c r="N76" s="1" t="s">
        <v>140</v>
      </c>
      <c r="O76" s="1" t="s">
        <v>40</v>
      </c>
      <c r="P76" s="1" t="s">
        <v>41</v>
      </c>
      <c r="Q76" s="1" t="s">
        <v>42</v>
      </c>
      <c r="R76" s="1" t="s">
        <v>43</v>
      </c>
      <c r="S76" s="1" t="s">
        <v>16</v>
      </c>
      <c r="AH76" s="2">
        <v>0.79999999999999</v>
      </c>
      <c r="AI76" s="2">
        <v>33.31709083514068</v>
      </c>
    </row>
    <row r="77">
      <c r="A77" s="1">
        <v>1.0</v>
      </c>
      <c r="B77" s="8">
        <v>1.1241</v>
      </c>
      <c r="C77" s="1">
        <f t="shared" ref="C77:C81" si="42">$C$73-B77</f>
        <v>0.1409</v>
      </c>
      <c r="D77" s="1">
        <f t="shared" ref="D77:D81" si="43">$D$73-B77</f>
        <v>0.0079</v>
      </c>
      <c r="E77" s="2">
        <f t="shared" ref="E77:E86" si="44">D77/C77</f>
        <v>0.05606813343</v>
      </c>
      <c r="F77" s="1">
        <v>1.0</v>
      </c>
      <c r="G77" s="1">
        <v>0.9417</v>
      </c>
      <c r="H77" s="1">
        <v>0.9921</v>
      </c>
      <c r="I77" s="2">
        <f t="shared" ref="I77:I86" si="45">H77-G77</f>
        <v>0.0504</v>
      </c>
      <c r="J77" s="2">
        <f t="shared" ref="J77:J86" si="46">E77*I77</f>
        <v>0.002825833925</v>
      </c>
      <c r="K77" s="1">
        <f t="shared" ref="K77:K86" si="47">K63/20*$K$23</f>
        <v>24.5</v>
      </c>
      <c r="L77" s="1">
        <v>2.0</v>
      </c>
      <c r="M77" s="1">
        <v>0.81023</v>
      </c>
      <c r="N77" s="2">
        <f t="shared" ref="N77:N86" si="48">(M77)/104</f>
        <v>0.007790673077</v>
      </c>
      <c r="O77" s="2">
        <f t="shared" ref="O77:O86" si="49">N77*2000</f>
        <v>15.58134615</v>
      </c>
      <c r="P77" s="2">
        <f t="shared" ref="P77:P86" si="50">(K77-O77)/$G$6 * $G$5 / I77</f>
        <v>0.00205525456</v>
      </c>
      <c r="Q77" s="2">
        <f t="shared" ref="Q77:Q86" si="51">(K77-O77)/$G$6 * $G$5 / J77</f>
        <v>0.03665637563</v>
      </c>
      <c r="R77" s="2">
        <f t="shared" ref="R77:R86" si="52">(K77-O77) * $G$5 / I77</f>
        <v>353.9148352</v>
      </c>
      <c r="S77" s="2">
        <f t="shared" ref="S77:S86" si="53">(K77-O77) * $G$5 / J77</f>
        <v>6312.227883</v>
      </c>
      <c r="AH77" s="2">
        <v>1.0</v>
      </c>
      <c r="AI77" s="2">
        <v>37.46427365183756</v>
      </c>
    </row>
    <row r="78">
      <c r="A78" s="1">
        <v>1.0</v>
      </c>
      <c r="B78" s="8">
        <v>1.1241</v>
      </c>
      <c r="C78" s="1">
        <f t="shared" si="42"/>
        <v>0.1409</v>
      </c>
      <c r="D78" s="1">
        <f t="shared" si="43"/>
        <v>0.0079</v>
      </c>
      <c r="E78" s="2">
        <f t="shared" si="44"/>
        <v>0.05606813343</v>
      </c>
      <c r="F78" s="1">
        <v>2.0</v>
      </c>
      <c r="G78" s="1">
        <v>0.9433</v>
      </c>
      <c r="H78" s="1">
        <v>0.9954</v>
      </c>
      <c r="I78" s="2">
        <f t="shared" si="45"/>
        <v>0.0521</v>
      </c>
      <c r="J78" s="2">
        <f t="shared" si="46"/>
        <v>0.002921149752</v>
      </c>
      <c r="K78" s="1">
        <f t="shared" si="47"/>
        <v>22.05</v>
      </c>
      <c r="L78" s="1">
        <v>2.0</v>
      </c>
      <c r="M78" s="1">
        <v>0.74825</v>
      </c>
      <c r="N78" s="2">
        <f t="shared" si="48"/>
        <v>0.007194711538</v>
      </c>
      <c r="O78" s="2">
        <f t="shared" si="49"/>
        <v>14.38942308</v>
      </c>
      <c r="P78" s="2">
        <f t="shared" si="50"/>
        <v>0.001707735487</v>
      </c>
      <c r="Q78" s="2">
        <f t="shared" si="51"/>
        <v>0.03045821899</v>
      </c>
      <c r="R78" s="2">
        <f t="shared" si="52"/>
        <v>294.0720508</v>
      </c>
      <c r="S78" s="2">
        <f t="shared" si="53"/>
        <v>5244.905311</v>
      </c>
      <c r="AH78" s="2">
        <v>1.20000000000001</v>
      </c>
      <c r="AI78" s="2">
        <v>41.180330880869995</v>
      </c>
    </row>
    <row r="79">
      <c r="A79" s="1">
        <v>1.0</v>
      </c>
      <c r="B79" s="8">
        <v>1.1241</v>
      </c>
      <c r="C79" s="1">
        <f t="shared" si="42"/>
        <v>0.1409</v>
      </c>
      <c r="D79" s="1">
        <f t="shared" si="43"/>
        <v>0.0079</v>
      </c>
      <c r="E79" s="2">
        <f t="shared" si="44"/>
        <v>0.05606813343</v>
      </c>
      <c r="F79" s="1">
        <v>3.0</v>
      </c>
      <c r="G79" s="1">
        <v>0.9395</v>
      </c>
      <c r="H79" s="1">
        <v>1.0272</v>
      </c>
      <c r="I79" s="2">
        <f t="shared" si="45"/>
        <v>0.0877</v>
      </c>
      <c r="J79" s="2">
        <f t="shared" si="46"/>
        <v>0.004917175302</v>
      </c>
      <c r="K79" s="1">
        <f t="shared" si="47"/>
        <v>19.6</v>
      </c>
      <c r="L79" s="1">
        <v>2.0</v>
      </c>
      <c r="M79" s="1">
        <v>0.60803</v>
      </c>
      <c r="N79" s="2">
        <f t="shared" si="48"/>
        <v>0.005846442308</v>
      </c>
      <c r="O79" s="2">
        <f t="shared" si="49"/>
        <v>11.69288462</v>
      </c>
      <c r="P79" s="2">
        <f t="shared" si="50"/>
        <v>0.001047165514</v>
      </c>
      <c r="Q79" s="2">
        <f t="shared" si="51"/>
        <v>0.01867666088</v>
      </c>
      <c r="R79" s="2">
        <f t="shared" si="52"/>
        <v>180.3219016</v>
      </c>
      <c r="S79" s="2">
        <f t="shared" si="53"/>
        <v>3216.121004</v>
      </c>
      <c r="AH79" s="2">
        <v>1.60000000000001</v>
      </c>
      <c r="AI79" s="2">
        <v>32.44098840637557</v>
      </c>
    </row>
    <row r="80">
      <c r="A80" s="1">
        <v>1.0</v>
      </c>
      <c r="B80" s="8">
        <v>1.1241</v>
      </c>
      <c r="C80" s="1">
        <f t="shared" si="42"/>
        <v>0.1409</v>
      </c>
      <c r="D80" s="1">
        <f t="shared" si="43"/>
        <v>0.0079</v>
      </c>
      <c r="E80" s="2">
        <f t="shared" si="44"/>
        <v>0.05606813343</v>
      </c>
      <c r="F80" s="1">
        <v>4.0</v>
      </c>
      <c r="G80" s="1">
        <v>0.9523</v>
      </c>
      <c r="H80" s="1">
        <v>0.9993</v>
      </c>
      <c r="I80" s="2">
        <f t="shared" si="45"/>
        <v>0.047</v>
      </c>
      <c r="J80" s="2">
        <f t="shared" si="46"/>
        <v>0.002635202271</v>
      </c>
      <c r="K80" s="1">
        <f t="shared" si="47"/>
        <v>17.15</v>
      </c>
      <c r="L80" s="1">
        <v>2.0</v>
      </c>
      <c r="M80" s="1">
        <v>0.56345</v>
      </c>
      <c r="N80" s="2">
        <f t="shared" si="48"/>
        <v>0.005417788462</v>
      </c>
      <c r="O80" s="2">
        <f t="shared" si="49"/>
        <v>10.83557692</v>
      </c>
      <c r="P80" s="2">
        <f t="shared" si="50"/>
        <v>0.001560388237</v>
      </c>
      <c r="Q80" s="2">
        <f t="shared" si="51"/>
        <v>0.02783021551</v>
      </c>
      <c r="R80" s="2">
        <f t="shared" si="52"/>
        <v>268.6988543</v>
      </c>
      <c r="S80" s="2">
        <f t="shared" si="53"/>
        <v>4792.363111</v>
      </c>
      <c r="AH80" s="2">
        <v>2.00000000000001</v>
      </c>
      <c r="AI80" s="2">
        <v>86.13201090999601</v>
      </c>
    </row>
    <row r="81">
      <c r="A81" s="1">
        <v>1.0</v>
      </c>
      <c r="B81" s="8">
        <v>1.1241</v>
      </c>
      <c r="C81" s="1">
        <f t="shared" si="42"/>
        <v>0.1409</v>
      </c>
      <c r="D81" s="1">
        <f t="shared" si="43"/>
        <v>0.0079</v>
      </c>
      <c r="E81" s="2">
        <f t="shared" si="44"/>
        <v>0.05606813343</v>
      </c>
      <c r="F81" s="1">
        <v>5.0</v>
      </c>
      <c r="G81" s="1">
        <v>0.9401</v>
      </c>
      <c r="H81" s="1">
        <v>0.9891</v>
      </c>
      <c r="I81" s="2">
        <f t="shared" si="45"/>
        <v>0.049</v>
      </c>
      <c r="J81" s="2">
        <f t="shared" si="46"/>
        <v>0.002747338538</v>
      </c>
      <c r="K81" s="1">
        <f t="shared" si="47"/>
        <v>14.7</v>
      </c>
      <c r="L81" s="1">
        <v>2.0</v>
      </c>
      <c r="M81" s="1">
        <v>0.5494</v>
      </c>
      <c r="N81" s="2">
        <f t="shared" si="48"/>
        <v>0.005282692308</v>
      </c>
      <c r="O81" s="2">
        <f t="shared" si="49"/>
        <v>10.56538462</v>
      </c>
      <c r="P81" s="2">
        <f t="shared" si="50"/>
        <v>0.0009800221348</v>
      </c>
      <c r="Q81" s="2">
        <f t="shared" si="51"/>
        <v>0.01747912896</v>
      </c>
      <c r="R81" s="2">
        <f t="shared" si="52"/>
        <v>168.7598116</v>
      </c>
      <c r="S81" s="2">
        <f t="shared" si="53"/>
        <v>3009.906007</v>
      </c>
      <c r="AH81" s="2">
        <v>2.4</v>
      </c>
      <c r="AI81" s="2">
        <v>75.42726985131154</v>
      </c>
    </row>
    <row r="82">
      <c r="A82" s="1">
        <v>2.0</v>
      </c>
      <c r="B82" s="1">
        <v>1.1063</v>
      </c>
      <c r="C82" s="2">
        <f t="shared" ref="C82:C86" si="54">$C$74-B82</f>
        <v>0.1117</v>
      </c>
      <c r="D82" s="1">
        <f t="shared" ref="D82:D86" si="55">$D$74-B82</f>
        <v>0.0194</v>
      </c>
      <c r="E82" s="2">
        <f t="shared" si="44"/>
        <v>0.1736794987</v>
      </c>
      <c r="F82" s="1">
        <v>6.0</v>
      </c>
      <c r="G82" s="1">
        <v>0.9364</v>
      </c>
      <c r="H82" s="1">
        <v>1.1054</v>
      </c>
      <c r="I82" s="2">
        <f t="shared" si="45"/>
        <v>0.169</v>
      </c>
      <c r="J82" s="2">
        <f t="shared" si="46"/>
        <v>0.02935183527</v>
      </c>
      <c r="K82" s="1">
        <f t="shared" si="47"/>
        <v>12.25</v>
      </c>
      <c r="L82" s="1">
        <v>2.0</v>
      </c>
      <c r="M82" s="1">
        <v>0.54358</v>
      </c>
      <c r="N82" s="2">
        <f t="shared" si="48"/>
        <v>0.005226730769</v>
      </c>
      <c r="O82" s="2">
        <f t="shared" si="49"/>
        <v>10.45346154</v>
      </c>
      <c r="P82" s="2">
        <f t="shared" si="50"/>
        <v>0.0001234657967</v>
      </c>
      <c r="Q82" s="2">
        <f t="shared" si="51"/>
        <v>0.0007108829636</v>
      </c>
      <c r="R82" s="2">
        <f t="shared" si="52"/>
        <v>21.2608102</v>
      </c>
      <c r="S82" s="2">
        <f t="shared" si="53"/>
        <v>122.4140463</v>
      </c>
      <c r="AH82" s="2">
        <v>2.8</v>
      </c>
      <c r="AI82" s="2">
        <v>32.22509979294045</v>
      </c>
    </row>
    <row r="83">
      <c r="A83" s="1">
        <v>2.0</v>
      </c>
      <c r="B83" s="1">
        <v>1.1063</v>
      </c>
      <c r="C83" s="2">
        <f t="shared" si="54"/>
        <v>0.1117</v>
      </c>
      <c r="D83" s="1">
        <f t="shared" si="55"/>
        <v>0.0194</v>
      </c>
      <c r="E83" s="2">
        <f t="shared" si="44"/>
        <v>0.1736794987</v>
      </c>
      <c r="F83" s="1">
        <v>7.0</v>
      </c>
      <c r="G83" s="1">
        <v>0.9358</v>
      </c>
      <c r="H83" s="1">
        <v>0.9856</v>
      </c>
      <c r="I83" s="2">
        <f t="shared" si="45"/>
        <v>0.0498</v>
      </c>
      <c r="J83" s="2">
        <f t="shared" si="46"/>
        <v>0.008649239033</v>
      </c>
      <c r="K83" s="1">
        <f t="shared" si="47"/>
        <v>11.025</v>
      </c>
      <c r="L83" s="1">
        <v>2.0</v>
      </c>
      <c r="M83" s="1">
        <v>0.31368</v>
      </c>
      <c r="N83" s="2">
        <f t="shared" si="48"/>
        <v>0.003016153846</v>
      </c>
      <c r="O83" s="2">
        <f t="shared" si="49"/>
        <v>6.032307692</v>
      </c>
      <c r="P83" s="2">
        <f t="shared" si="50"/>
        <v>0.001164400298</v>
      </c>
      <c r="Q83" s="2">
        <f t="shared" si="51"/>
        <v>0.006704304806</v>
      </c>
      <c r="R83" s="2">
        <f t="shared" si="52"/>
        <v>200.5097312</v>
      </c>
      <c r="S83" s="2">
        <f t="shared" si="53"/>
        <v>1154.481288</v>
      </c>
      <c r="AH83" s="2">
        <v>3.2</v>
      </c>
      <c r="AI83" s="2">
        <v>47.31121441065407</v>
      </c>
    </row>
    <row r="84">
      <c r="A84" s="1">
        <v>2.0</v>
      </c>
      <c r="B84" s="1">
        <v>1.1063</v>
      </c>
      <c r="C84" s="2">
        <f t="shared" si="54"/>
        <v>0.1117</v>
      </c>
      <c r="D84" s="1">
        <f t="shared" si="55"/>
        <v>0.0194</v>
      </c>
      <c r="E84" s="2">
        <f t="shared" si="44"/>
        <v>0.1736794987</v>
      </c>
      <c r="F84" s="1">
        <v>8.0</v>
      </c>
      <c r="G84" s="1">
        <v>0.9533</v>
      </c>
      <c r="H84" s="1">
        <v>1.0122</v>
      </c>
      <c r="I84" s="2">
        <f t="shared" si="45"/>
        <v>0.0589</v>
      </c>
      <c r="J84" s="2">
        <f t="shared" si="46"/>
        <v>0.01022972247</v>
      </c>
      <c r="K84" s="1">
        <f t="shared" si="47"/>
        <v>9.8</v>
      </c>
      <c r="L84" s="1">
        <v>2.0</v>
      </c>
      <c r="M84" s="1">
        <v>0.28978</v>
      </c>
      <c r="N84" s="2">
        <f t="shared" si="48"/>
        <v>0.002786346154</v>
      </c>
      <c r="O84" s="2">
        <f t="shared" si="49"/>
        <v>5.572692308</v>
      </c>
      <c r="P84" s="2">
        <f t="shared" si="50"/>
        <v>0.0008335764061</v>
      </c>
      <c r="Q84" s="2">
        <f t="shared" si="51"/>
        <v>0.004799509513</v>
      </c>
      <c r="R84" s="2">
        <f t="shared" si="52"/>
        <v>143.5418571</v>
      </c>
      <c r="S84" s="2">
        <f t="shared" si="53"/>
        <v>826.4755382</v>
      </c>
      <c r="AH84" s="2">
        <v>3.6</v>
      </c>
      <c r="AI84" s="2">
        <v>166.0523609348686</v>
      </c>
    </row>
    <row r="85">
      <c r="A85" s="1">
        <v>2.0</v>
      </c>
      <c r="B85" s="1">
        <v>1.1063</v>
      </c>
      <c r="C85" s="2">
        <f t="shared" si="54"/>
        <v>0.1117</v>
      </c>
      <c r="D85" s="1">
        <f t="shared" si="55"/>
        <v>0.0194</v>
      </c>
      <c r="E85" s="2">
        <f t="shared" si="44"/>
        <v>0.1736794987</v>
      </c>
      <c r="F85" s="1">
        <v>9.0</v>
      </c>
      <c r="G85" s="1">
        <v>0.9419</v>
      </c>
      <c r="H85" s="1">
        <v>0.9919</v>
      </c>
      <c r="I85" s="2">
        <f t="shared" si="45"/>
        <v>0.05</v>
      </c>
      <c r="J85" s="2">
        <f t="shared" si="46"/>
        <v>0.008683974933</v>
      </c>
      <c r="K85" s="1">
        <f t="shared" si="47"/>
        <v>8.575</v>
      </c>
      <c r="L85" s="1">
        <v>2.0</v>
      </c>
      <c r="M85" s="1">
        <v>0.23374</v>
      </c>
      <c r="N85" s="2">
        <f t="shared" si="48"/>
        <v>0.0022475</v>
      </c>
      <c r="O85" s="2">
        <f t="shared" si="49"/>
        <v>4.495</v>
      </c>
      <c r="P85" s="2">
        <f t="shared" si="50"/>
        <v>0.0009477351916</v>
      </c>
      <c r="Q85" s="2">
        <f t="shared" si="51"/>
        <v>0.005456805201</v>
      </c>
      <c r="R85" s="2">
        <f t="shared" si="52"/>
        <v>163.2</v>
      </c>
      <c r="S85" s="2">
        <f t="shared" si="53"/>
        <v>939.6618557</v>
      </c>
      <c r="AH85" s="2">
        <v>6.0</v>
      </c>
      <c r="AI85" s="2">
        <v>555.5282750864203</v>
      </c>
    </row>
    <row r="86">
      <c r="A86" s="1">
        <v>2.0</v>
      </c>
      <c r="B86" s="1">
        <v>1.1063</v>
      </c>
      <c r="C86" s="2">
        <f t="shared" si="54"/>
        <v>0.1117</v>
      </c>
      <c r="D86" s="1">
        <f t="shared" si="55"/>
        <v>0.0194</v>
      </c>
      <c r="E86" s="2">
        <f t="shared" si="44"/>
        <v>0.1736794987</v>
      </c>
      <c r="F86" s="1">
        <v>10.0</v>
      </c>
      <c r="G86" s="1">
        <v>0.9332</v>
      </c>
      <c r="H86" s="1">
        <v>0.9774</v>
      </c>
      <c r="I86" s="2">
        <f t="shared" si="45"/>
        <v>0.0442</v>
      </c>
      <c r="J86" s="2">
        <f t="shared" si="46"/>
        <v>0.007676633841</v>
      </c>
      <c r="K86" s="1">
        <f t="shared" si="47"/>
        <v>7.35</v>
      </c>
      <c r="L86" s="1">
        <v>2.0</v>
      </c>
      <c r="M86" s="1">
        <v>0.21079</v>
      </c>
      <c r="N86" s="2">
        <f t="shared" si="48"/>
        <v>0.002026826923</v>
      </c>
      <c r="O86" s="2">
        <f t="shared" si="49"/>
        <v>4.053653846</v>
      </c>
      <c r="P86" s="2">
        <f t="shared" si="50"/>
        <v>0.0008661784818</v>
      </c>
      <c r="Q86" s="2">
        <f t="shared" si="51"/>
        <v>0.004987223527</v>
      </c>
      <c r="R86" s="2">
        <f t="shared" si="52"/>
        <v>149.1559346</v>
      </c>
      <c r="S86" s="2">
        <f t="shared" si="53"/>
        <v>858.7998913</v>
      </c>
      <c r="AH86" s="2">
        <v>7.0</v>
      </c>
      <c r="AI86" s="2">
        <v>624.4128251205934</v>
      </c>
    </row>
    <row r="87">
      <c r="AH87" s="2">
        <v>8.0</v>
      </c>
      <c r="AI87" s="2">
        <v>524.5373542532454</v>
      </c>
    </row>
    <row r="88">
      <c r="AH88" s="2">
        <v>9.0</v>
      </c>
      <c r="AI88" s="2">
        <v>750.2171363976704</v>
      </c>
    </row>
    <row r="89">
      <c r="AH89" s="2">
        <v>12.0</v>
      </c>
      <c r="AI89" s="2">
        <v>1397.1820571220376</v>
      </c>
    </row>
    <row r="90">
      <c r="AH90" s="2">
        <v>14.0</v>
      </c>
      <c r="AI90" s="2">
        <v>2778.889446205691</v>
      </c>
    </row>
    <row r="91">
      <c r="R91" s="2" t="str">
        <f t="shared" ref="R91:R101" si="56">K76</f>
        <v>Концентрация г/мг</v>
      </c>
      <c r="S91" s="2" t="str">
        <f t="shared" ref="S91:S101" si="57">S76</f>
        <v>Адсорбция сухого мг/г магн</v>
      </c>
      <c r="AH91" s="2">
        <v>18.0</v>
      </c>
      <c r="AI91" s="2">
        <v>2923.946093143894</v>
      </c>
    </row>
    <row r="92">
      <c r="R92" s="2">
        <f t="shared" si="56"/>
        <v>24.5</v>
      </c>
      <c r="S92" s="2">
        <f t="shared" si="57"/>
        <v>6312.227883</v>
      </c>
      <c r="AH92" s="2">
        <v>20.0</v>
      </c>
      <c r="AI92" s="2">
        <v>3633.1890918409053</v>
      </c>
    </row>
    <row r="93">
      <c r="R93" s="2">
        <f t="shared" si="56"/>
        <v>22.05</v>
      </c>
      <c r="S93" s="2">
        <f t="shared" si="57"/>
        <v>5244.905311</v>
      </c>
    </row>
    <row r="94">
      <c r="R94" s="2">
        <f t="shared" si="56"/>
        <v>19.6</v>
      </c>
      <c r="S94" s="2">
        <f t="shared" si="57"/>
        <v>3216.121004</v>
      </c>
    </row>
    <row r="95">
      <c r="R95" s="2">
        <f t="shared" si="56"/>
        <v>17.15</v>
      </c>
      <c r="S95" s="2">
        <f t="shared" si="57"/>
        <v>4792.363111</v>
      </c>
    </row>
    <row r="96">
      <c r="B96" s="1" t="s">
        <v>72</v>
      </c>
      <c r="C96" s="1" t="s">
        <v>9</v>
      </c>
      <c r="D96" s="1" t="s">
        <v>10</v>
      </c>
      <c r="R96" s="2">
        <f t="shared" si="56"/>
        <v>14.7</v>
      </c>
      <c r="S96" s="2">
        <f t="shared" si="57"/>
        <v>3009.906007</v>
      </c>
    </row>
    <row r="97">
      <c r="B97" s="1">
        <v>1.0</v>
      </c>
      <c r="C97" s="1">
        <v>1.0</v>
      </c>
      <c r="D97" s="1" t="s">
        <v>141</v>
      </c>
      <c r="R97" s="2">
        <f t="shared" si="56"/>
        <v>12.25</v>
      </c>
      <c r="S97" s="2">
        <f t="shared" si="57"/>
        <v>122.4140463</v>
      </c>
    </row>
    <row r="98">
      <c r="B98" s="1">
        <v>2.0</v>
      </c>
      <c r="C98" s="1">
        <v>2.0</v>
      </c>
      <c r="D98" s="1" t="s">
        <v>142</v>
      </c>
      <c r="R98" s="2">
        <f t="shared" si="56"/>
        <v>11.025</v>
      </c>
      <c r="S98" s="2">
        <f t="shared" si="57"/>
        <v>1154.481288</v>
      </c>
    </row>
    <row r="99">
      <c r="B99" s="1">
        <v>3.0</v>
      </c>
      <c r="C99" s="1">
        <v>3.0</v>
      </c>
      <c r="D99" s="1" t="s">
        <v>143</v>
      </c>
      <c r="R99" s="2">
        <f t="shared" si="56"/>
        <v>9.8</v>
      </c>
      <c r="S99" s="2">
        <f t="shared" si="57"/>
        <v>826.4755382</v>
      </c>
    </row>
    <row r="100">
      <c r="B100" s="1">
        <v>4.0</v>
      </c>
      <c r="C100" s="1">
        <v>4.0</v>
      </c>
      <c r="D100" s="1" t="s">
        <v>144</v>
      </c>
      <c r="R100" s="2">
        <f t="shared" si="56"/>
        <v>8.575</v>
      </c>
      <c r="S100" s="2">
        <f t="shared" si="57"/>
        <v>939.6618557</v>
      </c>
    </row>
    <row r="101">
      <c r="B101" s="1">
        <v>5.0</v>
      </c>
      <c r="C101" s="1">
        <v>5.0</v>
      </c>
      <c r="D101" s="1" t="s">
        <v>145</v>
      </c>
      <c r="R101" s="2">
        <f t="shared" si="56"/>
        <v>7.35</v>
      </c>
      <c r="S101" s="2">
        <f t="shared" si="57"/>
        <v>858.7998913</v>
      </c>
    </row>
    <row r="102">
      <c r="B102" s="1">
        <v>6.0</v>
      </c>
      <c r="C102" s="1">
        <v>6.0</v>
      </c>
      <c r="D102" s="1" t="s">
        <v>146</v>
      </c>
    </row>
    <row r="103">
      <c r="B103" s="1">
        <v>7.0</v>
      </c>
      <c r="C103" s="1">
        <v>7.0</v>
      </c>
      <c r="D103" s="1" t="s">
        <v>147</v>
      </c>
    </row>
    <row r="104">
      <c r="B104" s="1">
        <v>8.0</v>
      </c>
      <c r="C104" s="1">
        <v>8.0</v>
      </c>
      <c r="D104" s="1" t="s">
        <v>148</v>
      </c>
    </row>
    <row r="105">
      <c r="B105" s="1">
        <v>9.0</v>
      </c>
      <c r="C105" s="1">
        <v>9.0</v>
      </c>
      <c r="D105" s="1" t="s">
        <v>149</v>
      </c>
      <c r="R105" s="2" t="s">
        <v>15</v>
      </c>
      <c r="S105" s="2" t="s">
        <v>16</v>
      </c>
    </row>
    <row r="106">
      <c r="B106" s="1">
        <v>10.0</v>
      </c>
      <c r="C106" s="1">
        <v>10.0</v>
      </c>
      <c r="D106" s="1" t="s">
        <v>150</v>
      </c>
      <c r="R106" s="2">
        <v>7.35</v>
      </c>
      <c r="S106" s="2">
        <v>858.79989127354</v>
      </c>
    </row>
    <row r="107">
      <c r="R107" s="2">
        <v>8.575</v>
      </c>
      <c r="S107" s="2">
        <v>939.6618556701079</v>
      </c>
    </row>
    <row r="108">
      <c r="R108" s="2">
        <v>9.8</v>
      </c>
      <c r="S108" s="2">
        <v>826.4755381841891</v>
      </c>
    </row>
    <row r="109">
      <c r="R109" s="2">
        <v>11.025</v>
      </c>
      <c r="S109" s="2">
        <v>1154.481287561035</v>
      </c>
    </row>
    <row r="110">
      <c r="R110" s="2">
        <v>12.25</v>
      </c>
      <c r="S110" s="2">
        <v>122.41404633309804</v>
      </c>
    </row>
    <row r="111">
      <c r="R111" s="2">
        <v>14.7</v>
      </c>
      <c r="S111" s="2">
        <v>3009.9060071936065</v>
      </c>
    </row>
    <row r="112">
      <c r="R112" s="2">
        <v>17.15</v>
      </c>
      <c r="S112" s="2">
        <v>4792.363110899458</v>
      </c>
    </row>
    <row r="113">
      <c r="R113" s="2">
        <v>19.6</v>
      </c>
      <c r="S113" s="2">
        <v>3216.121004264643</v>
      </c>
    </row>
    <row r="114">
      <c r="R114" s="2">
        <v>22.05</v>
      </c>
      <c r="S114" s="2">
        <v>5244.905310923816</v>
      </c>
    </row>
    <row r="115">
      <c r="R115" s="2">
        <v>24.5</v>
      </c>
      <c r="S115" s="2">
        <v>6312.227882876771</v>
      </c>
    </row>
    <row r="117">
      <c r="B117" s="22">
        <v>43803.0</v>
      </c>
      <c r="C117" s="1" t="s">
        <v>9</v>
      </c>
      <c r="D117" s="1" t="s">
        <v>10</v>
      </c>
    </row>
    <row r="118">
      <c r="B118" s="1">
        <v>1.0</v>
      </c>
      <c r="C118" s="1">
        <v>1.0</v>
      </c>
      <c r="D118" s="1">
        <v>0.82346</v>
      </c>
    </row>
    <row r="119">
      <c r="B119" s="1">
        <v>2.0</v>
      </c>
      <c r="C119" s="1">
        <v>1.0</v>
      </c>
      <c r="D119" s="1">
        <v>0.81542</v>
      </c>
    </row>
    <row r="120">
      <c r="B120" s="1">
        <v>3.0</v>
      </c>
      <c r="C120" s="1">
        <v>1.0</v>
      </c>
      <c r="D120" s="1">
        <v>0.83925</v>
      </c>
      <c r="E120" s="2">
        <f>AVERAGE(D118:D123)</f>
        <v>0.8245983333</v>
      </c>
    </row>
    <row r="121">
      <c r="B121" s="1">
        <v>4.0</v>
      </c>
      <c r="C121" s="1">
        <v>1.0</v>
      </c>
      <c r="D121" s="1">
        <v>0.82689</v>
      </c>
    </row>
    <row r="122">
      <c r="B122" s="1">
        <v>5.0</v>
      </c>
      <c r="C122" s="1">
        <v>1.0</v>
      </c>
      <c r="D122" s="1">
        <v>0.82144</v>
      </c>
    </row>
    <row r="123">
      <c r="B123" s="1">
        <v>6.0</v>
      </c>
      <c r="C123" s="1">
        <v>1.0</v>
      </c>
      <c r="D123" s="1">
        <v>0.82113</v>
      </c>
    </row>
    <row r="124">
      <c r="B124" s="1">
        <v>7.0</v>
      </c>
      <c r="C124" s="1">
        <v>2.0</v>
      </c>
      <c r="D124" s="1">
        <v>0.81879</v>
      </c>
    </row>
    <row r="125">
      <c r="B125" s="1">
        <v>8.0</v>
      </c>
      <c r="C125" s="1">
        <v>2.0</v>
      </c>
      <c r="D125" s="1">
        <v>0.80318</v>
      </c>
    </row>
    <row r="126">
      <c r="B126" s="1">
        <v>9.0</v>
      </c>
      <c r="C126" s="1">
        <v>2.0</v>
      </c>
      <c r="D126" s="1">
        <v>0.80903</v>
      </c>
    </row>
    <row r="127">
      <c r="B127" s="1">
        <v>10.0</v>
      </c>
      <c r="C127" s="1">
        <v>2.0</v>
      </c>
      <c r="D127" s="1">
        <v>0.81638</v>
      </c>
      <c r="E127" s="2">
        <f>AVERAGE(D124:D130)</f>
        <v>0.81024</v>
      </c>
    </row>
    <row r="128">
      <c r="B128" s="1">
        <v>11.0</v>
      </c>
      <c r="C128" s="1">
        <v>2.0</v>
      </c>
      <c r="D128" s="1">
        <v>0.81143</v>
      </c>
    </row>
    <row r="129">
      <c r="B129" s="1">
        <v>12.0</v>
      </c>
      <c r="C129" s="1">
        <v>2.0</v>
      </c>
      <c r="D129" s="1">
        <v>0.80652</v>
      </c>
    </row>
    <row r="130">
      <c r="B130" s="1">
        <v>13.0</v>
      </c>
      <c r="C130" s="1">
        <v>2.0</v>
      </c>
      <c r="D130" s="1">
        <v>0.80635</v>
      </c>
    </row>
    <row r="131">
      <c r="B131" s="1">
        <v>14.0</v>
      </c>
      <c r="C131" s="1" t="s">
        <v>151</v>
      </c>
      <c r="D131" s="1">
        <v>0.65833</v>
      </c>
    </row>
    <row r="132">
      <c r="B132" s="1">
        <v>15.0</v>
      </c>
      <c r="C132" s="1">
        <v>3.0</v>
      </c>
      <c r="D132" s="1">
        <v>0.65093</v>
      </c>
    </row>
    <row r="133">
      <c r="B133" s="1">
        <v>16.0</v>
      </c>
      <c r="C133" s="1">
        <v>3.0</v>
      </c>
      <c r="D133" s="1">
        <v>0.65231</v>
      </c>
      <c r="E133" s="2">
        <f>AVERAGE(D131:D135)</f>
        <v>0.65337</v>
      </c>
    </row>
    <row r="134">
      <c r="B134" s="1">
        <v>17.0</v>
      </c>
      <c r="C134" s="1">
        <v>3.0</v>
      </c>
      <c r="D134" s="1">
        <v>0.6531</v>
      </c>
    </row>
    <row r="135">
      <c r="B135" s="1">
        <v>18.0</v>
      </c>
      <c r="C135" s="1">
        <v>3.0</v>
      </c>
      <c r="D135" s="1">
        <v>0.65218</v>
      </c>
    </row>
    <row r="136">
      <c r="B136" s="1">
        <v>19.0</v>
      </c>
      <c r="C136" s="1">
        <v>4.0</v>
      </c>
      <c r="D136" s="1">
        <v>0.60799</v>
      </c>
    </row>
    <row r="137">
      <c r="B137" s="1">
        <v>20.0</v>
      </c>
      <c r="C137" s="1">
        <v>4.0</v>
      </c>
      <c r="D137" s="1">
        <v>0.61848</v>
      </c>
    </row>
    <row r="138">
      <c r="B138" s="1">
        <v>21.0</v>
      </c>
      <c r="C138" s="1">
        <v>4.0</v>
      </c>
      <c r="D138" s="1">
        <v>0.61413</v>
      </c>
      <c r="E138" s="2">
        <f>AVERAGE(D136:D142)</f>
        <v>0.61552</v>
      </c>
    </row>
    <row r="139">
      <c r="B139" s="1">
        <v>22.0</v>
      </c>
      <c r="C139" s="1">
        <v>4.0</v>
      </c>
      <c r="D139" s="1">
        <v>0.61264</v>
      </c>
    </row>
    <row r="140">
      <c r="B140" s="1">
        <v>23.0</v>
      </c>
      <c r="C140" s="1">
        <v>4.0</v>
      </c>
      <c r="D140" s="1">
        <v>0.61917</v>
      </c>
    </row>
    <row r="141">
      <c r="B141" s="1">
        <v>24.0</v>
      </c>
      <c r="C141" s="1">
        <v>4.0</v>
      </c>
      <c r="D141" s="1">
        <v>0.6192</v>
      </c>
    </row>
    <row r="142">
      <c r="B142" s="1">
        <v>25.0</v>
      </c>
      <c r="C142" s="1">
        <v>4.0</v>
      </c>
      <c r="D142" s="1">
        <v>0.61703</v>
      </c>
    </row>
    <row r="143">
      <c r="B143" s="1">
        <v>26.0</v>
      </c>
      <c r="C143" s="1">
        <v>5.0</v>
      </c>
      <c r="D143" s="1">
        <v>0.50787</v>
      </c>
    </row>
    <row r="144">
      <c r="B144" s="1">
        <v>27.0</v>
      </c>
      <c r="C144" s="1">
        <v>5.0</v>
      </c>
      <c r="D144" s="1">
        <v>0.50281</v>
      </c>
    </row>
    <row r="145">
      <c r="B145" s="1">
        <v>28.0</v>
      </c>
      <c r="C145" s="1">
        <v>5.0</v>
      </c>
      <c r="D145" s="1">
        <v>0.51053</v>
      </c>
      <c r="E145" s="2">
        <f>AVERAGE(D143:D147)</f>
        <v>0.508188</v>
      </c>
    </row>
    <row r="146">
      <c r="B146" s="1">
        <v>29.0</v>
      </c>
      <c r="C146" s="1">
        <v>5.0</v>
      </c>
      <c r="D146" s="1">
        <v>0.51063</v>
      </c>
    </row>
    <row r="147">
      <c r="B147" s="1">
        <v>30.0</v>
      </c>
      <c r="C147" s="1">
        <v>5.0</v>
      </c>
      <c r="D147" s="1">
        <v>0.5091</v>
      </c>
    </row>
    <row r="148">
      <c r="B148" s="1">
        <v>31.0</v>
      </c>
      <c r="C148" s="1">
        <v>6.0</v>
      </c>
      <c r="D148" s="1">
        <v>0.40961</v>
      </c>
    </row>
    <row r="149">
      <c r="B149" s="1">
        <v>32.0</v>
      </c>
      <c r="C149" s="1">
        <v>6.0</v>
      </c>
      <c r="D149" s="1">
        <v>0.40869</v>
      </c>
      <c r="E149" s="2">
        <f>AVERAGE(D148:D151)</f>
        <v>0.4082175</v>
      </c>
    </row>
    <row r="150">
      <c r="B150" s="1">
        <v>33.0</v>
      </c>
      <c r="C150" s="1">
        <v>6.0</v>
      </c>
      <c r="D150" s="1">
        <v>0.40666</v>
      </c>
    </row>
    <row r="151">
      <c r="B151" s="1">
        <v>34.0</v>
      </c>
      <c r="C151" s="1">
        <v>6.0</v>
      </c>
      <c r="D151" s="1">
        <v>0.40791</v>
      </c>
    </row>
    <row r="152">
      <c r="B152" s="1">
        <v>35.0</v>
      </c>
      <c r="C152" s="1">
        <v>7.0</v>
      </c>
      <c r="D152" s="1">
        <v>0.33925</v>
      </c>
    </row>
    <row r="153">
      <c r="B153" s="1">
        <v>36.0</v>
      </c>
      <c r="C153" s="1">
        <v>7.0</v>
      </c>
      <c r="D153" s="1">
        <v>0.34146</v>
      </c>
    </row>
    <row r="154">
      <c r="B154" s="1">
        <v>37.0</v>
      </c>
      <c r="C154" s="1">
        <v>7.0</v>
      </c>
      <c r="D154" s="1">
        <v>0.33895</v>
      </c>
      <c r="E154" s="2">
        <f>AVERAGE(D152:D156)</f>
        <v>0.340316</v>
      </c>
    </row>
    <row r="155">
      <c r="B155" s="1">
        <v>38.0</v>
      </c>
      <c r="C155" s="1">
        <v>7.0</v>
      </c>
      <c r="D155" s="1">
        <v>0.34111</v>
      </c>
    </row>
    <row r="156">
      <c r="B156" s="1">
        <v>39.0</v>
      </c>
      <c r="C156" s="1">
        <v>7.0</v>
      </c>
      <c r="D156" s="1">
        <v>0.34081</v>
      </c>
    </row>
    <row r="157">
      <c r="B157" s="1">
        <v>40.0</v>
      </c>
      <c r="C157" s="1">
        <v>8.0</v>
      </c>
      <c r="D157" s="1">
        <v>0.31268</v>
      </c>
    </row>
    <row r="158">
      <c r="B158" s="1">
        <v>41.0</v>
      </c>
      <c r="C158" s="1">
        <v>8.0</v>
      </c>
      <c r="D158" s="1">
        <v>0.31436</v>
      </c>
      <c r="E158" s="2">
        <f>AVERAGE(D157:D160)</f>
        <v>0.3144575</v>
      </c>
    </row>
    <row r="159">
      <c r="B159" s="1">
        <v>42.0</v>
      </c>
      <c r="C159" s="1">
        <v>8.0</v>
      </c>
      <c r="D159" s="1">
        <v>0.31495</v>
      </c>
    </row>
    <row r="160">
      <c r="B160" s="1">
        <v>43.0</v>
      </c>
      <c r="C160" s="1">
        <v>8.0</v>
      </c>
      <c r="D160" s="1">
        <v>0.31584</v>
      </c>
      <c r="K160" s="1" t="s">
        <v>15</v>
      </c>
    </row>
    <row r="161">
      <c r="B161" s="1">
        <v>44.0</v>
      </c>
      <c r="C161" s="1">
        <v>9.0</v>
      </c>
      <c r="D161" s="1">
        <v>0.23954</v>
      </c>
      <c r="K161" s="1">
        <v>20.0</v>
      </c>
    </row>
    <row r="162">
      <c r="B162" s="1">
        <v>45.0</v>
      </c>
      <c r="C162" s="1">
        <v>9.0</v>
      </c>
      <c r="D162" s="1">
        <v>0.23997</v>
      </c>
      <c r="E162" s="2">
        <f>AVERAGE(D161:D164)</f>
        <v>0.24022</v>
      </c>
      <c r="K162" s="1">
        <v>18.0</v>
      </c>
    </row>
    <row r="163">
      <c r="B163" s="1">
        <v>46.0</v>
      </c>
      <c r="C163" s="1">
        <v>9.0</v>
      </c>
      <c r="D163" s="1">
        <v>0.24095</v>
      </c>
      <c r="K163" s="1">
        <v>16.0</v>
      </c>
    </row>
    <row r="164">
      <c r="B164" s="1">
        <v>47.0</v>
      </c>
      <c r="C164" s="1">
        <v>9.0</v>
      </c>
      <c r="D164" s="1">
        <v>0.24042</v>
      </c>
      <c r="K164" s="1">
        <v>14.0</v>
      </c>
    </row>
    <row r="165">
      <c r="B165" s="1">
        <v>48.0</v>
      </c>
      <c r="C165" s="1">
        <v>10.0</v>
      </c>
      <c r="D165" s="1">
        <v>0.20408</v>
      </c>
      <c r="K165" s="1">
        <v>12.0</v>
      </c>
    </row>
    <row r="166">
      <c r="B166" s="1">
        <v>49.0</v>
      </c>
      <c r="C166" s="1">
        <v>10.0</v>
      </c>
      <c r="D166" s="1">
        <v>0.20327</v>
      </c>
      <c r="K166" s="1">
        <v>10.0</v>
      </c>
    </row>
    <row r="167">
      <c r="B167" s="1">
        <v>50.0</v>
      </c>
      <c r="C167" s="1">
        <v>10.0</v>
      </c>
      <c r="D167" s="1">
        <v>0.20283</v>
      </c>
      <c r="E167" s="2">
        <f>AVERAGE(D165:D169)</f>
        <v>0.203018</v>
      </c>
      <c r="K167" s="1">
        <v>9.0</v>
      </c>
    </row>
    <row r="168">
      <c r="B168" s="1">
        <v>51.0</v>
      </c>
      <c r="C168" s="1">
        <v>10.0</v>
      </c>
      <c r="D168" s="1">
        <v>0.20255</v>
      </c>
      <c r="K168" s="1">
        <v>8.0</v>
      </c>
    </row>
    <row r="169">
      <c r="B169" s="1">
        <v>52.0</v>
      </c>
      <c r="C169" s="1">
        <v>10.0</v>
      </c>
      <c r="D169" s="1">
        <v>0.20236</v>
      </c>
      <c r="K169" s="1">
        <v>7.0</v>
      </c>
    </row>
    <row r="170">
      <c r="K170" s="1">
        <v>6.0</v>
      </c>
    </row>
    <row r="173">
      <c r="A173" s="1" t="s">
        <v>26</v>
      </c>
      <c r="B173" s="1" t="s">
        <v>27</v>
      </c>
      <c r="C173" s="1" t="s">
        <v>28</v>
      </c>
      <c r="D173" s="1" t="s">
        <v>29</v>
      </c>
      <c r="E173" s="1" t="s">
        <v>30</v>
      </c>
      <c r="F173" s="1" t="s">
        <v>31</v>
      </c>
      <c r="G173" s="1" t="s">
        <v>32</v>
      </c>
      <c r="H173" s="1" t="s">
        <v>33</v>
      </c>
      <c r="I173" s="1" t="s">
        <v>34</v>
      </c>
      <c r="J173" s="1" t="s">
        <v>35</v>
      </c>
      <c r="K173" s="1" t="s">
        <v>15</v>
      </c>
      <c r="L173" s="1" t="s">
        <v>36</v>
      </c>
      <c r="M173" s="1" t="s">
        <v>44</v>
      </c>
      <c r="N173" s="1" t="s">
        <v>140</v>
      </c>
      <c r="O173" s="1" t="s">
        <v>40</v>
      </c>
      <c r="P173" s="1" t="s">
        <v>41</v>
      </c>
      <c r="Q173" s="1" t="s">
        <v>42</v>
      </c>
      <c r="R173" s="1" t="s">
        <v>43</v>
      </c>
      <c r="S173" s="1" t="s">
        <v>16</v>
      </c>
    </row>
    <row r="174">
      <c r="A174" s="1">
        <v>1.0</v>
      </c>
      <c r="B174" s="8">
        <v>1.1241</v>
      </c>
      <c r="C174" s="1">
        <f t="shared" ref="C174:C178" si="58">$C$73-B174</f>
        <v>0.1409</v>
      </c>
      <c r="D174" s="1">
        <f t="shared" ref="D174:D178" si="59">$D$73-B174</f>
        <v>0.0079</v>
      </c>
      <c r="E174" s="2">
        <f t="shared" ref="E174:E183" si="60">D174/C174</f>
        <v>0.05606813343</v>
      </c>
      <c r="F174" s="1">
        <v>1.0</v>
      </c>
      <c r="G174" s="1">
        <v>0.9417</v>
      </c>
      <c r="H174" s="1">
        <v>0.9921</v>
      </c>
      <c r="I174" s="2">
        <f t="shared" ref="I174:I183" si="61">H174-G174</f>
        <v>0.0504</v>
      </c>
      <c r="J174" s="2">
        <f t="shared" ref="J174:J183" si="62">E174*I174</f>
        <v>0.002825833925</v>
      </c>
      <c r="K174" s="1">
        <f t="shared" ref="K174:K183" si="63">K161/20*$K$23</f>
        <v>24.5</v>
      </c>
      <c r="L174" s="1">
        <v>2.0</v>
      </c>
      <c r="M174" s="23">
        <v>0.8245983333333333</v>
      </c>
      <c r="N174" s="2">
        <f t="shared" ref="N174:N183" si="64">(M174)/104</f>
        <v>0.007928830128</v>
      </c>
      <c r="O174" s="2">
        <f t="shared" ref="O174:O183" si="65">N174*2000</f>
        <v>15.85766026</v>
      </c>
      <c r="P174" s="2">
        <f t="shared" ref="P174:P183" si="66">(K174-O174)/$G$6 * $G$5 / I174</f>
        <v>0.0019915795</v>
      </c>
      <c r="Q174" s="2">
        <f t="shared" ref="Q174:Q183" si="67">(K174-O174)/$G$6 * $G$5 / J174</f>
        <v>0.03552070272</v>
      </c>
      <c r="R174" s="2">
        <f t="shared" ref="R174:R183" si="68">(K174-O174) * $G$5 / I174</f>
        <v>342.9499898</v>
      </c>
      <c r="S174" s="2">
        <f t="shared" ref="S174:S183" si="69">(K174-O174) * $G$5 / J174</f>
        <v>6116.665008</v>
      </c>
    </row>
    <row r="175">
      <c r="A175" s="1">
        <v>1.0</v>
      </c>
      <c r="B175" s="8">
        <v>1.1241</v>
      </c>
      <c r="C175" s="1">
        <f t="shared" si="58"/>
        <v>0.1409</v>
      </c>
      <c r="D175" s="1">
        <f t="shared" si="59"/>
        <v>0.0079</v>
      </c>
      <c r="E175" s="2">
        <f t="shared" si="60"/>
        <v>0.05606813343</v>
      </c>
      <c r="F175" s="1">
        <v>2.0</v>
      </c>
      <c r="G175" s="1">
        <v>0.9433</v>
      </c>
      <c r="H175" s="1">
        <v>0.9954</v>
      </c>
      <c r="I175" s="2">
        <f t="shared" si="61"/>
        <v>0.0521</v>
      </c>
      <c r="J175" s="2">
        <f t="shared" si="62"/>
        <v>0.002921149752</v>
      </c>
      <c r="K175" s="1">
        <f t="shared" si="63"/>
        <v>22.05</v>
      </c>
      <c r="L175" s="1">
        <v>2.0</v>
      </c>
      <c r="M175" s="23">
        <v>0.8102400000000001</v>
      </c>
      <c r="N175" s="2">
        <f t="shared" si="64"/>
        <v>0.007790769231</v>
      </c>
      <c r="O175" s="2">
        <f t="shared" si="65"/>
        <v>15.58153846</v>
      </c>
      <c r="P175" s="2">
        <f t="shared" si="66"/>
        <v>0.00144198295</v>
      </c>
      <c r="Q175" s="2">
        <f t="shared" si="67"/>
        <v>0.02571840477</v>
      </c>
      <c r="R175" s="2">
        <f t="shared" si="68"/>
        <v>248.309464</v>
      </c>
      <c r="S175" s="2">
        <f t="shared" si="69"/>
        <v>4428.709302</v>
      </c>
    </row>
    <row r="176">
      <c r="A176" s="1">
        <v>1.0</v>
      </c>
      <c r="B176" s="8">
        <v>1.1241</v>
      </c>
      <c r="C176" s="1">
        <f t="shared" si="58"/>
        <v>0.1409</v>
      </c>
      <c r="D176" s="1">
        <f t="shared" si="59"/>
        <v>0.0079</v>
      </c>
      <c r="E176" s="2">
        <f t="shared" si="60"/>
        <v>0.05606813343</v>
      </c>
      <c r="F176" s="1">
        <v>3.0</v>
      </c>
      <c r="G176" s="1">
        <v>0.9395</v>
      </c>
      <c r="H176" s="1">
        <v>1.0272</v>
      </c>
      <c r="I176" s="2">
        <f t="shared" si="61"/>
        <v>0.0877</v>
      </c>
      <c r="J176" s="2">
        <f t="shared" si="62"/>
        <v>0.004917175302</v>
      </c>
      <c r="K176" s="1">
        <f t="shared" si="63"/>
        <v>19.6</v>
      </c>
      <c r="L176" s="1">
        <v>2.0</v>
      </c>
      <c r="M176" s="23">
        <v>0.65337</v>
      </c>
      <c r="N176" s="2">
        <f t="shared" si="64"/>
        <v>0.006282403846</v>
      </c>
      <c r="O176" s="2">
        <f t="shared" si="65"/>
        <v>12.56480769</v>
      </c>
      <c r="P176" s="2">
        <f t="shared" si="66"/>
        <v>0.0009316938496</v>
      </c>
      <c r="Q176" s="2">
        <f t="shared" si="67"/>
        <v>0.01661717258</v>
      </c>
      <c r="R176" s="2">
        <f t="shared" si="68"/>
        <v>160.4376809</v>
      </c>
      <c r="S176" s="2">
        <f t="shared" si="69"/>
        <v>2861.477119</v>
      </c>
    </row>
    <row r="177">
      <c r="A177" s="1">
        <v>1.0</v>
      </c>
      <c r="B177" s="8">
        <v>1.1241</v>
      </c>
      <c r="C177" s="1">
        <f t="shared" si="58"/>
        <v>0.1409</v>
      </c>
      <c r="D177" s="1">
        <f t="shared" si="59"/>
        <v>0.0079</v>
      </c>
      <c r="E177" s="2">
        <f t="shared" si="60"/>
        <v>0.05606813343</v>
      </c>
      <c r="F177" s="1">
        <v>4.0</v>
      </c>
      <c r="G177" s="1">
        <v>0.9523</v>
      </c>
      <c r="H177" s="1">
        <v>0.9993</v>
      </c>
      <c r="I177" s="2">
        <f t="shared" si="61"/>
        <v>0.047</v>
      </c>
      <c r="J177" s="2">
        <f t="shared" si="62"/>
        <v>0.002635202271</v>
      </c>
      <c r="K177" s="1">
        <f t="shared" si="63"/>
        <v>17.15</v>
      </c>
      <c r="L177" s="1">
        <v>2.0</v>
      </c>
      <c r="M177" s="23">
        <v>0.61552</v>
      </c>
      <c r="N177" s="2">
        <f t="shared" si="64"/>
        <v>0.005918461538</v>
      </c>
      <c r="O177" s="2">
        <f t="shared" si="65"/>
        <v>11.83692308</v>
      </c>
      <c r="P177" s="2">
        <f t="shared" si="66"/>
        <v>0.001312940649</v>
      </c>
      <c r="Q177" s="2">
        <f t="shared" si="67"/>
        <v>0.02341687815</v>
      </c>
      <c r="R177" s="2">
        <f t="shared" si="68"/>
        <v>226.0883797</v>
      </c>
      <c r="S177" s="2">
        <f t="shared" si="69"/>
        <v>4032.386418</v>
      </c>
    </row>
    <row r="178">
      <c r="A178" s="1">
        <v>1.0</v>
      </c>
      <c r="B178" s="8">
        <v>1.1241</v>
      </c>
      <c r="C178" s="1">
        <f t="shared" si="58"/>
        <v>0.1409</v>
      </c>
      <c r="D178" s="1">
        <f t="shared" si="59"/>
        <v>0.0079</v>
      </c>
      <c r="E178" s="2">
        <f t="shared" si="60"/>
        <v>0.05606813343</v>
      </c>
      <c r="F178" s="1">
        <v>5.0</v>
      </c>
      <c r="G178" s="1">
        <v>0.9401</v>
      </c>
      <c r="H178" s="1">
        <v>0.9891</v>
      </c>
      <c r="I178" s="2">
        <f t="shared" si="61"/>
        <v>0.049</v>
      </c>
      <c r="J178" s="2">
        <f t="shared" si="62"/>
        <v>0.002747338538</v>
      </c>
      <c r="K178" s="1">
        <f t="shared" si="63"/>
        <v>14.7</v>
      </c>
      <c r="L178" s="1">
        <v>2.0</v>
      </c>
      <c r="M178" s="23">
        <v>0.508188</v>
      </c>
      <c r="N178" s="2">
        <f t="shared" si="64"/>
        <v>0.004886423077</v>
      </c>
      <c r="O178" s="2">
        <f t="shared" si="65"/>
        <v>9.772846154</v>
      </c>
      <c r="P178" s="2">
        <f t="shared" si="66"/>
        <v>0.001167876424</v>
      </c>
      <c r="Q178" s="2">
        <f t="shared" si="67"/>
        <v>0.02082959344</v>
      </c>
      <c r="R178" s="2">
        <f t="shared" si="68"/>
        <v>201.1083203</v>
      </c>
      <c r="S178" s="2">
        <f t="shared" si="69"/>
        <v>3586.85599</v>
      </c>
    </row>
    <row r="179">
      <c r="A179" s="1">
        <v>2.0</v>
      </c>
      <c r="B179" s="1">
        <v>1.1063</v>
      </c>
      <c r="C179" s="2">
        <f t="shared" ref="C179:C183" si="70">$C$74-B179</f>
        <v>0.1117</v>
      </c>
      <c r="D179" s="1">
        <f t="shared" ref="D179:D183" si="71">$D$74-B179</f>
        <v>0.0194</v>
      </c>
      <c r="E179" s="2">
        <f t="shared" si="60"/>
        <v>0.1736794987</v>
      </c>
      <c r="F179" s="1">
        <v>6.0</v>
      </c>
      <c r="G179" s="1">
        <v>0.9364</v>
      </c>
      <c r="H179" s="1">
        <v>1.1054</v>
      </c>
      <c r="I179" s="2">
        <f t="shared" si="61"/>
        <v>0.169</v>
      </c>
      <c r="J179" s="2">
        <f t="shared" si="62"/>
        <v>0.02935183527</v>
      </c>
      <c r="K179" s="1">
        <f t="shared" si="63"/>
        <v>12.25</v>
      </c>
      <c r="L179" s="1">
        <v>2.0</v>
      </c>
      <c r="M179" s="23">
        <v>0.4082175</v>
      </c>
      <c r="N179" s="2">
        <f t="shared" si="64"/>
        <v>0.003925168269</v>
      </c>
      <c r="O179" s="2">
        <f t="shared" si="65"/>
        <v>7.850336538</v>
      </c>
      <c r="P179" s="2">
        <f t="shared" si="66"/>
        <v>0.0003023636656</v>
      </c>
      <c r="Q179" s="2">
        <f t="shared" si="67"/>
        <v>0.00174092894</v>
      </c>
      <c r="R179" s="2">
        <f t="shared" si="68"/>
        <v>52.06702321</v>
      </c>
      <c r="S179" s="2">
        <f t="shared" si="69"/>
        <v>299.7879636</v>
      </c>
    </row>
    <row r="180">
      <c r="A180" s="1">
        <v>2.0</v>
      </c>
      <c r="B180" s="1">
        <v>1.1063</v>
      </c>
      <c r="C180" s="2">
        <f t="shared" si="70"/>
        <v>0.1117</v>
      </c>
      <c r="D180" s="1">
        <f t="shared" si="71"/>
        <v>0.0194</v>
      </c>
      <c r="E180" s="2">
        <f t="shared" si="60"/>
        <v>0.1736794987</v>
      </c>
      <c r="F180" s="1">
        <v>7.0</v>
      </c>
      <c r="G180" s="1">
        <v>0.9358</v>
      </c>
      <c r="H180" s="1">
        <v>0.9856</v>
      </c>
      <c r="I180" s="2">
        <f t="shared" si="61"/>
        <v>0.0498</v>
      </c>
      <c r="J180" s="2">
        <f t="shared" si="62"/>
        <v>0.008649239033</v>
      </c>
      <c r="K180" s="1">
        <f t="shared" si="63"/>
        <v>11.025</v>
      </c>
      <c r="L180" s="1">
        <v>2.0</v>
      </c>
      <c r="M180" s="23">
        <v>0.340316</v>
      </c>
      <c r="N180" s="2">
        <f t="shared" si="64"/>
        <v>0.003272269231</v>
      </c>
      <c r="O180" s="2">
        <f t="shared" si="65"/>
        <v>6.544538462</v>
      </c>
      <c r="P180" s="2">
        <f t="shared" si="66"/>
        <v>0.001044937366</v>
      </c>
      <c r="Q180" s="2">
        <f t="shared" si="67"/>
        <v>0.006016469266</v>
      </c>
      <c r="R180" s="2">
        <f t="shared" si="68"/>
        <v>179.9382144</v>
      </c>
      <c r="S180" s="2">
        <f t="shared" si="69"/>
        <v>1036.036008</v>
      </c>
    </row>
    <row r="181">
      <c r="A181" s="1">
        <v>2.0</v>
      </c>
      <c r="B181" s="1">
        <v>1.1063</v>
      </c>
      <c r="C181" s="2">
        <f t="shared" si="70"/>
        <v>0.1117</v>
      </c>
      <c r="D181" s="1">
        <f t="shared" si="71"/>
        <v>0.0194</v>
      </c>
      <c r="E181" s="2">
        <f t="shared" si="60"/>
        <v>0.1736794987</v>
      </c>
      <c r="F181" s="1">
        <v>8.0</v>
      </c>
      <c r="G181" s="1">
        <v>0.9533</v>
      </c>
      <c r="H181" s="1">
        <v>1.0122</v>
      </c>
      <c r="I181" s="2">
        <f t="shared" si="61"/>
        <v>0.0589</v>
      </c>
      <c r="J181" s="2">
        <f t="shared" si="62"/>
        <v>0.01022972247</v>
      </c>
      <c r="K181" s="1">
        <f t="shared" si="63"/>
        <v>9.8</v>
      </c>
      <c r="L181" s="1">
        <v>2.0</v>
      </c>
      <c r="M181" s="23">
        <v>0.31445750000000006</v>
      </c>
      <c r="N181" s="2">
        <f t="shared" si="64"/>
        <v>0.003023629808</v>
      </c>
      <c r="O181" s="2">
        <f t="shared" si="65"/>
        <v>6.047259615</v>
      </c>
      <c r="P181" s="2">
        <f t="shared" si="66"/>
        <v>0.0007399971969</v>
      </c>
      <c r="Q181" s="2">
        <f t="shared" si="67"/>
        <v>0.00426070551</v>
      </c>
      <c r="R181" s="2">
        <f t="shared" si="68"/>
        <v>127.4275173</v>
      </c>
      <c r="S181" s="2">
        <f t="shared" si="69"/>
        <v>733.6934888</v>
      </c>
    </row>
    <row r="182">
      <c r="A182" s="1">
        <v>2.0</v>
      </c>
      <c r="B182" s="1">
        <v>1.1063</v>
      </c>
      <c r="C182" s="2">
        <f t="shared" si="70"/>
        <v>0.1117</v>
      </c>
      <c r="D182" s="1">
        <f t="shared" si="71"/>
        <v>0.0194</v>
      </c>
      <c r="E182" s="2">
        <f t="shared" si="60"/>
        <v>0.1736794987</v>
      </c>
      <c r="F182" s="1">
        <v>9.0</v>
      </c>
      <c r="G182" s="1">
        <v>0.9419</v>
      </c>
      <c r="H182" s="1">
        <v>0.9919</v>
      </c>
      <c r="I182" s="2">
        <f t="shared" si="61"/>
        <v>0.05</v>
      </c>
      <c r="J182" s="2">
        <f t="shared" si="62"/>
        <v>0.008683974933</v>
      </c>
      <c r="K182" s="1">
        <f t="shared" si="63"/>
        <v>8.575</v>
      </c>
      <c r="L182" s="1">
        <v>2.0</v>
      </c>
      <c r="M182" s="23">
        <v>0.24022</v>
      </c>
      <c r="N182" s="2">
        <f t="shared" si="64"/>
        <v>0.002309807692</v>
      </c>
      <c r="O182" s="2">
        <f t="shared" si="65"/>
        <v>4.619615385</v>
      </c>
      <c r="P182" s="2">
        <f t="shared" si="66"/>
        <v>0.0009187885285</v>
      </c>
      <c r="Q182" s="2">
        <f t="shared" si="67"/>
        <v>0.005290138074</v>
      </c>
      <c r="R182" s="2">
        <f t="shared" si="68"/>
        <v>158.2153846</v>
      </c>
      <c r="S182" s="2">
        <f t="shared" si="69"/>
        <v>910.9617764</v>
      </c>
    </row>
    <row r="183">
      <c r="A183" s="1">
        <v>2.0</v>
      </c>
      <c r="B183" s="1">
        <v>1.1063</v>
      </c>
      <c r="C183" s="2">
        <f t="shared" si="70"/>
        <v>0.1117</v>
      </c>
      <c r="D183" s="1">
        <f t="shared" si="71"/>
        <v>0.0194</v>
      </c>
      <c r="E183" s="2">
        <f t="shared" si="60"/>
        <v>0.1736794987</v>
      </c>
      <c r="F183" s="1">
        <v>10.0</v>
      </c>
      <c r="G183" s="1">
        <v>0.9332</v>
      </c>
      <c r="H183" s="1">
        <v>0.9774</v>
      </c>
      <c r="I183" s="2">
        <f t="shared" si="61"/>
        <v>0.0442</v>
      </c>
      <c r="J183" s="2">
        <f t="shared" si="62"/>
        <v>0.007676633841</v>
      </c>
      <c r="K183" s="1">
        <f t="shared" si="63"/>
        <v>7.35</v>
      </c>
      <c r="L183" s="1">
        <v>2.0</v>
      </c>
      <c r="M183" s="23">
        <v>0.203018</v>
      </c>
      <c r="N183" s="2">
        <f t="shared" si="64"/>
        <v>0.001952096154</v>
      </c>
      <c r="O183" s="2">
        <f t="shared" si="65"/>
        <v>3.904192308</v>
      </c>
      <c r="P183" s="2">
        <f t="shared" si="66"/>
        <v>0.0009054523816</v>
      </c>
      <c r="Q183" s="2">
        <f t="shared" si="67"/>
        <v>0.005213352114</v>
      </c>
      <c r="R183" s="2">
        <f t="shared" si="68"/>
        <v>155.9189001</v>
      </c>
      <c r="S183" s="2">
        <f t="shared" si="69"/>
        <v>897.7392341</v>
      </c>
    </row>
    <row r="187">
      <c r="P187" s="2" t="str">
        <f t="shared" ref="P187:P197" si="72">K173</f>
        <v>Концентрация г/мг</v>
      </c>
      <c r="Q187" s="2" t="str">
        <f t="shared" ref="Q187:Q197" si="73">S173</f>
        <v>Адсорбция сухого мг/г магн</v>
      </c>
    </row>
    <row r="188">
      <c r="P188" s="2">
        <f t="shared" si="72"/>
        <v>24.5</v>
      </c>
      <c r="Q188" s="2">
        <f t="shared" si="73"/>
        <v>6116.665008</v>
      </c>
    </row>
    <row r="189">
      <c r="P189" s="2">
        <f t="shared" si="72"/>
        <v>22.05</v>
      </c>
      <c r="Q189" s="2">
        <f t="shared" si="73"/>
        <v>4428.709302</v>
      </c>
    </row>
    <row r="190">
      <c r="P190" s="2">
        <f t="shared" si="72"/>
        <v>19.6</v>
      </c>
      <c r="Q190" s="2">
        <f t="shared" si="73"/>
        <v>2861.477119</v>
      </c>
    </row>
    <row r="191">
      <c r="P191" s="2">
        <f t="shared" si="72"/>
        <v>17.15</v>
      </c>
      <c r="Q191" s="2">
        <f t="shared" si="73"/>
        <v>4032.386418</v>
      </c>
    </row>
    <row r="192">
      <c r="P192" s="2">
        <f t="shared" si="72"/>
        <v>14.7</v>
      </c>
      <c r="Q192" s="2">
        <f t="shared" si="73"/>
        <v>3586.85599</v>
      </c>
    </row>
    <row r="193">
      <c r="P193" s="2">
        <f t="shared" si="72"/>
        <v>12.25</v>
      </c>
      <c r="Q193" s="2">
        <f t="shared" si="73"/>
        <v>299.7879636</v>
      </c>
    </row>
    <row r="194">
      <c r="P194" s="2">
        <f t="shared" si="72"/>
        <v>11.025</v>
      </c>
      <c r="Q194" s="2">
        <f t="shared" si="73"/>
        <v>1036.036008</v>
      </c>
    </row>
    <row r="195">
      <c r="P195" s="2">
        <f t="shared" si="72"/>
        <v>9.8</v>
      </c>
      <c r="Q195" s="2">
        <f t="shared" si="73"/>
        <v>733.6934888</v>
      </c>
    </row>
    <row r="196">
      <c r="P196" s="2">
        <f t="shared" si="72"/>
        <v>8.575</v>
      </c>
      <c r="Q196" s="2">
        <f t="shared" si="73"/>
        <v>910.9617764</v>
      </c>
    </row>
    <row r="197">
      <c r="P197" s="2">
        <f t="shared" si="72"/>
        <v>7.35</v>
      </c>
      <c r="Q197" s="2">
        <f t="shared" si="73"/>
        <v>897.7392341</v>
      </c>
    </row>
    <row r="200">
      <c r="P200" s="2" t="s">
        <v>15</v>
      </c>
      <c r="Q200" s="2" t="s">
        <v>16</v>
      </c>
    </row>
    <row r="201">
      <c r="P201" s="2">
        <v>7.35</v>
      </c>
      <c r="Q201" s="2">
        <v>897.739234106385</v>
      </c>
    </row>
    <row r="202">
      <c r="P202" s="2">
        <v>8.575</v>
      </c>
      <c r="Q202" s="2">
        <v>910.9617763679666</v>
      </c>
    </row>
    <row r="203">
      <c r="P203" s="2">
        <v>9.8</v>
      </c>
      <c r="Q203" s="2">
        <v>733.693488809517</v>
      </c>
    </row>
    <row r="204">
      <c r="P204" s="2">
        <v>11.025</v>
      </c>
      <c r="Q204" s="2">
        <v>1036.0360076308457</v>
      </c>
    </row>
    <row r="205">
      <c r="P205" s="2">
        <v>12.25</v>
      </c>
      <c r="Q205" s="2">
        <v>299.7879635538641</v>
      </c>
    </row>
    <row r="206">
      <c r="P206" s="2">
        <v>14.7</v>
      </c>
      <c r="Q206" s="2">
        <v>3586.855990302737</v>
      </c>
    </row>
    <row r="207">
      <c r="P207" s="2">
        <v>17.15</v>
      </c>
      <c r="Q207" s="2">
        <v>4032.3864177837745</v>
      </c>
    </row>
    <row r="208">
      <c r="P208" s="2">
        <v>19.6</v>
      </c>
      <c r="Q208" s="2">
        <v>2861.4771189292373</v>
      </c>
    </row>
    <row r="209">
      <c r="P209" s="2">
        <v>22.05</v>
      </c>
      <c r="Q209" s="2">
        <v>4428.7093018258665</v>
      </c>
    </row>
    <row r="210">
      <c r="P210" s="2">
        <v>24.5</v>
      </c>
      <c r="Q210" s="2">
        <v>6116.665008397752</v>
      </c>
    </row>
    <row r="220">
      <c r="K220" s="1" t="s">
        <v>0</v>
      </c>
    </row>
    <row r="221">
      <c r="K221" s="1">
        <v>14.0</v>
      </c>
    </row>
    <row r="222">
      <c r="K222" s="1">
        <v>21.0</v>
      </c>
    </row>
    <row r="223">
      <c r="K223" s="1">
        <v>24.5</v>
      </c>
    </row>
    <row r="224">
      <c r="K224" s="1">
        <v>31.5</v>
      </c>
    </row>
    <row r="225">
      <c r="K225" s="1">
        <v>35.0</v>
      </c>
    </row>
    <row r="226">
      <c r="K226" s="1">
        <v>38.5</v>
      </c>
    </row>
    <row r="227">
      <c r="C227" s="1" t="s">
        <v>136</v>
      </c>
      <c r="D227" s="1" t="s">
        <v>137</v>
      </c>
      <c r="K227" s="1">
        <v>49.0</v>
      </c>
    </row>
    <row r="228">
      <c r="B228" s="1" t="s">
        <v>138</v>
      </c>
      <c r="C228" s="1">
        <v>1.283</v>
      </c>
      <c r="D228" s="1">
        <v>1.1885</v>
      </c>
      <c r="K228" s="1">
        <v>59.5</v>
      </c>
    </row>
    <row r="229">
      <c r="B229" s="1" t="s">
        <v>139</v>
      </c>
      <c r="C229" s="1">
        <v>1.493</v>
      </c>
      <c r="D229" s="1">
        <v>1.2094</v>
      </c>
      <c r="K229" s="1">
        <v>66.5</v>
      </c>
    </row>
    <row r="230">
      <c r="K230" s="1">
        <v>70.0</v>
      </c>
    </row>
    <row r="232">
      <c r="A232" s="1" t="s">
        <v>26</v>
      </c>
      <c r="B232" s="1" t="s">
        <v>27</v>
      </c>
      <c r="C232" s="1" t="s">
        <v>28</v>
      </c>
      <c r="D232" s="1" t="s">
        <v>29</v>
      </c>
      <c r="E232" s="1" t="s">
        <v>30</v>
      </c>
      <c r="F232" s="1" t="s">
        <v>31</v>
      </c>
      <c r="G232" s="1" t="s">
        <v>32</v>
      </c>
      <c r="H232" s="1" t="s">
        <v>33</v>
      </c>
      <c r="I232" s="1" t="s">
        <v>34</v>
      </c>
      <c r="J232" s="1" t="s">
        <v>35</v>
      </c>
      <c r="K232" s="1" t="s">
        <v>0</v>
      </c>
      <c r="L232" s="1" t="s">
        <v>36</v>
      </c>
      <c r="M232" s="1" t="s">
        <v>44</v>
      </c>
      <c r="N232" s="1" t="s">
        <v>152</v>
      </c>
      <c r="O232" s="1" t="s">
        <v>40</v>
      </c>
      <c r="P232" s="1" t="s">
        <v>41</v>
      </c>
      <c r="Q232" s="1" t="s">
        <v>42</v>
      </c>
      <c r="R232" s="1" t="s">
        <v>43</v>
      </c>
      <c r="S232" s="1" t="s">
        <v>16</v>
      </c>
    </row>
    <row r="233">
      <c r="A233" s="1">
        <v>1.0</v>
      </c>
      <c r="B233" s="1">
        <v>1.1715</v>
      </c>
      <c r="C233" s="1">
        <f t="shared" ref="C233:C237" si="74">$C$228-B233</f>
        <v>0.1115</v>
      </c>
      <c r="D233" s="1">
        <f t="shared" ref="D233:D237" si="75">$D$228-B233</f>
        <v>0.017</v>
      </c>
      <c r="E233" s="2">
        <f t="shared" ref="E233:E242" si="76">D233/C233</f>
        <v>0.1524663677</v>
      </c>
      <c r="F233" s="1">
        <v>1.0</v>
      </c>
      <c r="G233" s="1">
        <v>0.9208</v>
      </c>
      <c r="H233" s="1">
        <v>0.9522</v>
      </c>
      <c r="I233" s="2">
        <f t="shared" ref="I233:I242" si="77">H233-G233</f>
        <v>0.0314</v>
      </c>
      <c r="J233" s="2">
        <f t="shared" ref="J233:J242" si="78">E233*I233</f>
        <v>0.004787443946</v>
      </c>
      <c r="K233" s="1">
        <f t="shared" ref="K233:K242" si="79">K221/70*$J$23</f>
        <v>16.2</v>
      </c>
      <c r="L233" s="1">
        <v>2.0</v>
      </c>
      <c r="M233" s="2">
        <v>0.22674</v>
      </c>
      <c r="N233" s="2">
        <f t="shared" ref="N233:N242" si="80">(M233)/104</f>
        <v>0.002180192308</v>
      </c>
      <c r="O233" s="2">
        <f t="shared" ref="O233:O242" si="81">N233*6000</f>
        <v>13.08115385</v>
      </c>
      <c r="P233" s="2">
        <f t="shared" ref="P233:P242" si="82">(K233-O233)/$G$6 * 3 / I233</f>
        <v>0.00173042353</v>
      </c>
      <c r="Q233" s="2">
        <f t="shared" ref="Q233:Q242" si="83">(K233-O233)/$G$6 * 3 / J233</f>
        <v>0.01134954257</v>
      </c>
      <c r="R233" s="2">
        <f t="shared" ref="R233:R242" si="84">(K233-O233) * 3 / I233</f>
        <v>297.9789319</v>
      </c>
      <c r="S233" s="2">
        <f t="shared" ref="S233:S242" si="85">(K233-O233) * 3 / J233</f>
        <v>1954.39123</v>
      </c>
    </row>
    <row r="234">
      <c r="A234" s="1">
        <v>1.0</v>
      </c>
      <c r="B234" s="1">
        <v>1.1715</v>
      </c>
      <c r="C234" s="1">
        <f t="shared" si="74"/>
        <v>0.1115</v>
      </c>
      <c r="D234" s="1">
        <f t="shared" si="75"/>
        <v>0.017</v>
      </c>
      <c r="E234" s="2">
        <f t="shared" si="76"/>
        <v>0.1524663677</v>
      </c>
      <c r="F234" s="1">
        <v>2.0</v>
      </c>
      <c r="G234" s="1">
        <v>0.9256</v>
      </c>
      <c r="H234" s="1">
        <v>0.9456</v>
      </c>
      <c r="I234" s="2">
        <f t="shared" si="77"/>
        <v>0.02</v>
      </c>
      <c r="J234" s="2">
        <f t="shared" si="78"/>
        <v>0.003049327354</v>
      </c>
      <c r="K234" s="1">
        <f t="shared" si="79"/>
        <v>24.3</v>
      </c>
      <c r="L234" s="1">
        <v>2.0</v>
      </c>
      <c r="M234" s="2">
        <v>0.34250600000000003</v>
      </c>
      <c r="N234" s="2">
        <f t="shared" si="80"/>
        <v>0.003293326923</v>
      </c>
      <c r="O234" s="2">
        <f t="shared" si="81"/>
        <v>19.75996154</v>
      </c>
      <c r="P234" s="2">
        <f t="shared" si="82"/>
        <v>0.003954737336</v>
      </c>
      <c r="Q234" s="2">
        <f t="shared" si="83"/>
        <v>0.02593842429</v>
      </c>
      <c r="R234" s="2">
        <f t="shared" si="84"/>
        <v>681.0057692</v>
      </c>
      <c r="S234" s="2">
        <f t="shared" si="85"/>
        <v>4466.596663</v>
      </c>
    </row>
    <row r="235">
      <c r="A235" s="1">
        <v>1.0</v>
      </c>
      <c r="B235" s="1">
        <v>1.1715</v>
      </c>
      <c r="C235" s="1">
        <f t="shared" si="74"/>
        <v>0.1115</v>
      </c>
      <c r="D235" s="1">
        <f t="shared" si="75"/>
        <v>0.017</v>
      </c>
      <c r="E235" s="2">
        <f t="shared" si="76"/>
        <v>0.1524663677</v>
      </c>
      <c r="F235" s="1">
        <v>3.0</v>
      </c>
      <c r="G235" s="1">
        <v>0.9414</v>
      </c>
      <c r="H235" s="1">
        <v>0.9614</v>
      </c>
      <c r="I235" s="2">
        <f t="shared" si="77"/>
        <v>0.02</v>
      </c>
      <c r="J235" s="2">
        <f t="shared" si="78"/>
        <v>0.003049327354</v>
      </c>
      <c r="K235" s="1">
        <f t="shared" si="79"/>
        <v>28.35</v>
      </c>
      <c r="L235" s="1">
        <v>2.0</v>
      </c>
      <c r="M235" s="2">
        <v>0.4099425</v>
      </c>
      <c r="N235" s="2">
        <f t="shared" si="80"/>
        <v>0.003941754808</v>
      </c>
      <c r="O235" s="2">
        <f t="shared" si="81"/>
        <v>23.65052885</v>
      </c>
      <c r="P235" s="2">
        <f t="shared" si="82"/>
        <v>0.004093615988</v>
      </c>
      <c r="Q235" s="2">
        <f t="shared" si="83"/>
        <v>0.02684930486</v>
      </c>
      <c r="R235" s="2">
        <f t="shared" si="84"/>
        <v>704.9206731</v>
      </c>
      <c r="S235" s="2">
        <f t="shared" si="85"/>
        <v>4623.450297</v>
      </c>
    </row>
    <row r="236">
      <c r="A236" s="1">
        <v>1.0</v>
      </c>
      <c r="B236" s="1">
        <v>1.1715</v>
      </c>
      <c r="C236" s="1">
        <f t="shared" si="74"/>
        <v>0.1115</v>
      </c>
      <c r="D236" s="1">
        <f t="shared" si="75"/>
        <v>0.017</v>
      </c>
      <c r="E236" s="2">
        <f t="shared" si="76"/>
        <v>0.1524663677</v>
      </c>
      <c r="F236" s="1">
        <v>4.0</v>
      </c>
      <c r="G236" s="1">
        <v>0.9508</v>
      </c>
      <c r="H236" s="1">
        <v>0.9623</v>
      </c>
      <c r="I236" s="2">
        <f t="shared" si="77"/>
        <v>0.0115</v>
      </c>
      <c r="J236" s="2">
        <f t="shared" si="78"/>
        <v>0.001753363229</v>
      </c>
      <c r="K236" s="1">
        <f t="shared" si="79"/>
        <v>36.45</v>
      </c>
      <c r="L236" s="1">
        <v>2.0</v>
      </c>
      <c r="M236" s="2">
        <v>0.499826</v>
      </c>
      <c r="N236" s="2">
        <f t="shared" si="80"/>
        <v>0.004806019231</v>
      </c>
      <c r="O236" s="2">
        <f t="shared" si="81"/>
        <v>28.83611538</v>
      </c>
      <c r="P236" s="2">
        <f t="shared" si="82"/>
        <v>0.01153444117</v>
      </c>
      <c r="Q236" s="2">
        <f t="shared" si="83"/>
        <v>0.07565236414</v>
      </c>
      <c r="R236" s="2">
        <f t="shared" si="84"/>
        <v>1986.230769</v>
      </c>
      <c r="S236" s="2">
        <f t="shared" si="85"/>
        <v>13027.3371</v>
      </c>
    </row>
    <row r="237">
      <c r="A237" s="1">
        <v>1.0</v>
      </c>
      <c r="B237" s="1">
        <v>1.1715</v>
      </c>
      <c r="C237" s="1">
        <f t="shared" si="74"/>
        <v>0.1115</v>
      </c>
      <c r="D237" s="1">
        <f t="shared" si="75"/>
        <v>0.017</v>
      </c>
      <c r="E237" s="2">
        <f t="shared" si="76"/>
        <v>0.1524663677</v>
      </c>
      <c r="F237" s="1">
        <v>5.0</v>
      </c>
      <c r="G237" s="1">
        <v>0.925</v>
      </c>
      <c r="H237" s="1">
        <v>0.978</v>
      </c>
      <c r="I237" s="2">
        <f t="shared" si="77"/>
        <v>0.053</v>
      </c>
      <c r="J237" s="2">
        <f t="shared" si="78"/>
        <v>0.008080717489</v>
      </c>
      <c r="K237" s="1">
        <f t="shared" si="79"/>
        <v>40.5</v>
      </c>
      <c r="L237" s="1">
        <v>2.0</v>
      </c>
      <c r="M237" s="2">
        <v>0.534768</v>
      </c>
      <c r="N237" s="2">
        <f t="shared" si="80"/>
        <v>0.005142</v>
      </c>
      <c r="O237" s="2">
        <f t="shared" si="81"/>
        <v>30.852</v>
      </c>
      <c r="P237" s="2">
        <f t="shared" si="82"/>
        <v>0.003171389126</v>
      </c>
      <c r="Q237" s="2">
        <f t="shared" si="83"/>
        <v>0.02080058162</v>
      </c>
      <c r="R237" s="2">
        <f t="shared" si="84"/>
        <v>546.1132075</v>
      </c>
      <c r="S237" s="2">
        <f t="shared" si="85"/>
        <v>3581.860155</v>
      </c>
    </row>
    <row r="238">
      <c r="A238" s="1">
        <v>2.0</v>
      </c>
      <c r="B238" s="1">
        <v>1.1691</v>
      </c>
      <c r="C238" s="2">
        <f t="shared" ref="C238:C242" si="86">$C$229-B238</f>
        <v>0.3239</v>
      </c>
      <c r="D238" s="1">
        <f t="shared" ref="D238:D242" si="87">$D$229-B238</f>
        <v>0.0403</v>
      </c>
      <c r="E238" s="2">
        <f t="shared" si="76"/>
        <v>0.1244211176</v>
      </c>
      <c r="F238" s="1">
        <v>6.0</v>
      </c>
      <c r="G238" s="1">
        <v>0.9294</v>
      </c>
      <c r="H238" s="1">
        <v>0.9836</v>
      </c>
      <c r="I238" s="2">
        <f t="shared" si="77"/>
        <v>0.0542</v>
      </c>
      <c r="J238" s="2">
        <f t="shared" si="78"/>
        <v>0.006743624575</v>
      </c>
      <c r="K238" s="1">
        <f t="shared" si="79"/>
        <v>44.55</v>
      </c>
      <c r="L238" s="1">
        <v>2.0</v>
      </c>
      <c r="M238" s="2">
        <v>0.5634659999999999</v>
      </c>
      <c r="N238" s="2">
        <f t="shared" si="80"/>
        <v>0.005417942308</v>
      </c>
      <c r="O238" s="2">
        <f t="shared" si="81"/>
        <v>32.50765385</v>
      </c>
      <c r="P238" s="2">
        <f t="shared" si="82"/>
        <v>0.003870792829</v>
      </c>
      <c r="Q238" s="2">
        <f t="shared" si="83"/>
        <v>0.03111041681</v>
      </c>
      <c r="R238" s="2">
        <f t="shared" si="84"/>
        <v>666.5505251</v>
      </c>
      <c r="S238" s="2">
        <f t="shared" si="85"/>
        <v>5357.213774</v>
      </c>
    </row>
    <row r="239">
      <c r="A239" s="1">
        <v>2.0</v>
      </c>
      <c r="B239" s="1">
        <v>1.1691</v>
      </c>
      <c r="C239" s="2">
        <f t="shared" si="86"/>
        <v>0.3239</v>
      </c>
      <c r="D239" s="1">
        <f t="shared" si="87"/>
        <v>0.0403</v>
      </c>
      <c r="E239" s="2">
        <f t="shared" si="76"/>
        <v>0.1244211176</v>
      </c>
      <c r="F239" s="1">
        <v>7.0</v>
      </c>
      <c r="G239" s="1">
        <v>0.9216</v>
      </c>
      <c r="H239" s="1">
        <v>0.9439</v>
      </c>
      <c r="I239" s="2">
        <f t="shared" si="77"/>
        <v>0.0223</v>
      </c>
      <c r="J239" s="2">
        <f t="shared" si="78"/>
        <v>0.002774590923</v>
      </c>
      <c r="K239" s="1">
        <f t="shared" si="79"/>
        <v>56.7</v>
      </c>
      <c r="L239" s="1">
        <v>2.0</v>
      </c>
      <c r="M239" s="2">
        <v>0.7384375</v>
      </c>
      <c r="N239" s="2">
        <f t="shared" si="80"/>
        <v>0.007100360577</v>
      </c>
      <c r="O239" s="2">
        <f t="shared" si="81"/>
        <v>42.60216346</v>
      </c>
      <c r="P239" s="2">
        <f t="shared" si="82"/>
        <v>0.01101376271</v>
      </c>
      <c r="Q239" s="2">
        <f t="shared" si="83"/>
        <v>0.08852004318</v>
      </c>
      <c r="R239" s="2">
        <f t="shared" si="84"/>
        <v>1896.569938</v>
      </c>
      <c r="S239" s="2">
        <f t="shared" si="85"/>
        <v>15243.15144</v>
      </c>
    </row>
    <row r="240">
      <c r="A240" s="1">
        <v>2.0</v>
      </c>
      <c r="B240" s="1">
        <v>1.1691</v>
      </c>
      <c r="C240" s="2">
        <f t="shared" si="86"/>
        <v>0.3239</v>
      </c>
      <c r="D240" s="1">
        <f t="shared" si="87"/>
        <v>0.0403</v>
      </c>
      <c r="E240" s="2">
        <f t="shared" si="76"/>
        <v>0.1244211176</v>
      </c>
      <c r="F240" s="1">
        <v>8.0</v>
      </c>
      <c r="G240" s="1">
        <v>0.9139</v>
      </c>
      <c r="H240" s="1">
        <v>0.9872</v>
      </c>
      <c r="I240" s="2">
        <f t="shared" si="77"/>
        <v>0.0733</v>
      </c>
      <c r="J240" s="2">
        <f t="shared" si="78"/>
        <v>0.009120067922</v>
      </c>
      <c r="K240" s="1">
        <f t="shared" si="79"/>
        <v>68.85</v>
      </c>
      <c r="L240" s="1">
        <v>2.0</v>
      </c>
      <c r="M240" s="2">
        <v>0.8392725000000001</v>
      </c>
      <c r="N240" s="2">
        <f t="shared" si="80"/>
        <v>0.008069927885</v>
      </c>
      <c r="O240" s="2">
        <f t="shared" si="81"/>
        <v>48.41956731</v>
      </c>
      <c r="P240" s="2">
        <f t="shared" si="82"/>
        <v>0.004855810138</v>
      </c>
      <c r="Q240" s="2">
        <f t="shared" si="83"/>
        <v>0.03902721846</v>
      </c>
      <c r="R240" s="2">
        <f t="shared" si="84"/>
        <v>836.1705058</v>
      </c>
      <c r="S240" s="2">
        <f t="shared" si="85"/>
        <v>6720.487018</v>
      </c>
    </row>
    <row r="241">
      <c r="A241" s="1">
        <v>2.0</v>
      </c>
      <c r="B241" s="1">
        <v>1.1691</v>
      </c>
      <c r="C241" s="2">
        <f t="shared" si="86"/>
        <v>0.3239</v>
      </c>
      <c r="D241" s="1">
        <f t="shared" si="87"/>
        <v>0.0403</v>
      </c>
      <c r="E241" s="2">
        <f t="shared" si="76"/>
        <v>0.1244211176</v>
      </c>
      <c r="F241" s="1">
        <v>9.0</v>
      </c>
      <c r="G241" s="1">
        <v>0.9435</v>
      </c>
      <c r="H241" s="1">
        <v>0.9881</v>
      </c>
      <c r="I241" s="2">
        <f t="shared" si="77"/>
        <v>0.0446</v>
      </c>
      <c r="J241" s="2">
        <f t="shared" si="78"/>
        <v>0.005549181846</v>
      </c>
      <c r="K241" s="1">
        <f t="shared" si="79"/>
        <v>76.95</v>
      </c>
      <c r="L241" s="1">
        <v>2.0</v>
      </c>
      <c r="M241" s="2">
        <v>0.913985</v>
      </c>
      <c r="N241" s="2">
        <f t="shared" si="80"/>
        <v>0.008788317308</v>
      </c>
      <c r="O241" s="2">
        <f t="shared" si="81"/>
        <v>52.72990385</v>
      </c>
      <c r="P241" s="2">
        <f t="shared" si="82"/>
        <v>0.009460827235</v>
      </c>
      <c r="Q241" s="2">
        <f t="shared" si="83"/>
        <v>0.07603875785</v>
      </c>
      <c r="R241" s="2">
        <f t="shared" si="84"/>
        <v>1629.15445</v>
      </c>
      <c r="S241" s="2">
        <f t="shared" si="85"/>
        <v>13093.8741</v>
      </c>
    </row>
    <row r="242">
      <c r="A242" s="1">
        <v>2.0</v>
      </c>
      <c r="B242" s="1">
        <v>1.1691</v>
      </c>
      <c r="C242" s="2">
        <f t="shared" si="86"/>
        <v>0.3239</v>
      </c>
      <c r="D242" s="1">
        <f t="shared" si="87"/>
        <v>0.0403</v>
      </c>
      <c r="E242" s="2">
        <f t="shared" si="76"/>
        <v>0.1244211176</v>
      </c>
      <c r="F242" s="1">
        <v>10.0</v>
      </c>
      <c r="G242" s="1">
        <v>0.9452</v>
      </c>
      <c r="H242" s="1">
        <v>0.9938</v>
      </c>
      <c r="I242" s="2">
        <f t="shared" si="77"/>
        <v>0.0486</v>
      </c>
      <c r="J242" s="2">
        <f t="shared" si="78"/>
        <v>0.006046866317</v>
      </c>
      <c r="K242" s="1">
        <f t="shared" si="79"/>
        <v>81</v>
      </c>
      <c r="L242" s="1">
        <v>2.0</v>
      </c>
      <c r="M242" s="1">
        <v>1.17735</v>
      </c>
      <c r="N242" s="2">
        <f t="shared" si="80"/>
        <v>0.01132067308</v>
      </c>
      <c r="O242" s="2">
        <f t="shared" si="81"/>
        <v>67.92403846</v>
      </c>
      <c r="P242" s="2">
        <f t="shared" si="82"/>
        <v>0.004687329382</v>
      </c>
      <c r="Q242" s="2">
        <f t="shared" si="83"/>
        <v>0.03767310141</v>
      </c>
      <c r="R242" s="2">
        <f t="shared" si="84"/>
        <v>807.1581197</v>
      </c>
      <c r="S242" s="2">
        <f t="shared" si="85"/>
        <v>6487.308063</v>
      </c>
    </row>
    <row r="243">
      <c r="N243" s="1" t="s">
        <v>153</v>
      </c>
    </row>
    <row r="245">
      <c r="K245" s="1" t="s">
        <v>154</v>
      </c>
    </row>
    <row r="246">
      <c r="K246" s="2">
        <f t="shared" ref="K246:K255" si="88">K233*200/7</f>
        <v>462.8571429</v>
      </c>
      <c r="R246" s="2" t="str">
        <f t="shared" ref="R246:R256" si="89">K232</f>
        <v>Концентрация мг/мл</v>
      </c>
      <c r="S246" s="2" t="str">
        <f t="shared" ref="S246:S256" si="90">S232</f>
        <v>Адсорбция сухого мг/г магн</v>
      </c>
    </row>
    <row r="247">
      <c r="K247" s="2">
        <f t="shared" si="88"/>
        <v>694.2857143</v>
      </c>
      <c r="R247" s="2">
        <f t="shared" si="89"/>
        <v>16.2</v>
      </c>
      <c r="S247" s="2">
        <f t="shared" si="90"/>
        <v>1954.39123</v>
      </c>
    </row>
    <row r="248">
      <c r="G248" s="1" t="s">
        <v>155</v>
      </c>
      <c r="K248" s="2">
        <f t="shared" si="88"/>
        <v>810</v>
      </c>
      <c r="R248" s="2">
        <f t="shared" si="89"/>
        <v>24.3</v>
      </c>
      <c r="S248" s="2">
        <f t="shared" si="90"/>
        <v>4466.596663</v>
      </c>
    </row>
    <row r="249">
      <c r="K249" s="2">
        <f t="shared" si="88"/>
        <v>1041.428571</v>
      </c>
      <c r="R249" s="2">
        <f t="shared" si="89"/>
        <v>28.35</v>
      </c>
      <c r="S249" s="2">
        <f t="shared" si="90"/>
        <v>4623.450297</v>
      </c>
    </row>
    <row r="250">
      <c r="K250" s="2">
        <f t="shared" si="88"/>
        <v>1157.142857</v>
      </c>
      <c r="R250" s="2">
        <f t="shared" si="89"/>
        <v>36.45</v>
      </c>
      <c r="S250" s="2">
        <f t="shared" si="90"/>
        <v>13027.3371</v>
      </c>
    </row>
    <row r="251">
      <c r="K251" s="2">
        <f t="shared" si="88"/>
        <v>1272.857143</v>
      </c>
      <c r="R251" s="2">
        <f t="shared" si="89"/>
        <v>40.5</v>
      </c>
      <c r="S251" s="2">
        <f t="shared" si="90"/>
        <v>3581.860155</v>
      </c>
    </row>
    <row r="252">
      <c r="F252" s="1" t="s">
        <v>156</v>
      </c>
      <c r="G252" s="1" t="s">
        <v>157</v>
      </c>
      <c r="H252" s="1" t="s">
        <v>158</v>
      </c>
      <c r="I252" s="1" t="s">
        <v>159</v>
      </c>
      <c r="J252" s="1" t="s">
        <v>160</v>
      </c>
      <c r="K252" s="2">
        <f t="shared" si="88"/>
        <v>1620</v>
      </c>
      <c r="R252" s="2">
        <f t="shared" si="89"/>
        <v>44.55</v>
      </c>
      <c r="S252" s="2">
        <f t="shared" si="90"/>
        <v>5357.213774</v>
      </c>
    </row>
    <row r="253">
      <c r="F253" s="28">
        <v>43836.0</v>
      </c>
      <c r="G253" s="1" t="s">
        <v>161</v>
      </c>
      <c r="H253" s="1">
        <v>0.9335</v>
      </c>
      <c r="I253" s="1">
        <v>0.9627</v>
      </c>
      <c r="J253" s="1">
        <v>0.936</v>
      </c>
      <c r="K253" s="2">
        <f t="shared" si="88"/>
        <v>1967.142857</v>
      </c>
      <c r="R253" s="2">
        <f t="shared" si="89"/>
        <v>56.7</v>
      </c>
      <c r="S253" s="2">
        <f t="shared" si="90"/>
        <v>15243.15144</v>
      </c>
    </row>
    <row r="254">
      <c r="F254" s="28">
        <v>43867.0</v>
      </c>
      <c r="G254" s="1" t="s">
        <v>161</v>
      </c>
      <c r="H254" s="1">
        <v>0.9359</v>
      </c>
      <c r="I254" s="1">
        <v>0.9561</v>
      </c>
      <c r="J254" s="1">
        <v>0.9377</v>
      </c>
      <c r="K254" s="2">
        <f t="shared" si="88"/>
        <v>2198.571429</v>
      </c>
      <c r="R254" s="2">
        <f t="shared" si="89"/>
        <v>68.85</v>
      </c>
      <c r="S254" s="2">
        <f t="shared" si="90"/>
        <v>6720.487018</v>
      </c>
    </row>
    <row r="255">
      <c r="F255" s="28">
        <v>43896.0</v>
      </c>
      <c r="G255" s="1" t="s">
        <v>162</v>
      </c>
      <c r="H255" s="1">
        <v>0.9449</v>
      </c>
      <c r="I255" s="1">
        <v>0.9607</v>
      </c>
      <c r="K255" s="2">
        <f t="shared" si="88"/>
        <v>2314.285714</v>
      </c>
      <c r="R255" s="2">
        <f t="shared" si="89"/>
        <v>76.95</v>
      </c>
      <c r="S255" s="2">
        <f t="shared" si="90"/>
        <v>13093.8741</v>
      </c>
    </row>
    <row r="256">
      <c r="F256" s="28">
        <v>43927.0</v>
      </c>
      <c r="G256" s="1" t="s">
        <v>162</v>
      </c>
      <c r="H256" s="1">
        <v>0.953</v>
      </c>
      <c r="I256" s="1">
        <v>0.9776</v>
      </c>
      <c r="R256" s="2">
        <f t="shared" si="89"/>
        <v>81</v>
      </c>
      <c r="S256" s="2">
        <f t="shared" si="90"/>
        <v>6487.308063</v>
      </c>
    </row>
    <row r="258">
      <c r="E258" s="1" t="s">
        <v>163</v>
      </c>
      <c r="F258" s="1" t="s">
        <v>164</v>
      </c>
      <c r="G258" s="1" t="s">
        <v>165</v>
      </c>
      <c r="H258" s="1" t="s">
        <v>166</v>
      </c>
      <c r="I258" s="1" t="s">
        <v>167</v>
      </c>
      <c r="K258" s="1" t="s">
        <v>72</v>
      </c>
      <c r="L258" s="1" t="s">
        <v>9</v>
      </c>
      <c r="M258" s="1" t="s">
        <v>10</v>
      </c>
      <c r="N258" s="1" t="s">
        <v>168</v>
      </c>
    </row>
    <row r="259">
      <c r="E259" s="2">
        <f t="shared" ref="E259:E262" si="91">F259/2</f>
        <v>6.696517217</v>
      </c>
      <c r="F259" s="2">
        <f t="shared" ref="F259:F262" si="92">H259*$S$238</f>
        <v>13.39303443</v>
      </c>
      <c r="G259" s="2">
        <f t="shared" ref="G259:G262" si="93">I253-H253</f>
        <v>0.0292</v>
      </c>
      <c r="H259" s="2">
        <f t="shared" ref="H259:H260" si="94">J253-H253</f>
        <v>0.0025</v>
      </c>
      <c r="I259" s="2">
        <f t="shared" ref="I259:I260" si="95">(J253-H253)/(I253-H253)</f>
        <v>0.08561643836</v>
      </c>
      <c r="J259" s="2">
        <f>(I259+I260)/2</f>
        <v>0.08736267462</v>
      </c>
      <c r="K259" s="1">
        <v>1.0</v>
      </c>
      <c r="L259" s="1" t="s">
        <v>169</v>
      </c>
      <c r="M259" s="1">
        <v>1.5773</v>
      </c>
    </row>
    <row r="260">
      <c r="E260" s="2">
        <f t="shared" si="91"/>
        <v>4.821492396</v>
      </c>
      <c r="F260" s="2">
        <f t="shared" si="92"/>
        <v>9.642984793</v>
      </c>
      <c r="G260" s="2">
        <f t="shared" si="93"/>
        <v>0.0202</v>
      </c>
      <c r="H260" s="2">
        <f t="shared" si="94"/>
        <v>0.0018</v>
      </c>
      <c r="I260" s="2">
        <f t="shared" si="95"/>
        <v>0.08910891089</v>
      </c>
      <c r="K260" s="1">
        <v>2.0</v>
      </c>
      <c r="L260" s="1" t="s">
        <v>169</v>
      </c>
      <c r="M260" s="1">
        <v>1.6115</v>
      </c>
      <c r="N260" s="2">
        <f>AVERAGE(M259:M261)</f>
        <v>1.594633333</v>
      </c>
      <c r="O260" s="2">
        <f>N260*32000</f>
        <v>51028.26667</v>
      </c>
    </row>
    <row r="261">
      <c r="E261" s="2">
        <f t="shared" si="91"/>
        <v>3.697362138</v>
      </c>
      <c r="F261" s="2">
        <f t="shared" si="92"/>
        <v>7.394724276</v>
      </c>
      <c r="G261" s="2">
        <f t="shared" si="93"/>
        <v>0.0158</v>
      </c>
      <c r="H261" s="2">
        <f>(I255-H255)*J259</f>
        <v>0.001380330259</v>
      </c>
      <c r="K261" s="1">
        <v>3.0</v>
      </c>
      <c r="L261" s="1" t="s">
        <v>169</v>
      </c>
      <c r="M261" s="1">
        <v>1.5951</v>
      </c>
    </row>
    <row r="262">
      <c r="E262" s="2">
        <f t="shared" si="91"/>
        <v>5.756652443</v>
      </c>
      <c r="F262" s="2">
        <f t="shared" si="92"/>
        <v>11.51330489</v>
      </c>
      <c r="G262" s="2">
        <f t="shared" si="93"/>
        <v>0.0246</v>
      </c>
      <c r="H262" s="2">
        <f>(I256-H256)*J259</f>
        <v>0.002149121796</v>
      </c>
      <c r="K262" s="1">
        <v>4.0</v>
      </c>
      <c r="L262" s="1" t="s">
        <v>170</v>
      </c>
      <c r="M262" s="1">
        <v>1.176</v>
      </c>
    </row>
    <row r="263">
      <c r="K263" s="1">
        <v>5.0</v>
      </c>
      <c r="L263" s="1" t="s">
        <v>170</v>
      </c>
      <c r="M263" s="1">
        <v>1.1787</v>
      </c>
      <c r="N263" s="2">
        <f>AVERAGE(M262:M263)</f>
        <v>1.17735</v>
      </c>
    </row>
    <row r="264">
      <c r="K264" s="1">
        <v>6.0</v>
      </c>
      <c r="L264" s="1" t="s">
        <v>113</v>
      </c>
      <c r="M264" s="1">
        <v>0.91391</v>
      </c>
    </row>
    <row r="265">
      <c r="K265" s="1">
        <v>7.0</v>
      </c>
      <c r="L265" s="1" t="s">
        <v>113</v>
      </c>
      <c r="M265" s="1">
        <v>0.91522</v>
      </c>
      <c r="N265" s="2">
        <f>AVERAGE(M264:M267)</f>
        <v>0.913985</v>
      </c>
    </row>
    <row r="266">
      <c r="K266" s="1">
        <v>8.0</v>
      </c>
      <c r="L266" s="1" t="s">
        <v>113</v>
      </c>
      <c r="M266" s="1">
        <v>0.91275</v>
      </c>
      <c r="R266" s="1" t="s">
        <v>171</v>
      </c>
      <c r="U266" s="1" t="s">
        <v>172</v>
      </c>
    </row>
    <row r="267">
      <c r="K267" s="1">
        <v>9.0</v>
      </c>
      <c r="L267" s="1" t="s">
        <v>113</v>
      </c>
      <c r="M267" s="1">
        <v>0.91406</v>
      </c>
    </row>
    <row r="268">
      <c r="K268" s="1">
        <v>10.0</v>
      </c>
      <c r="L268" s="1" t="s">
        <v>110</v>
      </c>
      <c r="M268" s="1">
        <v>0.84086</v>
      </c>
      <c r="R268" s="2" t="str">
        <f t="shared" ref="R268:S268" si="96">R246</f>
        <v>Концентрация мг/мл</v>
      </c>
      <c r="S268" s="2" t="str">
        <f t="shared" si="96"/>
        <v>Адсорбция сухого мг/г магн</v>
      </c>
      <c r="U268" s="2" t="str">
        <f t="shared" ref="U268:V268" si="97">R246</f>
        <v>Концентрация мг/мл</v>
      </c>
      <c r="V268" s="2" t="str">
        <f t="shared" si="97"/>
        <v>Адсорбция сухого мг/г магн</v>
      </c>
    </row>
    <row r="269">
      <c r="K269" s="1">
        <v>11.0</v>
      </c>
      <c r="L269" s="1" t="s">
        <v>110</v>
      </c>
      <c r="M269" s="1">
        <v>0.83837</v>
      </c>
      <c r="N269" s="2">
        <f>AVERAGE(M268:M271)</f>
        <v>0.8392725</v>
      </c>
      <c r="R269" s="2">
        <f t="shared" ref="R269:S269" si="98">R247</f>
        <v>16.2</v>
      </c>
      <c r="S269" s="2">
        <f t="shared" si="98"/>
        <v>1954.39123</v>
      </c>
      <c r="U269" s="2">
        <f t="shared" ref="U269:V269" si="99">R248</f>
        <v>24.3</v>
      </c>
      <c r="V269" s="2">
        <f t="shared" si="99"/>
        <v>4466.596663</v>
      </c>
    </row>
    <row r="270">
      <c r="K270" s="1">
        <v>12.0</v>
      </c>
      <c r="L270" s="1" t="s">
        <v>110</v>
      </c>
      <c r="M270" s="1">
        <v>0.83855</v>
      </c>
      <c r="R270" s="2">
        <f t="shared" ref="R270:S270" si="100">R249</f>
        <v>28.35</v>
      </c>
      <c r="S270" s="2">
        <f t="shared" si="100"/>
        <v>4623.450297</v>
      </c>
      <c r="U270" s="2">
        <f t="shared" ref="U270:V270" si="101">R250</f>
        <v>36.45</v>
      </c>
      <c r="V270" s="2">
        <f t="shared" si="101"/>
        <v>13027.3371</v>
      </c>
    </row>
    <row r="271">
      <c r="K271" s="1">
        <v>13.0</v>
      </c>
      <c r="L271" s="1" t="s">
        <v>110</v>
      </c>
      <c r="M271" s="1">
        <v>0.83931</v>
      </c>
      <c r="R271" s="2">
        <f t="shared" ref="R271:S271" si="102">R251</f>
        <v>40.5</v>
      </c>
      <c r="S271" s="2">
        <f t="shared" si="102"/>
        <v>3581.860155</v>
      </c>
      <c r="U271" s="2">
        <f t="shared" ref="U271:V271" si="103">R252</f>
        <v>44.55</v>
      </c>
      <c r="V271" s="2">
        <f t="shared" si="103"/>
        <v>5357.213774</v>
      </c>
    </row>
    <row r="272">
      <c r="K272" s="1">
        <v>14.0</v>
      </c>
      <c r="L272" s="1" t="s">
        <v>106</v>
      </c>
      <c r="M272" s="1">
        <v>0.73734</v>
      </c>
      <c r="R272" s="2">
        <f t="shared" ref="R272:S272" si="104">R253</f>
        <v>56.7</v>
      </c>
      <c r="S272" s="2">
        <f t="shared" si="104"/>
        <v>15243.15144</v>
      </c>
      <c r="U272" s="2">
        <f t="shared" ref="U272:V272" si="105">R254</f>
        <v>68.85</v>
      </c>
      <c r="V272" s="2">
        <f t="shared" si="105"/>
        <v>6720.487018</v>
      </c>
    </row>
    <row r="273">
      <c r="K273" s="1">
        <v>15.0</v>
      </c>
      <c r="L273" s="1" t="s">
        <v>106</v>
      </c>
      <c r="M273" s="1">
        <v>0.73893</v>
      </c>
      <c r="N273" s="2">
        <f>AVERAGE(M272:M275)</f>
        <v>0.7384375</v>
      </c>
      <c r="R273" s="2">
        <f t="shared" ref="R273:S273" si="106">R255</f>
        <v>76.95</v>
      </c>
      <c r="S273" s="2">
        <f t="shared" si="106"/>
        <v>13093.8741</v>
      </c>
    </row>
    <row r="274">
      <c r="K274" s="1">
        <v>16.0</v>
      </c>
      <c r="L274" s="1" t="s">
        <v>106</v>
      </c>
      <c r="M274" s="1">
        <v>0.73989</v>
      </c>
      <c r="R274" s="1">
        <f t="shared" ref="R274:S274" si="107">R256</f>
        <v>81</v>
      </c>
      <c r="S274" s="1">
        <f t="shared" si="107"/>
        <v>6487.308063</v>
      </c>
    </row>
    <row r="275">
      <c r="K275" s="1">
        <v>17.0</v>
      </c>
      <c r="L275" s="1" t="s">
        <v>106</v>
      </c>
      <c r="M275" s="1">
        <v>0.73759</v>
      </c>
    </row>
    <row r="276">
      <c r="K276" s="1">
        <v>18.0</v>
      </c>
      <c r="L276" s="1" t="s">
        <v>102</v>
      </c>
      <c r="M276" s="1">
        <v>0.56387</v>
      </c>
    </row>
    <row r="277">
      <c r="K277" s="1">
        <v>19.0</v>
      </c>
      <c r="L277" s="1" t="s">
        <v>102</v>
      </c>
      <c r="M277" s="1">
        <v>0.56233</v>
      </c>
      <c r="N277" s="2">
        <f>AVERAGE(M276:M280)</f>
        <v>0.563466</v>
      </c>
    </row>
    <row r="278">
      <c r="K278" s="1">
        <v>20.0</v>
      </c>
      <c r="L278" s="1" t="s">
        <v>102</v>
      </c>
      <c r="M278" s="1">
        <v>0.5646</v>
      </c>
    </row>
    <row r="279">
      <c r="K279" s="1">
        <v>21.0</v>
      </c>
      <c r="L279" s="1" t="s">
        <v>102</v>
      </c>
      <c r="M279" s="1">
        <v>0.5629</v>
      </c>
    </row>
    <row r="280">
      <c r="K280" s="1">
        <v>22.0</v>
      </c>
      <c r="L280" s="1" t="s">
        <v>102</v>
      </c>
      <c r="M280" s="1">
        <v>0.56363</v>
      </c>
    </row>
    <row r="281">
      <c r="K281" s="1">
        <v>23.0</v>
      </c>
      <c r="L281" s="1" t="s">
        <v>98</v>
      </c>
      <c r="M281" s="1">
        <v>0.53557</v>
      </c>
    </row>
    <row r="282">
      <c r="K282" s="1">
        <v>24.0</v>
      </c>
      <c r="L282" s="1" t="s">
        <v>98</v>
      </c>
      <c r="M282" s="1">
        <v>0.53297</v>
      </c>
      <c r="N282" s="2">
        <f>AVERAGE(M281:M285)</f>
        <v>0.534768</v>
      </c>
    </row>
    <row r="283">
      <c r="K283" s="1">
        <v>25.0</v>
      </c>
      <c r="L283" s="1" t="s">
        <v>98</v>
      </c>
      <c r="M283" s="1">
        <v>0.53475</v>
      </c>
    </row>
    <row r="284">
      <c r="K284" s="1">
        <v>26.0</v>
      </c>
      <c r="L284" s="1" t="s">
        <v>98</v>
      </c>
      <c r="M284" s="1">
        <v>0.53576</v>
      </c>
    </row>
    <row r="285">
      <c r="K285" s="1">
        <v>27.0</v>
      </c>
      <c r="L285" s="1" t="s">
        <v>98</v>
      </c>
      <c r="M285" s="1">
        <v>0.53479</v>
      </c>
    </row>
    <row r="286">
      <c r="K286" s="1">
        <v>28.0</v>
      </c>
      <c r="L286" s="1" t="s">
        <v>94</v>
      </c>
      <c r="M286" s="1">
        <v>0.49879</v>
      </c>
    </row>
    <row r="287">
      <c r="K287" s="1">
        <v>29.0</v>
      </c>
      <c r="L287" s="1" t="s">
        <v>94</v>
      </c>
      <c r="M287" s="1">
        <v>0.50056</v>
      </c>
      <c r="N287" s="2">
        <f>AVERAGE(M286:M290)</f>
        <v>0.499826</v>
      </c>
    </row>
    <row r="288">
      <c r="K288" s="1">
        <v>30.0</v>
      </c>
      <c r="L288" s="1" t="s">
        <v>94</v>
      </c>
      <c r="M288" s="1">
        <v>0.49934</v>
      </c>
    </row>
    <row r="289">
      <c r="K289" s="1">
        <v>31.0</v>
      </c>
      <c r="L289" s="1" t="s">
        <v>94</v>
      </c>
      <c r="M289" s="1">
        <v>0.50096</v>
      </c>
    </row>
    <row r="290">
      <c r="K290" s="1">
        <v>32.0</v>
      </c>
      <c r="L290" s="1" t="s">
        <v>94</v>
      </c>
      <c r="M290" s="1">
        <v>0.49948</v>
      </c>
    </row>
    <row r="291">
      <c r="K291" s="1">
        <v>33.0</v>
      </c>
      <c r="L291" s="1" t="s">
        <v>87</v>
      </c>
      <c r="M291" s="1">
        <v>0.40911</v>
      </c>
    </row>
    <row r="292">
      <c r="K292" s="1">
        <v>34.0</v>
      </c>
      <c r="L292" s="1" t="s">
        <v>87</v>
      </c>
      <c r="M292" s="1">
        <v>0.41075</v>
      </c>
      <c r="N292" s="2">
        <f>AVERAGE(M291:M294)</f>
        <v>0.4099425</v>
      </c>
    </row>
    <row r="293">
      <c r="K293" s="1">
        <v>35.0</v>
      </c>
      <c r="L293" s="1" t="s">
        <v>87</v>
      </c>
      <c r="M293" s="1">
        <v>0.40953</v>
      </c>
    </row>
    <row r="294">
      <c r="K294" s="1">
        <v>36.0</v>
      </c>
      <c r="L294" s="1" t="s">
        <v>87</v>
      </c>
      <c r="M294" s="1">
        <v>0.41038</v>
      </c>
    </row>
    <row r="295">
      <c r="K295" s="1">
        <v>37.0</v>
      </c>
      <c r="L295" s="1" t="s">
        <v>80</v>
      </c>
      <c r="M295" s="1">
        <v>0.34288</v>
      </c>
    </row>
    <row r="296">
      <c r="K296" s="1">
        <v>38.0</v>
      </c>
      <c r="L296" s="1" t="s">
        <v>80</v>
      </c>
      <c r="M296" s="1">
        <v>0.34305</v>
      </c>
      <c r="N296" s="2">
        <f>AVERAGE(M295:M299)</f>
        <v>0.342506</v>
      </c>
    </row>
    <row r="297">
      <c r="K297" s="1">
        <v>39.0</v>
      </c>
      <c r="L297" s="1" t="s">
        <v>80</v>
      </c>
      <c r="M297" s="1">
        <v>0.34194</v>
      </c>
    </row>
    <row r="298">
      <c r="K298" s="1">
        <v>40.0</v>
      </c>
      <c r="L298" s="1" t="s">
        <v>80</v>
      </c>
      <c r="M298" s="1">
        <v>0.34243</v>
      </c>
    </row>
    <row r="299">
      <c r="K299" s="1">
        <v>41.0</v>
      </c>
      <c r="L299" s="1" t="s">
        <v>80</v>
      </c>
      <c r="M299" s="1">
        <v>0.34223</v>
      </c>
    </row>
    <row r="300">
      <c r="K300" s="1">
        <v>42.0</v>
      </c>
      <c r="L300" s="1" t="s">
        <v>76</v>
      </c>
      <c r="M300" s="1">
        <v>0.22621</v>
      </c>
    </row>
    <row r="301">
      <c r="K301" s="1">
        <v>43.0</v>
      </c>
      <c r="L301" s="1" t="s">
        <v>76</v>
      </c>
      <c r="M301" s="1">
        <v>0.22656</v>
      </c>
      <c r="N301" s="2">
        <f>AVERAGE(M300:M304)</f>
        <v>0.22674</v>
      </c>
    </row>
    <row r="302">
      <c r="K302" s="1">
        <v>44.0</v>
      </c>
      <c r="L302" s="1" t="s">
        <v>76</v>
      </c>
      <c r="M302" s="1">
        <v>0.22663</v>
      </c>
    </row>
    <row r="303">
      <c r="K303" s="1">
        <v>45.0</v>
      </c>
      <c r="L303" s="1" t="s">
        <v>76</v>
      </c>
      <c r="M303" s="1">
        <v>0.22707</v>
      </c>
    </row>
    <row r="304">
      <c r="K304" s="1">
        <v>46.0</v>
      </c>
      <c r="L304" s="1" t="s">
        <v>76</v>
      </c>
      <c r="M304" s="1">
        <v>0.22723</v>
      </c>
    </row>
    <row r="325">
      <c r="C325" s="1" t="s">
        <v>136</v>
      </c>
      <c r="D325" s="1" t="s">
        <v>137</v>
      </c>
    </row>
    <row r="326">
      <c r="B326" s="1" t="s">
        <v>138</v>
      </c>
      <c r="C326" s="1">
        <v>0.514</v>
      </c>
      <c r="D326" s="1">
        <v>0.2956</v>
      </c>
    </row>
    <row r="328">
      <c r="K328" s="1">
        <v>63.5</v>
      </c>
    </row>
    <row r="330">
      <c r="A330" s="1" t="s">
        <v>26</v>
      </c>
      <c r="B330" s="1" t="s">
        <v>27</v>
      </c>
      <c r="C330" s="1" t="s">
        <v>28</v>
      </c>
      <c r="D330" s="1" t="s">
        <v>29</v>
      </c>
      <c r="E330" s="1" t="s">
        <v>30</v>
      </c>
      <c r="F330" s="1" t="s">
        <v>31</v>
      </c>
      <c r="G330" s="1" t="s">
        <v>32</v>
      </c>
      <c r="H330" s="1" t="s">
        <v>33</v>
      </c>
      <c r="I330" s="1" t="s">
        <v>34</v>
      </c>
      <c r="J330" s="1" t="s">
        <v>35</v>
      </c>
      <c r="K330" s="1" t="s">
        <v>0</v>
      </c>
      <c r="L330" s="1" t="s">
        <v>36</v>
      </c>
      <c r="M330" s="1" t="s">
        <v>44</v>
      </c>
      <c r="N330" s="1" t="s">
        <v>152</v>
      </c>
      <c r="O330" s="1" t="s">
        <v>40</v>
      </c>
      <c r="P330" s="1" t="s">
        <v>41</v>
      </c>
      <c r="Q330" s="1" t="s">
        <v>42</v>
      </c>
      <c r="R330" s="1" t="s">
        <v>43</v>
      </c>
      <c r="S330" s="1" t="s">
        <v>16</v>
      </c>
    </row>
    <row r="331">
      <c r="A331" s="1">
        <v>1.0</v>
      </c>
      <c r="B331" s="1">
        <v>0.2656</v>
      </c>
      <c r="C331" s="1">
        <f t="shared" ref="C331:C335" si="108">$C$326-B331</f>
        <v>0.2484</v>
      </c>
      <c r="D331" s="1">
        <f t="shared" ref="D331:D335" si="109">$D$326-B331</f>
        <v>0.03</v>
      </c>
      <c r="E331" s="2">
        <f t="shared" ref="E331:E335" si="110">D331/C331</f>
        <v>0.1207729469</v>
      </c>
      <c r="F331" s="1">
        <v>1.0</v>
      </c>
      <c r="G331" s="1">
        <v>0.9353</v>
      </c>
      <c r="H331" s="1">
        <v>0.9867</v>
      </c>
      <c r="I331" s="2">
        <f t="shared" ref="I331:I335" si="111">H331-G331</f>
        <v>0.0514</v>
      </c>
      <c r="J331" s="2">
        <f t="shared" ref="J331:J335" si="112">E331*I331</f>
        <v>0.006207729469</v>
      </c>
      <c r="K331" s="1">
        <f>K328</f>
        <v>63.5</v>
      </c>
      <c r="L331" s="1">
        <v>2.0</v>
      </c>
      <c r="M331" s="1">
        <v>1.116842857</v>
      </c>
      <c r="N331" s="2">
        <f t="shared" ref="N331:N335" si="113">(M331)/104</f>
        <v>0.01073887363</v>
      </c>
      <c r="O331" s="2">
        <f t="shared" ref="O331:O335" si="114">N331*6000</f>
        <v>64.43324175</v>
      </c>
      <c r="P331" s="2">
        <f t="shared" ref="P331:P335" si="115">(K331-O331)/$G$6 * 3 / I331</f>
        <v>-0.0003163145345</v>
      </c>
      <c r="Q331" s="2">
        <f t="shared" ref="Q331:Q335" si="116">(K331-O331)/$G$6 * 3 / J331</f>
        <v>-0.002619084346</v>
      </c>
      <c r="R331" s="2">
        <f t="shared" ref="R331:R335" si="117">(K331-O331) * 3 / I331</f>
        <v>-54.46936284</v>
      </c>
      <c r="S331" s="2">
        <f t="shared" ref="S331:S335" si="118">(K331-O331) * 3 / J331</f>
        <v>-451.0063243</v>
      </c>
    </row>
    <row r="332">
      <c r="A332" s="1">
        <v>1.0</v>
      </c>
      <c r="B332" s="1">
        <v>0.2656</v>
      </c>
      <c r="C332" s="1">
        <f t="shared" si="108"/>
        <v>0.2484</v>
      </c>
      <c r="D332" s="1">
        <f t="shared" si="109"/>
        <v>0.03</v>
      </c>
      <c r="E332" s="2">
        <f t="shared" si="110"/>
        <v>0.1207729469</v>
      </c>
      <c r="F332" s="1">
        <v>2.0</v>
      </c>
      <c r="G332" s="1">
        <v>0.959</v>
      </c>
      <c r="H332" s="1">
        <v>1.0855</v>
      </c>
      <c r="I332" s="2">
        <f t="shared" si="111"/>
        <v>0.1265</v>
      </c>
      <c r="J332" s="2">
        <f t="shared" si="112"/>
        <v>0.01527777778</v>
      </c>
      <c r="K332" s="1">
        <f>51/60*K328</f>
        <v>53.975</v>
      </c>
      <c r="L332" s="1">
        <v>2.0</v>
      </c>
      <c r="M332" s="1">
        <v>0.877065</v>
      </c>
      <c r="N332" s="2">
        <f t="shared" si="113"/>
        <v>0.008433317308</v>
      </c>
      <c r="O332" s="2">
        <f t="shared" si="114"/>
        <v>50.59990385</v>
      </c>
      <c r="P332" s="2">
        <f t="shared" si="115"/>
        <v>0.0004648188503</v>
      </c>
      <c r="Q332" s="2">
        <f t="shared" si="116"/>
        <v>0.00384870008</v>
      </c>
      <c r="R332" s="2">
        <f t="shared" si="117"/>
        <v>80.04180602</v>
      </c>
      <c r="S332" s="2">
        <f t="shared" si="118"/>
        <v>662.7461538</v>
      </c>
    </row>
    <row r="333">
      <c r="A333" s="1">
        <v>1.0</v>
      </c>
      <c r="B333" s="1">
        <v>0.2656</v>
      </c>
      <c r="C333" s="1">
        <f t="shared" si="108"/>
        <v>0.2484</v>
      </c>
      <c r="D333" s="1">
        <f t="shared" si="109"/>
        <v>0.03</v>
      </c>
      <c r="E333" s="2">
        <f t="shared" si="110"/>
        <v>0.1207729469</v>
      </c>
      <c r="F333" s="1">
        <v>3.0</v>
      </c>
      <c r="G333" s="1">
        <v>0.9526</v>
      </c>
      <c r="H333" s="1">
        <v>0.9856</v>
      </c>
      <c r="I333" s="2">
        <f t="shared" si="111"/>
        <v>0.033</v>
      </c>
      <c r="J333" s="2">
        <f t="shared" si="112"/>
        <v>0.003985507246</v>
      </c>
      <c r="K333" s="1">
        <f>39/60*K328</f>
        <v>41.275</v>
      </c>
      <c r="L333" s="1">
        <v>2.0</v>
      </c>
      <c r="M333" s="1">
        <v>0.7191483333</v>
      </c>
      <c r="N333" s="2">
        <f t="shared" si="113"/>
        <v>0.00691488782</v>
      </c>
      <c r="O333" s="2">
        <f t="shared" si="114"/>
        <v>41.48932692</v>
      </c>
      <c r="P333" s="2">
        <f t="shared" si="115"/>
        <v>-0.0001131490451</v>
      </c>
      <c r="Q333" s="2">
        <f t="shared" si="116"/>
        <v>-0.0009368740931</v>
      </c>
      <c r="R333" s="2">
        <f t="shared" si="117"/>
        <v>-19.48426556</v>
      </c>
      <c r="S333" s="2">
        <f t="shared" si="118"/>
        <v>-161.3297188</v>
      </c>
    </row>
    <row r="334">
      <c r="A334" s="1">
        <v>1.0</v>
      </c>
      <c r="B334" s="1">
        <v>0.2656</v>
      </c>
      <c r="C334" s="1">
        <f t="shared" si="108"/>
        <v>0.2484</v>
      </c>
      <c r="D334" s="1">
        <f t="shared" si="109"/>
        <v>0.03</v>
      </c>
      <c r="E334" s="2">
        <f t="shared" si="110"/>
        <v>0.1207729469</v>
      </c>
      <c r="F334" s="1">
        <v>4.0</v>
      </c>
      <c r="G334" s="1">
        <v>0.9414</v>
      </c>
      <c r="H334" s="1">
        <v>1.0094</v>
      </c>
      <c r="I334" s="2">
        <f t="shared" si="111"/>
        <v>0.068</v>
      </c>
      <c r="J334" s="2">
        <f t="shared" si="112"/>
        <v>0.008212560386</v>
      </c>
      <c r="K334" s="1">
        <f>30/60*K328</f>
        <v>31.75</v>
      </c>
      <c r="L334" s="1">
        <v>2.0</v>
      </c>
      <c r="M334" s="1">
        <v>0.53708</v>
      </c>
      <c r="N334" s="2">
        <f t="shared" si="113"/>
        <v>0.005164230769</v>
      </c>
      <c r="O334" s="2">
        <f t="shared" si="114"/>
        <v>30.98538462</v>
      </c>
      <c r="P334" s="2">
        <f t="shared" si="115"/>
        <v>0.0001958944929</v>
      </c>
      <c r="Q334" s="2">
        <f t="shared" si="116"/>
        <v>0.001622006401</v>
      </c>
      <c r="R334" s="2">
        <f t="shared" si="117"/>
        <v>33.73303167</v>
      </c>
      <c r="S334" s="2">
        <f t="shared" si="118"/>
        <v>279.3095023</v>
      </c>
    </row>
    <row r="335">
      <c r="A335" s="1">
        <v>1.0</v>
      </c>
      <c r="B335" s="1">
        <v>0.2656</v>
      </c>
      <c r="C335" s="1">
        <f t="shared" si="108"/>
        <v>0.2484</v>
      </c>
      <c r="D335" s="1">
        <f t="shared" si="109"/>
        <v>0.03</v>
      </c>
      <c r="E335" s="2">
        <f t="shared" si="110"/>
        <v>0.1207729469</v>
      </c>
      <c r="F335" s="1">
        <v>5.0</v>
      </c>
      <c r="G335" s="1">
        <v>0.9358</v>
      </c>
      <c r="H335" s="1">
        <v>0.9984</v>
      </c>
      <c r="I335" s="2">
        <f t="shared" si="111"/>
        <v>0.0626</v>
      </c>
      <c r="J335" s="2">
        <f t="shared" si="112"/>
        <v>0.007560386473</v>
      </c>
      <c r="K335" s="1">
        <f>21/60*K328</f>
        <v>22.225</v>
      </c>
      <c r="L335" s="1">
        <v>2.0</v>
      </c>
      <c r="M335" s="1">
        <v>0.4066325</v>
      </c>
      <c r="N335" s="2">
        <f t="shared" si="113"/>
        <v>0.003909927885</v>
      </c>
      <c r="O335" s="2">
        <f t="shared" si="114"/>
        <v>23.45956731</v>
      </c>
      <c r="P335" s="2">
        <f t="shared" si="115"/>
        <v>-0.0003435805311</v>
      </c>
      <c r="Q335" s="2">
        <f t="shared" si="116"/>
        <v>-0.002844846798</v>
      </c>
      <c r="R335" s="2">
        <f t="shared" si="117"/>
        <v>-59.16456746</v>
      </c>
      <c r="S335" s="2">
        <f t="shared" si="118"/>
        <v>-489.8826186</v>
      </c>
    </row>
    <row r="341">
      <c r="B341" s="1" t="s">
        <v>9</v>
      </c>
      <c r="C341" s="1" t="s">
        <v>10</v>
      </c>
      <c r="T341" s="2" t="str">
        <f t="shared" ref="T341:T346" si="119">K330</f>
        <v>Концентрация мг/мл</v>
      </c>
      <c r="U341" s="2" t="str">
        <f t="shared" ref="U341:U346" si="120">S330</f>
        <v>Адсорбция сухого мг/г магн</v>
      </c>
    </row>
    <row r="342">
      <c r="B342" s="1" t="s">
        <v>173</v>
      </c>
      <c r="C342" s="1">
        <v>1.0991</v>
      </c>
      <c r="N342" s="1" t="s">
        <v>9</v>
      </c>
      <c r="O342" s="1" t="s">
        <v>10</v>
      </c>
      <c r="T342" s="2">
        <f t="shared" si="119"/>
        <v>63.5</v>
      </c>
      <c r="U342" s="2">
        <f t="shared" si="120"/>
        <v>-451.0063243</v>
      </c>
    </row>
    <row r="343">
      <c r="B343" s="1" t="s">
        <v>173</v>
      </c>
      <c r="C343" s="1">
        <v>1.1073</v>
      </c>
      <c r="D343" s="1" t="s">
        <v>174</v>
      </c>
      <c r="E343" s="1" t="s">
        <v>175</v>
      </c>
      <c r="F343" s="1" t="s">
        <v>75</v>
      </c>
      <c r="N343" s="1" t="s">
        <v>173</v>
      </c>
      <c r="O343" s="1">
        <v>1.1055</v>
      </c>
      <c r="P343" s="1" t="s">
        <v>176</v>
      </c>
      <c r="T343" s="2">
        <f t="shared" si="119"/>
        <v>53.975</v>
      </c>
      <c r="U343" s="2">
        <f t="shared" si="120"/>
        <v>662.7461538</v>
      </c>
    </row>
    <row r="344">
      <c r="B344" s="1" t="s">
        <v>173</v>
      </c>
      <c r="C344" s="1">
        <v>1.1172</v>
      </c>
      <c r="N344" s="1" t="s">
        <v>173</v>
      </c>
      <c r="O344" s="1">
        <v>1.1088</v>
      </c>
      <c r="T344" s="2">
        <f t="shared" si="119"/>
        <v>41.275</v>
      </c>
      <c r="U344" s="2">
        <f t="shared" si="120"/>
        <v>-161.3297188</v>
      </c>
    </row>
    <row r="345">
      <c r="B345" s="1" t="s">
        <v>173</v>
      </c>
      <c r="C345" s="1">
        <v>1.11</v>
      </c>
      <c r="D345" s="2">
        <f>AVERAGE(C342:C350)</f>
        <v>1.112066667</v>
      </c>
      <c r="E345" s="2">
        <f>D345/95</f>
        <v>0.01170596491</v>
      </c>
      <c r="F345" s="2">
        <f>E345*6000</f>
        <v>70.23578947</v>
      </c>
      <c r="N345" s="1" t="s">
        <v>173</v>
      </c>
      <c r="O345" s="1">
        <v>1.1025</v>
      </c>
      <c r="P345" s="2">
        <f>AVERAGE(O343:O346)</f>
        <v>1.1055</v>
      </c>
      <c r="Q345" s="2">
        <f>P345/104</f>
        <v>0.01062980769</v>
      </c>
      <c r="R345" s="2">
        <f>Q345*6000</f>
        <v>63.77884615</v>
      </c>
      <c r="T345" s="2">
        <f t="shared" si="119"/>
        <v>31.75</v>
      </c>
      <c r="U345" s="2">
        <f t="shared" si="120"/>
        <v>279.3095023</v>
      </c>
    </row>
    <row r="346">
      <c r="B346" s="1" t="s">
        <v>173</v>
      </c>
      <c r="C346" s="1">
        <v>1.1109</v>
      </c>
      <c r="N346" s="1" t="s">
        <v>173</v>
      </c>
      <c r="O346" s="1">
        <v>1.1052</v>
      </c>
      <c r="T346" s="2">
        <f t="shared" si="119"/>
        <v>22.225</v>
      </c>
      <c r="U346" s="2">
        <f t="shared" si="120"/>
        <v>-489.8826186</v>
      </c>
    </row>
    <row r="347">
      <c r="B347" s="1" t="s">
        <v>173</v>
      </c>
      <c r="C347" s="1">
        <v>1.118</v>
      </c>
      <c r="N347" s="1" t="s">
        <v>177</v>
      </c>
      <c r="O347" s="1">
        <v>2.1484</v>
      </c>
    </row>
    <row r="348">
      <c r="B348" s="1" t="s">
        <v>173</v>
      </c>
      <c r="C348" s="1">
        <v>1.1139</v>
      </c>
      <c r="N348" s="1" t="s">
        <v>177</v>
      </c>
      <c r="O348" s="1">
        <v>2.1592</v>
      </c>
    </row>
    <row r="349">
      <c r="B349" s="1" t="s">
        <v>173</v>
      </c>
      <c r="C349" s="1">
        <v>1.1124</v>
      </c>
      <c r="N349" s="1" t="s">
        <v>177</v>
      </c>
      <c r="O349" s="1">
        <v>2.1144</v>
      </c>
    </row>
    <row r="350">
      <c r="B350" s="1" t="s">
        <v>173</v>
      </c>
      <c r="C350" s="1">
        <v>1.1198</v>
      </c>
      <c r="N350" s="1" t="s">
        <v>177</v>
      </c>
      <c r="O350" s="1">
        <v>2.1209</v>
      </c>
      <c r="P350" s="1" t="s">
        <v>178</v>
      </c>
    </row>
    <row r="351">
      <c r="N351" s="1" t="s">
        <v>177</v>
      </c>
      <c r="O351" s="1">
        <v>2.2075</v>
      </c>
      <c r="P351" s="2">
        <f>AVERAGE(O347:O355)</f>
        <v>2.159644444</v>
      </c>
      <c r="Q351" s="2">
        <f>P351/104</f>
        <v>0.02076581197</v>
      </c>
      <c r="R351" s="2">
        <f>Q351*3000</f>
        <v>62.2974359</v>
      </c>
    </row>
    <row r="352">
      <c r="N352" s="1" t="s">
        <v>177</v>
      </c>
      <c r="O352" s="1">
        <v>2.1606</v>
      </c>
      <c r="T352" s="2" t="s">
        <v>0</v>
      </c>
      <c r="U352" s="2" t="s">
        <v>16</v>
      </c>
    </row>
    <row r="353">
      <c r="N353" s="1" t="s">
        <v>177</v>
      </c>
      <c r="O353" s="1">
        <v>2.1593</v>
      </c>
      <c r="T353" s="2">
        <v>22.224999999999998</v>
      </c>
      <c r="U353" s="2">
        <v>-489.8826185795061</v>
      </c>
    </row>
    <row r="354">
      <c r="N354" s="1" t="s">
        <v>177</v>
      </c>
      <c r="O354" s="1">
        <v>2.1628</v>
      </c>
      <c r="T354" s="2">
        <v>31.75</v>
      </c>
      <c r="U354" s="2">
        <v>279.3095022624439</v>
      </c>
    </row>
    <row r="355">
      <c r="C355" s="1" t="s">
        <v>9</v>
      </c>
      <c r="D355" s="1" t="s">
        <v>10</v>
      </c>
      <c r="N355" s="1" t="s">
        <v>177</v>
      </c>
      <c r="O355" s="1">
        <v>2.2037</v>
      </c>
      <c r="T355" s="2">
        <v>41.275</v>
      </c>
      <c r="U355" s="2">
        <v>-161.3297188321693</v>
      </c>
    </row>
    <row r="356">
      <c r="C356" s="1">
        <v>60.0</v>
      </c>
      <c r="D356" s="1">
        <v>1.1164</v>
      </c>
      <c r="T356" s="2">
        <v>53.975</v>
      </c>
      <c r="U356" s="2">
        <v>662.7461538461542</v>
      </c>
    </row>
    <row r="357">
      <c r="C357" s="1">
        <v>60.0</v>
      </c>
      <c r="D357" s="1">
        <v>1.1152</v>
      </c>
      <c r="T357" s="2">
        <v>63.5</v>
      </c>
      <c r="U357" s="2">
        <v>-451.00632431906337</v>
      </c>
    </row>
    <row r="358">
      <c r="C358" s="1">
        <v>60.0</v>
      </c>
      <c r="D358" s="1">
        <v>1.1199</v>
      </c>
    </row>
    <row r="359">
      <c r="C359" s="1">
        <v>60.0</v>
      </c>
      <c r="D359" s="1">
        <v>1.1132</v>
      </c>
    </row>
    <row r="360">
      <c r="C360" s="1">
        <v>60.0</v>
      </c>
      <c r="D360" s="1">
        <v>1.1196</v>
      </c>
      <c r="E360" s="2">
        <f>AVERAGE(D356:D362)</f>
        <v>1.116842857</v>
      </c>
    </row>
    <row r="361">
      <c r="C361" s="1">
        <v>60.0</v>
      </c>
      <c r="D361" s="1">
        <v>1.1173</v>
      </c>
    </row>
    <row r="362">
      <c r="C362" s="1">
        <v>60.0</v>
      </c>
      <c r="D362" s="1">
        <v>1.1163</v>
      </c>
    </row>
    <row r="363">
      <c r="C363" s="1">
        <v>50.0</v>
      </c>
      <c r="D363" s="1">
        <v>0.87691</v>
      </c>
    </row>
    <row r="364">
      <c r="C364" s="1">
        <v>50.0</v>
      </c>
      <c r="D364" s="1">
        <v>0.87152</v>
      </c>
    </row>
    <row r="365">
      <c r="C365" s="1">
        <v>50.0</v>
      </c>
      <c r="D365" s="1">
        <v>0.87621</v>
      </c>
    </row>
    <row r="366">
      <c r="C366" s="1">
        <v>50.0</v>
      </c>
      <c r="D366" s="1">
        <v>0.87888</v>
      </c>
    </row>
    <row r="367">
      <c r="C367" s="1">
        <v>50.0</v>
      </c>
      <c r="D367" s="1">
        <v>0.88172</v>
      </c>
      <c r="E367" s="2">
        <f>AVERAGE(D363:D368)</f>
        <v>0.877065</v>
      </c>
    </row>
    <row r="368">
      <c r="C368" s="1">
        <v>50.0</v>
      </c>
      <c r="D368" s="1">
        <v>0.87715</v>
      </c>
    </row>
    <row r="369">
      <c r="C369" s="1">
        <v>40.0</v>
      </c>
      <c r="D369" s="1">
        <v>0.7233</v>
      </c>
    </row>
    <row r="370">
      <c r="C370" s="1">
        <v>40.0</v>
      </c>
      <c r="D370" s="1">
        <v>0.72406</v>
      </c>
    </row>
    <row r="371">
      <c r="C371" s="1">
        <v>40.0</v>
      </c>
      <c r="D371" s="1">
        <v>0.71648</v>
      </c>
      <c r="E371" s="2">
        <f>AVERAGE(D369:D374)</f>
        <v>0.7191483333</v>
      </c>
    </row>
    <row r="372">
      <c r="C372" s="1">
        <v>40.0</v>
      </c>
      <c r="D372" s="1">
        <v>0.71692</v>
      </c>
    </row>
    <row r="373">
      <c r="C373" s="1">
        <v>40.0</v>
      </c>
      <c r="D373" s="1">
        <v>0.71742</v>
      </c>
    </row>
    <row r="374">
      <c r="C374" s="1">
        <v>40.0</v>
      </c>
      <c r="D374" s="1">
        <v>0.71671</v>
      </c>
    </row>
    <row r="375">
      <c r="C375" s="1">
        <v>30.0</v>
      </c>
      <c r="D375" s="1">
        <v>0.53732</v>
      </c>
    </row>
    <row r="376">
      <c r="C376" s="1">
        <v>30.0</v>
      </c>
      <c r="D376" s="1">
        <v>0.53597</v>
      </c>
    </row>
    <row r="377">
      <c r="C377" s="1">
        <v>30.0</v>
      </c>
      <c r="D377" s="1">
        <v>0.5361</v>
      </c>
    </row>
    <row r="378">
      <c r="C378" s="1">
        <v>30.0</v>
      </c>
      <c r="D378" s="1">
        <v>0.53889</v>
      </c>
      <c r="E378" s="2">
        <f>AVERAGE(D375:D379)</f>
        <v>0.53708</v>
      </c>
    </row>
    <row r="379">
      <c r="C379" s="1">
        <v>30.0</v>
      </c>
      <c r="D379" s="1">
        <v>0.53712</v>
      </c>
    </row>
    <row r="380">
      <c r="C380" s="1">
        <v>20.0</v>
      </c>
      <c r="D380" s="1">
        <v>0.40646</v>
      </c>
    </row>
    <row r="381">
      <c r="C381" s="1">
        <v>20.0</v>
      </c>
      <c r="D381" s="1">
        <v>0.40935</v>
      </c>
      <c r="E381" s="2">
        <f>AVERAGE(D380:D383)</f>
        <v>0.4066325</v>
      </c>
    </row>
    <row r="382">
      <c r="C382" s="1">
        <v>20.0</v>
      </c>
      <c r="D382" s="1">
        <v>0.40641</v>
      </c>
    </row>
    <row r="383">
      <c r="C383" s="1">
        <v>20.0</v>
      </c>
      <c r="D383" s="1">
        <v>0.40431</v>
      </c>
    </row>
  </sheetData>
  <mergeCells count="9">
    <mergeCell ref="A19:C19"/>
    <mergeCell ref="B21:C21"/>
    <mergeCell ref="B10:C10"/>
    <mergeCell ref="A11:C11"/>
    <mergeCell ref="A12:C12"/>
    <mergeCell ref="B15:C15"/>
    <mergeCell ref="A16:C16"/>
    <mergeCell ref="A17:C17"/>
    <mergeCell ref="A18:C18"/>
  </mergeCells>
  <conditionalFormatting sqref="B2 B4">
    <cfRule type="notContainsBlanks" dxfId="0" priority="1">
      <formula>LEN(TRIM(B2))&gt;0</formula>
    </cfRule>
  </conditionalFormatting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9</v>
      </c>
      <c r="B1" s="1" t="s">
        <v>10</v>
      </c>
    </row>
    <row r="2">
      <c r="A2" s="1">
        <v>0.00263671875</v>
      </c>
      <c r="B2" s="1">
        <v>0.20843</v>
      </c>
    </row>
    <row r="3">
      <c r="A3" s="1">
        <v>0.0052734375</v>
      </c>
      <c r="B3" s="1">
        <v>0.44703</v>
      </c>
    </row>
    <row r="4">
      <c r="A4" s="1">
        <v>0.00703125</v>
      </c>
      <c r="B4" s="1">
        <v>0.58853</v>
      </c>
    </row>
    <row r="5">
      <c r="A5" s="1">
        <v>0.009375</v>
      </c>
      <c r="B5" s="1">
        <v>0.76831</v>
      </c>
    </row>
    <row r="6">
      <c r="A6" s="1">
        <v>0.0125</v>
      </c>
      <c r="B6" s="1">
        <v>1.0275</v>
      </c>
    </row>
    <row r="7">
      <c r="A7" s="1">
        <v>0.025</v>
      </c>
      <c r="B7" s="1">
        <v>2.221</v>
      </c>
    </row>
    <row r="8">
      <c r="A8" s="1">
        <v>0.05</v>
      </c>
      <c r="B8" s="1">
        <v>3.4544</v>
      </c>
    </row>
    <row r="9">
      <c r="A9" s="1">
        <v>0.1</v>
      </c>
      <c r="B9" s="1">
        <v>3.2178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71"/>
  </cols>
  <sheetData>
    <row r="1">
      <c r="A1" s="24" t="s">
        <v>4</v>
      </c>
      <c r="B1" s="24" t="s">
        <v>5</v>
      </c>
      <c r="C1" s="29" t="s">
        <v>0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</row>
    <row r="2">
      <c r="A2" s="24">
        <v>1.1</v>
      </c>
      <c r="B2" s="24">
        <v>0.321901</v>
      </c>
      <c r="C2" s="25">
        <f t="shared" ref="C2:C121" si="1">(B2 - 3.72 * power(10,-3))/50.9</f>
        <v>0.006251100196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</row>
    <row r="3">
      <c r="A3" s="24">
        <v>301.7</v>
      </c>
      <c r="B3" s="24">
        <v>0.36798</v>
      </c>
      <c r="C3" s="25">
        <f t="shared" si="1"/>
        <v>0.007156385069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</row>
    <row r="4">
      <c r="A4" s="24">
        <v>601.6</v>
      </c>
      <c r="B4" s="24">
        <v>0.366237</v>
      </c>
      <c r="C4" s="25">
        <f t="shared" si="1"/>
        <v>0.007122141454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</row>
    <row r="5">
      <c r="A5" s="24">
        <v>901.6</v>
      </c>
      <c r="B5" s="24">
        <v>0.367872</v>
      </c>
      <c r="C5" s="25">
        <f t="shared" si="1"/>
        <v>0.007154263261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</row>
    <row r="6">
      <c r="A6" s="24">
        <v>1201.6</v>
      </c>
      <c r="B6" s="24">
        <v>0.366171</v>
      </c>
      <c r="C6" s="25">
        <f t="shared" si="1"/>
        <v>0.007120844794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</row>
    <row r="7">
      <c r="A7" s="24">
        <v>1501.6</v>
      </c>
      <c r="B7" s="24">
        <v>0.366178</v>
      </c>
      <c r="C7" s="25">
        <f t="shared" si="1"/>
        <v>0.007120982318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</row>
    <row r="8">
      <c r="A8" s="24">
        <v>1801.5</v>
      </c>
      <c r="B8" s="24">
        <v>0.364877</v>
      </c>
      <c r="C8" s="25">
        <f t="shared" si="1"/>
        <v>0.007095422397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</row>
    <row r="9">
      <c r="A9" s="24">
        <v>2101.5</v>
      </c>
      <c r="B9" s="24">
        <v>0.365188</v>
      </c>
      <c r="C9" s="25">
        <f t="shared" si="1"/>
        <v>0.007101532417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</row>
    <row r="10">
      <c r="A10" s="24">
        <v>2401.5</v>
      </c>
      <c r="B10" s="24">
        <v>0.36487</v>
      </c>
      <c r="C10" s="25">
        <f t="shared" si="1"/>
        <v>0.007095284872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>
      <c r="A11" s="24">
        <v>2701.5</v>
      </c>
      <c r="B11" s="24">
        <v>0.362417</v>
      </c>
      <c r="C11" s="25">
        <f t="shared" si="1"/>
        <v>0.007047092338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>
      <c r="A12" s="24">
        <v>3001.4</v>
      </c>
      <c r="B12" s="24">
        <v>0.361254</v>
      </c>
      <c r="C12" s="25">
        <f t="shared" si="1"/>
        <v>0.007024243615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>
      <c r="A13" s="24">
        <v>3301.4</v>
      </c>
      <c r="B13" s="24">
        <v>0.359299</v>
      </c>
      <c r="C13" s="25">
        <f t="shared" si="1"/>
        <v>0.006985834971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>
      <c r="A14" s="24">
        <v>3601.4</v>
      </c>
      <c r="B14" s="24">
        <v>0.359973</v>
      </c>
      <c r="C14" s="25">
        <f t="shared" si="1"/>
        <v>0.006999076621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>
      <c r="A15" s="24">
        <v>3901.3</v>
      </c>
      <c r="B15" s="24">
        <v>0.357041</v>
      </c>
      <c r="C15" s="25">
        <f t="shared" si="1"/>
        <v>0.006941473477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>
      <c r="A16" s="24">
        <v>4201.3</v>
      </c>
      <c r="B16" s="24">
        <v>0.355354</v>
      </c>
      <c r="C16" s="25">
        <f t="shared" si="1"/>
        <v>0.006908330059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>
      <c r="A17" s="24">
        <v>4501.3</v>
      </c>
      <c r="B17" s="24">
        <v>0.356312</v>
      </c>
      <c r="C17" s="25">
        <f t="shared" si="1"/>
        <v>0.006927151277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>
      <c r="A18" s="24">
        <v>4801.3</v>
      </c>
      <c r="B18" s="24">
        <v>0.35425</v>
      </c>
      <c r="C18" s="25">
        <f t="shared" si="1"/>
        <v>0.006886640472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>
      <c r="A19" s="24">
        <v>5101.2</v>
      </c>
      <c r="B19" s="24">
        <v>0.35365</v>
      </c>
      <c r="C19" s="25">
        <f t="shared" si="1"/>
        <v>0.006874852652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  <row r="20">
      <c r="A20" s="24">
        <v>5401.2</v>
      </c>
      <c r="B20" s="24">
        <v>0.352341</v>
      </c>
      <c r="C20" s="25">
        <f t="shared" si="1"/>
        <v>0.00684913556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</row>
    <row r="21">
      <c r="A21" s="24">
        <v>5701.2</v>
      </c>
      <c r="B21" s="24">
        <v>0.353405</v>
      </c>
      <c r="C21" s="25">
        <f t="shared" si="1"/>
        <v>0.006870039293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</row>
    <row r="22">
      <c r="A22" s="24">
        <v>6001.2</v>
      </c>
      <c r="B22" s="24">
        <v>0.351483</v>
      </c>
      <c r="C22" s="25">
        <f t="shared" si="1"/>
        <v>0.006832278978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</row>
    <row r="23">
      <c r="A23" s="24">
        <v>6301.1</v>
      </c>
      <c r="B23" s="24">
        <v>0.350913</v>
      </c>
      <c r="C23" s="25">
        <f t="shared" si="1"/>
        <v>0.00682108055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</row>
    <row r="24">
      <c r="A24" s="24">
        <v>6601.1</v>
      </c>
      <c r="B24" s="24">
        <v>0.349374</v>
      </c>
      <c r="C24" s="25">
        <f t="shared" si="1"/>
        <v>0.006790844794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</row>
    <row r="25">
      <c r="A25" s="24">
        <v>6901.1</v>
      </c>
      <c r="B25" s="24">
        <v>0.349267</v>
      </c>
      <c r="C25" s="25">
        <f t="shared" si="1"/>
        <v>0.006788742633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</row>
    <row r="26">
      <c r="A26" s="24">
        <v>7201.0</v>
      </c>
      <c r="B26" s="24">
        <v>0.347071</v>
      </c>
      <c r="C26" s="25">
        <f t="shared" si="1"/>
        <v>0.006745599214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</row>
    <row r="27">
      <c r="A27" s="24">
        <v>7501.0</v>
      </c>
      <c r="B27" s="24">
        <v>0.347102</v>
      </c>
      <c r="C27" s="25">
        <f t="shared" si="1"/>
        <v>0.006746208251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</row>
    <row r="28">
      <c r="A28" s="24">
        <v>7801.0</v>
      </c>
      <c r="B28" s="24">
        <v>0.34609</v>
      </c>
      <c r="C28" s="25">
        <f t="shared" si="1"/>
        <v>0.00672632613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</row>
    <row r="29">
      <c r="A29" s="24">
        <v>8101.0</v>
      </c>
      <c r="B29" s="24">
        <v>0.343779</v>
      </c>
      <c r="C29" s="25">
        <f t="shared" si="1"/>
        <v>0.006680923379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</row>
    <row r="30">
      <c r="A30" s="24">
        <v>8400.9</v>
      </c>
      <c r="B30" s="24">
        <v>0.344273</v>
      </c>
      <c r="C30" s="25">
        <f t="shared" si="1"/>
        <v>0.006690628684</v>
      </c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</row>
    <row r="31">
      <c r="A31" s="24">
        <v>8700.9</v>
      </c>
      <c r="B31" s="24">
        <v>0.34306</v>
      </c>
      <c r="C31" s="25">
        <f t="shared" si="1"/>
        <v>0.006666797642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</row>
    <row r="32">
      <c r="A32" s="24">
        <v>9000.9</v>
      </c>
      <c r="B32" s="24">
        <v>0.34254</v>
      </c>
      <c r="C32" s="25">
        <f t="shared" si="1"/>
        <v>0.006656581532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</row>
    <row r="33">
      <c r="A33" s="24">
        <v>9300.8</v>
      </c>
      <c r="B33" s="24">
        <v>0.344016</v>
      </c>
      <c r="C33" s="25">
        <f t="shared" si="1"/>
        <v>0.006685579568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</row>
    <row r="34">
      <c r="A34" s="24">
        <v>9600.8</v>
      </c>
      <c r="B34" s="24">
        <v>0.345747</v>
      </c>
      <c r="C34" s="25">
        <f t="shared" si="1"/>
        <v>0.006719587426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</row>
    <row r="35">
      <c r="A35" s="24">
        <v>9900.8</v>
      </c>
      <c r="B35" s="24">
        <v>0.355087</v>
      </c>
      <c r="C35" s="25">
        <f t="shared" si="1"/>
        <v>0.006903084479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</row>
    <row r="36">
      <c r="A36" s="24">
        <v>10200.8</v>
      </c>
      <c r="B36" s="24">
        <v>0.354651</v>
      </c>
      <c r="C36" s="25">
        <f t="shared" si="1"/>
        <v>0.006894518664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</row>
    <row r="37">
      <c r="A37" s="24">
        <v>10500.7</v>
      </c>
      <c r="B37" s="24">
        <v>0.35978</v>
      </c>
      <c r="C37" s="25">
        <f t="shared" si="1"/>
        <v>0.006995284872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</row>
    <row r="38">
      <c r="A38" s="24">
        <v>10800.7</v>
      </c>
      <c r="B38" s="24">
        <v>0.357399</v>
      </c>
      <c r="C38" s="25">
        <f t="shared" si="1"/>
        <v>0.006948506876</v>
      </c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>
      <c r="A39" s="24">
        <v>11100.7</v>
      </c>
      <c r="B39" s="24">
        <v>0.359728</v>
      </c>
      <c r="C39" s="25">
        <f t="shared" si="1"/>
        <v>0.006994263261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>
      <c r="A40" s="24">
        <v>11400.7</v>
      </c>
      <c r="B40" s="24">
        <v>0.359213</v>
      </c>
      <c r="C40" s="25">
        <f t="shared" si="1"/>
        <v>0.006984145383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>
      <c r="A41" s="24">
        <v>11700.6</v>
      </c>
      <c r="B41" s="24">
        <v>0.359696</v>
      </c>
      <c r="C41" s="25">
        <f t="shared" si="1"/>
        <v>0.006993634578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</row>
    <row r="42">
      <c r="A42" s="24">
        <v>12000.6</v>
      </c>
      <c r="B42" s="24">
        <v>0.358874</v>
      </c>
      <c r="C42" s="25">
        <f t="shared" si="1"/>
        <v>0.006977485265</v>
      </c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</row>
    <row r="43">
      <c r="A43" s="24">
        <v>12300.6</v>
      </c>
      <c r="B43" s="24">
        <v>0.360101</v>
      </c>
      <c r="C43" s="25">
        <f t="shared" si="1"/>
        <v>0.007001591356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</row>
    <row r="44">
      <c r="A44" s="24">
        <v>12600.5</v>
      </c>
      <c r="B44" s="24">
        <v>0.358281</v>
      </c>
      <c r="C44" s="25">
        <f t="shared" si="1"/>
        <v>0.006965834971</v>
      </c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>
      <c r="A45" s="24">
        <v>12900.5</v>
      </c>
      <c r="B45" s="24">
        <v>0.3579</v>
      </c>
      <c r="C45" s="25">
        <f t="shared" si="1"/>
        <v>0.006958349705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</row>
    <row r="46">
      <c r="A46" s="24">
        <v>13200.5</v>
      </c>
      <c r="B46" s="24">
        <v>0.357264</v>
      </c>
      <c r="C46" s="25">
        <f t="shared" si="1"/>
        <v>0.006945854617</v>
      </c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>
      <c r="A47" s="24">
        <v>13500.5</v>
      </c>
      <c r="B47" s="24">
        <v>0.35709</v>
      </c>
      <c r="C47" s="25">
        <f t="shared" si="1"/>
        <v>0.006942436149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>
      <c r="A48" s="24">
        <v>13800.4</v>
      </c>
      <c r="B48" s="24">
        <v>0.356859</v>
      </c>
      <c r="C48" s="25">
        <f t="shared" si="1"/>
        <v>0.006937897839</v>
      </c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>
      <c r="A49" s="24">
        <v>14100.4</v>
      </c>
      <c r="B49" s="24">
        <v>0.356152</v>
      </c>
      <c r="C49" s="25">
        <f t="shared" si="1"/>
        <v>0.006924007859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>
      <c r="A50" s="24">
        <v>14400.4</v>
      </c>
      <c r="B50" s="24">
        <v>0.355575</v>
      </c>
      <c r="C50" s="25">
        <f t="shared" si="1"/>
        <v>0.006912671906</v>
      </c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>
      <c r="A51" s="24">
        <v>14700.4</v>
      </c>
      <c r="B51" s="24">
        <v>0.356491</v>
      </c>
      <c r="C51" s="25">
        <f t="shared" si="1"/>
        <v>0.006930667976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</row>
    <row r="52">
      <c r="A52" s="24">
        <v>15000.3</v>
      </c>
      <c r="B52" s="24">
        <v>0.354245</v>
      </c>
      <c r="C52" s="25">
        <f t="shared" si="1"/>
        <v>0.00688654224</v>
      </c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</row>
    <row r="53">
      <c r="A53" s="24">
        <v>15300.3</v>
      </c>
      <c r="B53" s="24">
        <v>0.354717</v>
      </c>
      <c r="C53" s="25">
        <f t="shared" si="1"/>
        <v>0.006895815324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</row>
    <row r="54">
      <c r="A54" s="24">
        <v>15600.3</v>
      </c>
      <c r="B54" s="24">
        <v>0.353247</v>
      </c>
      <c r="C54" s="25">
        <f t="shared" si="1"/>
        <v>0.006866935167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</row>
    <row r="55">
      <c r="A55" s="24">
        <v>15900.2</v>
      </c>
      <c r="B55" s="24">
        <v>0.353155</v>
      </c>
      <c r="C55" s="25">
        <f t="shared" si="1"/>
        <v>0.006865127701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</row>
    <row r="56">
      <c r="A56" s="24">
        <v>16200.2</v>
      </c>
      <c r="B56" s="24">
        <v>0.351526</v>
      </c>
      <c r="C56" s="25">
        <f t="shared" si="1"/>
        <v>0.006833123772</v>
      </c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</row>
    <row r="57">
      <c r="A57" s="24">
        <v>16500.2</v>
      </c>
      <c r="B57" s="24">
        <v>0.350269</v>
      </c>
      <c r="C57" s="25">
        <f t="shared" si="1"/>
        <v>0.006808428291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</row>
    <row r="58">
      <c r="A58" s="24">
        <v>16800.2</v>
      </c>
      <c r="B58" s="24">
        <v>0.350219</v>
      </c>
      <c r="C58" s="25">
        <f t="shared" si="1"/>
        <v>0.006807445972</v>
      </c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</row>
    <row r="59">
      <c r="A59" s="24">
        <v>17100.1</v>
      </c>
      <c r="B59" s="24">
        <v>0.350047</v>
      </c>
      <c r="C59" s="25">
        <f t="shared" si="1"/>
        <v>0.006804066798</v>
      </c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</row>
    <row r="60">
      <c r="A60" s="24">
        <v>17400.1</v>
      </c>
      <c r="B60" s="24">
        <v>0.349757</v>
      </c>
      <c r="C60" s="25">
        <f t="shared" si="1"/>
        <v>0.006798369352</v>
      </c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</row>
    <row r="61">
      <c r="A61" s="24">
        <v>17700.1</v>
      </c>
      <c r="B61" s="24">
        <v>0.348014</v>
      </c>
      <c r="C61" s="25">
        <f t="shared" si="1"/>
        <v>0.006764125737</v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</row>
    <row r="62">
      <c r="A62" s="24">
        <v>18000.1</v>
      </c>
      <c r="B62" s="24">
        <v>0.347052</v>
      </c>
      <c r="C62" s="25">
        <f t="shared" si="1"/>
        <v>0.006745225933</v>
      </c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</row>
    <row r="63">
      <c r="A63" s="24">
        <v>18300.0</v>
      </c>
      <c r="B63" s="24">
        <v>0.346638</v>
      </c>
      <c r="C63" s="25">
        <f t="shared" si="1"/>
        <v>0.006737092338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</row>
    <row r="64">
      <c r="A64" s="24">
        <v>18600.0</v>
      </c>
      <c r="B64" s="24">
        <v>0.346262</v>
      </c>
      <c r="C64" s="25">
        <f t="shared" si="1"/>
        <v>0.006729705305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65">
      <c r="A65" s="24">
        <v>18900.0</v>
      </c>
      <c r="B65" s="24">
        <v>0.344691</v>
      </c>
      <c r="C65" s="25">
        <f t="shared" si="1"/>
        <v>0.006698840864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</row>
    <row r="66">
      <c r="A66" s="24">
        <v>19199.9</v>
      </c>
      <c r="B66" s="24">
        <v>0.344915</v>
      </c>
      <c r="C66" s="25">
        <f t="shared" si="1"/>
        <v>0.00670324165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</row>
    <row r="67">
      <c r="A67" s="24">
        <v>19499.9</v>
      </c>
      <c r="B67" s="24">
        <v>0.343405</v>
      </c>
      <c r="C67" s="25">
        <f t="shared" si="1"/>
        <v>0.006673575639</v>
      </c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</row>
    <row r="68">
      <c r="A68" s="24">
        <v>19799.9</v>
      </c>
      <c r="B68" s="24">
        <v>0.340822</v>
      </c>
      <c r="C68" s="25">
        <f t="shared" si="1"/>
        <v>0.006622829077</v>
      </c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</row>
    <row r="69">
      <c r="A69" s="24">
        <v>20099.9</v>
      </c>
      <c r="B69" s="24">
        <v>0.340823</v>
      </c>
      <c r="C69" s="25">
        <f t="shared" si="1"/>
        <v>0.006622848723</v>
      </c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</row>
    <row r="70">
      <c r="A70" s="24">
        <v>20399.8</v>
      </c>
      <c r="B70" s="24">
        <v>0.340388</v>
      </c>
      <c r="C70" s="25">
        <f t="shared" si="1"/>
        <v>0.006614302554</v>
      </c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</row>
    <row r="71">
      <c r="A71" s="24">
        <v>20699.8</v>
      </c>
      <c r="B71" s="24">
        <v>0.338174</v>
      </c>
      <c r="C71" s="25">
        <f t="shared" si="1"/>
        <v>0.006570805501</v>
      </c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</row>
    <row r="72">
      <c r="A72" s="24">
        <v>20999.8</v>
      </c>
      <c r="B72" s="24">
        <v>0.337821</v>
      </c>
      <c r="C72" s="25">
        <f t="shared" si="1"/>
        <v>0.006563870334</v>
      </c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</row>
    <row r="73">
      <c r="A73" s="24">
        <v>21299.8</v>
      </c>
      <c r="B73" s="24">
        <v>0.337679</v>
      </c>
      <c r="C73" s="25">
        <f t="shared" si="1"/>
        <v>0.00656108055</v>
      </c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</row>
    <row r="74">
      <c r="A74" s="24">
        <v>21599.7</v>
      </c>
      <c r="B74" s="24">
        <v>0.335603</v>
      </c>
      <c r="C74" s="25">
        <f t="shared" si="1"/>
        <v>0.006520294695</v>
      </c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</row>
    <row r="75">
      <c r="A75" s="24">
        <v>21899.7</v>
      </c>
      <c r="B75" s="24">
        <v>0.334244</v>
      </c>
      <c r="C75" s="25">
        <f t="shared" si="1"/>
        <v>0.006493595285</v>
      </c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</row>
    <row r="76">
      <c r="A76" s="24">
        <v>22199.7</v>
      </c>
      <c r="B76" s="24">
        <v>0.332362</v>
      </c>
      <c r="C76" s="25">
        <f t="shared" si="1"/>
        <v>0.006456620825</v>
      </c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</row>
    <row r="77">
      <c r="A77" s="24">
        <v>22499.6</v>
      </c>
      <c r="B77" s="24">
        <v>0.330716</v>
      </c>
      <c r="C77" s="25">
        <f t="shared" si="1"/>
        <v>0.006424282908</v>
      </c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</row>
    <row r="78">
      <c r="A78" s="24">
        <v>22799.6</v>
      </c>
      <c r="B78" s="24">
        <v>0.32906</v>
      </c>
      <c r="C78" s="25">
        <f t="shared" si="1"/>
        <v>0.006391748527</v>
      </c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</row>
    <row r="79">
      <c r="A79" s="24">
        <v>23099.6</v>
      </c>
      <c r="B79" s="24">
        <v>0.327854</v>
      </c>
      <c r="C79" s="25">
        <f t="shared" si="1"/>
        <v>0.00636805501</v>
      </c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</row>
    <row r="80">
      <c r="A80" s="24">
        <v>23399.6</v>
      </c>
      <c r="B80" s="24">
        <v>0.326167</v>
      </c>
      <c r="C80" s="25">
        <f t="shared" si="1"/>
        <v>0.006334911591</v>
      </c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</row>
    <row r="81">
      <c r="A81" s="24">
        <v>23699.5</v>
      </c>
      <c r="B81" s="24">
        <v>0.325567</v>
      </c>
      <c r="C81" s="25">
        <f t="shared" si="1"/>
        <v>0.006323123772</v>
      </c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</row>
    <row r="82">
      <c r="A82" s="24">
        <v>23999.5</v>
      </c>
      <c r="B82" s="24">
        <v>0.324774</v>
      </c>
      <c r="C82" s="25">
        <f t="shared" si="1"/>
        <v>0.006307544204</v>
      </c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</row>
    <row r="83">
      <c r="A83" s="24">
        <v>24299.4</v>
      </c>
      <c r="B83" s="24">
        <v>0.322997</v>
      </c>
      <c r="C83" s="25">
        <f t="shared" si="1"/>
        <v>0.006272632613</v>
      </c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</row>
    <row r="84">
      <c r="A84" s="24">
        <v>24599.4</v>
      </c>
      <c r="B84" s="24">
        <v>0.321751</v>
      </c>
      <c r="C84" s="25">
        <f t="shared" si="1"/>
        <v>0.006248153242</v>
      </c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</row>
    <row r="85">
      <c r="A85" s="24">
        <v>24899.4</v>
      </c>
      <c r="B85" s="24">
        <v>0.32048</v>
      </c>
      <c r="C85" s="25">
        <f t="shared" si="1"/>
        <v>0.006223182711</v>
      </c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</row>
    <row r="86">
      <c r="A86" s="24">
        <v>25199.4</v>
      </c>
      <c r="B86" s="24">
        <v>0.319328</v>
      </c>
      <c r="C86" s="25">
        <f t="shared" si="1"/>
        <v>0.006200550098</v>
      </c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</row>
    <row r="87">
      <c r="A87" s="24">
        <v>25499.3</v>
      </c>
      <c r="B87" s="24">
        <v>0.315966</v>
      </c>
      <c r="C87" s="25">
        <f t="shared" si="1"/>
        <v>0.006134499018</v>
      </c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</row>
    <row r="88">
      <c r="A88" s="24">
        <v>25799.3</v>
      </c>
      <c r="B88" s="24">
        <v>0.316317</v>
      </c>
      <c r="C88" s="25">
        <f t="shared" si="1"/>
        <v>0.006141394892</v>
      </c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</row>
    <row r="89">
      <c r="A89" s="24">
        <v>26099.3</v>
      </c>
      <c r="B89" s="24">
        <v>0.31547</v>
      </c>
      <c r="C89" s="25">
        <f t="shared" si="1"/>
        <v>0.00612475442</v>
      </c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</row>
    <row r="90">
      <c r="A90" s="24">
        <v>26399.2</v>
      </c>
      <c r="B90" s="24">
        <v>0.312195</v>
      </c>
      <c r="C90" s="25">
        <f t="shared" si="1"/>
        <v>0.006060412574</v>
      </c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</row>
    <row r="91">
      <c r="A91" s="24">
        <v>26699.2</v>
      </c>
      <c r="B91" s="24">
        <v>0.31226</v>
      </c>
      <c r="C91" s="25">
        <f t="shared" si="1"/>
        <v>0.006061689587</v>
      </c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</row>
    <row r="92">
      <c r="A92" s="24">
        <v>26999.2</v>
      </c>
      <c r="B92" s="24">
        <v>0.309816</v>
      </c>
      <c r="C92" s="25">
        <f t="shared" si="1"/>
        <v>0.00601367387</v>
      </c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</row>
    <row r="93">
      <c r="A93" s="24">
        <v>27299.2</v>
      </c>
      <c r="B93" s="24">
        <v>0.308842</v>
      </c>
      <c r="C93" s="25">
        <f t="shared" si="1"/>
        <v>0.00599453831</v>
      </c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</row>
    <row r="94">
      <c r="A94" s="24">
        <v>27599.1</v>
      </c>
      <c r="B94" s="24">
        <v>0.306501</v>
      </c>
      <c r="C94" s="25">
        <f t="shared" si="1"/>
        <v>0.005948546169</v>
      </c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</row>
    <row r="95">
      <c r="A95" s="24">
        <v>27899.1</v>
      </c>
      <c r="B95" s="24">
        <v>0.307276</v>
      </c>
      <c r="C95" s="25">
        <f t="shared" si="1"/>
        <v>0.005963772102</v>
      </c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</row>
    <row r="96">
      <c r="A96" s="24">
        <v>28199.1</v>
      </c>
      <c r="B96" s="24">
        <v>0.306129</v>
      </c>
      <c r="C96" s="25">
        <f t="shared" si="1"/>
        <v>0.005941237721</v>
      </c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</row>
    <row r="97">
      <c r="A97" s="24">
        <v>28499.0</v>
      </c>
      <c r="B97" s="24">
        <v>0.304113</v>
      </c>
      <c r="C97" s="25">
        <f t="shared" si="1"/>
        <v>0.005901630648</v>
      </c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</row>
    <row r="98">
      <c r="A98" s="24">
        <v>28799.0</v>
      </c>
      <c r="B98" s="24">
        <v>0.305285</v>
      </c>
      <c r="C98" s="25">
        <f t="shared" si="1"/>
        <v>0.005924656189</v>
      </c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</row>
    <row r="99">
      <c r="A99" s="24">
        <v>29099.0</v>
      </c>
      <c r="B99" s="24">
        <v>0.303727</v>
      </c>
      <c r="C99" s="25">
        <f t="shared" si="1"/>
        <v>0.005894047151</v>
      </c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</row>
    <row r="100">
      <c r="A100" s="24">
        <v>29399.0</v>
      </c>
      <c r="B100" s="24">
        <v>0.304781</v>
      </c>
      <c r="C100" s="25">
        <f t="shared" si="1"/>
        <v>0.00591475442</v>
      </c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</row>
    <row r="101">
      <c r="A101" s="24">
        <v>29698.9</v>
      </c>
      <c r="B101" s="24">
        <v>0.303518</v>
      </c>
      <c r="C101" s="25">
        <f t="shared" si="1"/>
        <v>0.005889941061</v>
      </c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</row>
    <row r="102">
      <c r="A102" s="24">
        <v>29998.9</v>
      </c>
      <c r="B102" s="24">
        <v>0.304316</v>
      </c>
      <c r="C102" s="25">
        <f t="shared" si="1"/>
        <v>0.005905618861</v>
      </c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</row>
    <row r="103">
      <c r="A103" s="24">
        <v>30298.9</v>
      </c>
      <c r="B103" s="24">
        <v>0.301349</v>
      </c>
      <c r="C103" s="25">
        <f t="shared" si="1"/>
        <v>0.005847328094</v>
      </c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</row>
    <row r="104">
      <c r="A104" s="24">
        <v>30598.9</v>
      </c>
      <c r="B104" s="24">
        <v>0.301959</v>
      </c>
      <c r="C104" s="25">
        <f t="shared" si="1"/>
        <v>0.005859312377</v>
      </c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</row>
    <row r="105">
      <c r="A105" s="24">
        <v>30898.8</v>
      </c>
      <c r="B105" s="24">
        <v>0.300137</v>
      </c>
      <c r="C105" s="25">
        <f t="shared" si="1"/>
        <v>0.005823516699</v>
      </c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</row>
    <row r="106">
      <c r="A106" s="24">
        <v>31198.8</v>
      </c>
      <c r="B106" s="24">
        <v>0.300696</v>
      </c>
      <c r="C106" s="25">
        <f t="shared" si="1"/>
        <v>0.005834499018</v>
      </c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</row>
    <row r="107">
      <c r="A107" s="24">
        <v>31498.8</v>
      </c>
      <c r="B107" s="24">
        <v>0.29719</v>
      </c>
      <c r="C107" s="25">
        <f t="shared" si="1"/>
        <v>0.005765618861</v>
      </c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</row>
    <row r="108">
      <c r="A108" s="24">
        <v>31798.7</v>
      </c>
      <c r="B108" s="24">
        <v>0.299074</v>
      </c>
      <c r="C108" s="25">
        <f t="shared" si="1"/>
        <v>0.005802632613</v>
      </c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</row>
    <row r="109">
      <c r="A109" s="24">
        <v>32098.7</v>
      </c>
      <c r="B109" s="24">
        <v>0.297934</v>
      </c>
      <c r="C109" s="25">
        <f t="shared" si="1"/>
        <v>0.005780235756</v>
      </c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</row>
    <row r="110">
      <c r="A110" s="24">
        <v>32398.7</v>
      </c>
      <c r="B110" s="24">
        <v>0.295262</v>
      </c>
      <c r="C110" s="25">
        <f t="shared" si="1"/>
        <v>0.005727740668</v>
      </c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</row>
    <row r="111">
      <c r="A111" s="24">
        <v>32698.7</v>
      </c>
      <c r="B111" s="24">
        <v>0.296386</v>
      </c>
      <c r="C111" s="25">
        <f t="shared" si="1"/>
        <v>0.005749823183</v>
      </c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</row>
    <row r="112">
      <c r="A112" s="24">
        <v>32998.6</v>
      </c>
      <c r="B112" s="24">
        <v>0.294468</v>
      </c>
      <c r="C112" s="25">
        <f t="shared" si="1"/>
        <v>0.005712141454</v>
      </c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</row>
    <row r="113">
      <c r="A113" s="24">
        <v>33298.6</v>
      </c>
      <c r="B113" s="24">
        <v>0.29319</v>
      </c>
      <c r="C113" s="25">
        <f t="shared" si="1"/>
        <v>0.005687033399</v>
      </c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</row>
    <row r="114">
      <c r="A114" s="24">
        <v>33598.6</v>
      </c>
      <c r="B114" s="24">
        <v>0.291792</v>
      </c>
      <c r="C114" s="25">
        <f t="shared" si="1"/>
        <v>0.00565956778</v>
      </c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</row>
    <row r="115">
      <c r="A115" s="24">
        <v>33898.6</v>
      </c>
      <c r="B115" s="24">
        <v>0.289832</v>
      </c>
      <c r="C115" s="25">
        <f t="shared" si="1"/>
        <v>0.005621060904</v>
      </c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</row>
    <row r="116">
      <c r="A116" s="24">
        <v>34198.5</v>
      </c>
      <c r="B116" s="24">
        <v>0.292581</v>
      </c>
      <c r="C116" s="25">
        <f t="shared" si="1"/>
        <v>0.005675068762</v>
      </c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</row>
    <row r="117">
      <c r="A117" s="24">
        <v>34498.5</v>
      </c>
      <c r="B117" s="24">
        <v>0.290085</v>
      </c>
      <c r="C117" s="25">
        <f t="shared" si="1"/>
        <v>0.005626031434</v>
      </c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</row>
    <row r="118">
      <c r="A118" s="24">
        <v>34798.5</v>
      </c>
      <c r="B118" s="24">
        <v>0.287638</v>
      </c>
      <c r="C118" s="25">
        <f t="shared" si="1"/>
        <v>0.005577956778</v>
      </c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</row>
    <row r="119">
      <c r="A119" s="24">
        <v>35098.4</v>
      </c>
      <c r="B119" s="24">
        <v>0.290075</v>
      </c>
      <c r="C119" s="25">
        <f t="shared" si="1"/>
        <v>0.005625834971</v>
      </c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</row>
    <row r="120">
      <c r="A120" s="24">
        <v>35398.4</v>
      </c>
      <c r="B120" s="24">
        <v>0.288452</v>
      </c>
      <c r="C120" s="25">
        <f t="shared" si="1"/>
        <v>0.005593948919</v>
      </c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</row>
    <row r="121">
      <c r="A121" s="24">
        <v>35698.4</v>
      </c>
      <c r="B121" s="24">
        <v>0.287895</v>
      </c>
      <c r="C121" s="25">
        <f t="shared" si="1"/>
        <v>0.005583005894</v>
      </c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4</v>
      </c>
      <c r="B1" s="1" t="s">
        <v>5</v>
      </c>
      <c r="F1" s="1" t="s">
        <v>4</v>
      </c>
      <c r="G1" s="1" t="s">
        <v>5</v>
      </c>
      <c r="J1" s="1" t="s">
        <v>6</v>
      </c>
      <c r="K1" s="2" t="str">
        <f t="shared" ref="K1:L1" si="1">F1</f>
        <v>Time(s)</v>
      </c>
      <c r="L1" s="2" t="str">
        <f t="shared" si="1"/>
        <v>Absorbance (AU)</v>
      </c>
    </row>
    <row r="2">
      <c r="A2" s="1">
        <v>1.2</v>
      </c>
      <c r="B2" s="1">
        <v>2.26401</v>
      </c>
      <c r="F2" s="1">
        <v>1.2</v>
      </c>
      <c r="G2" s="1">
        <v>0.460776</v>
      </c>
      <c r="J2" s="1" t="s">
        <v>7</v>
      </c>
      <c r="K2" s="2">
        <f t="shared" ref="K2:K720" si="2">F2</f>
        <v>1.2</v>
      </c>
      <c r="L2" s="2">
        <f t="shared" ref="L2:L720" si="3">B2-G2</f>
        <v>1.803234</v>
      </c>
      <c r="N2" s="1" t="s">
        <v>8</v>
      </c>
      <c r="O2" s="1" t="s">
        <v>9</v>
      </c>
      <c r="P2" s="1" t="s">
        <v>10</v>
      </c>
      <c r="U2" s="2" t="str">
        <f t="shared" ref="U2:U721" si="4">K1</f>
        <v>Time(s)</v>
      </c>
      <c r="V2" s="1" t="s">
        <v>11</v>
      </c>
      <c r="W2" s="1" t="s">
        <v>12</v>
      </c>
    </row>
    <row r="3">
      <c r="A3" s="1">
        <v>61.7</v>
      </c>
      <c r="B3" s="1">
        <v>2.19619</v>
      </c>
      <c r="F3" s="1">
        <v>61.7</v>
      </c>
      <c r="G3" s="1">
        <v>0.513536</v>
      </c>
      <c r="K3" s="2">
        <f t="shared" si="2"/>
        <v>61.7</v>
      </c>
      <c r="L3" s="2">
        <f t="shared" si="3"/>
        <v>1.682654</v>
      </c>
      <c r="O3" s="1" t="s">
        <v>13</v>
      </c>
      <c r="P3" s="1">
        <v>0.44203</v>
      </c>
      <c r="U3" s="2">
        <f t="shared" si="4"/>
        <v>1.2</v>
      </c>
      <c r="V3" s="2">
        <f t="shared" ref="V3:V721" si="5">L2/104</f>
        <v>0.01733878846</v>
      </c>
      <c r="W3" s="2">
        <f t="shared" ref="W3:W722" si="6">V3*2</f>
        <v>0.03467757692</v>
      </c>
    </row>
    <row r="4">
      <c r="A4" s="1">
        <v>121.7</v>
      </c>
      <c r="B4" s="1">
        <v>2.21293</v>
      </c>
      <c r="F4" s="1">
        <v>121.7</v>
      </c>
      <c r="G4" s="1">
        <v>0.472863</v>
      </c>
      <c r="K4" s="2">
        <f t="shared" si="2"/>
        <v>121.7</v>
      </c>
      <c r="L4" s="2">
        <f t="shared" si="3"/>
        <v>1.740067</v>
      </c>
      <c r="O4" s="1" t="s">
        <v>13</v>
      </c>
      <c r="P4" s="1">
        <v>0.44331</v>
      </c>
      <c r="Q4" s="2">
        <f>AVERAGE(P3:P5)</f>
        <v>0.4425333333</v>
      </c>
      <c r="R4" s="2">
        <f>Q4/104</f>
        <v>0.004255128205</v>
      </c>
      <c r="S4" s="2">
        <f>R4*20</f>
        <v>0.0851025641</v>
      </c>
      <c r="U4" s="2">
        <f t="shared" si="4"/>
        <v>61.7</v>
      </c>
      <c r="V4" s="2">
        <f t="shared" si="5"/>
        <v>0.01617936538</v>
      </c>
      <c r="W4" s="2">
        <f t="shared" si="6"/>
        <v>0.03235873077</v>
      </c>
    </row>
    <row r="5">
      <c r="A5" s="1">
        <v>241.7</v>
      </c>
      <c r="B5" s="1">
        <v>2.19148</v>
      </c>
      <c r="F5" s="1">
        <v>241.7</v>
      </c>
      <c r="G5" s="1">
        <v>0.377926</v>
      </c>
      <c r="K5" s="2">
        <f t="shared" si="2"/>
        <v>241.7</v>
      </c>
      <c r="L5" s="2">
        <f t="shared" si="3"/>
        <v>1.813554</v>
      </c>
      <c r="O5" s="1" t="s">
        <v>13</v>
      </c>
      <c r="P5" s="1">
        <v>0.44226</v>
      </c>
      <c r="U5" s="2">
        <f t="shared" si="4"/>
        <v>121.7</v>
      </c>
      <c r="V5" s="2">
        <f t="shared" si="5"/>
        <v>0.01673141346</v>
      </c>
      <c r="W5" s="2">
        <f t="shared" si="6"/>
        <v>0.03346282692</v>
      </c>
    </row>
    <row r="6">
      <c r="A6" s="1">
        <v>301.7</v>
      </c>
      <c r="B6" s="1">
        <v>2.07984</v>
      </c>
      <c r="F6" s="1">
        <v>301.7</v>
      </c>
      <c r="G6" s="1">
        <v>0.362792</v>
      </c>
      <c r="K6" s="2">
        <f t="shared" si="2"/>
        <v>301.7</v>
      </c>
      <c r="L6" s="2">
        <f t="shared" si="3"/>
        <v>1.717048</v>
      </c>
      <c r="U6" s="2">
        <f t="shared" si="4"/>
        <v>241.7</v>
      </c>
      <c r="V6" s="2">
        <f t="shared" si="5"/>
        <v>0.01743801923</v>
      </c>
      <c r="W6" s="2">
        <f t="shared" si="6"/>
        <v>0.03487603846</v>
      </c>
    </row>
    <row r="7">
      <c r="A7" s="1">
        <v>361.7</v>
      </c>
      <c r="B7" s="1">
        <v>2.07704</v>
      </c>
      <c r="F7" s="1">
        <v>361.7</v>
      </c>
      <c r="G7" s="1">
        <v>0.352222</v>
      </c>
      <c r="K7" s="2">
        <f t="shared" si="2"/>
        <v>361.7</v>
      </c>
      <c r="L7" s="2">
        <f t="shared" si="3"/>
        <v>1.724818</v>
      </c>
      <c r="U7" s="2">
        <f t="shared" si="4"/>
        <v>301.7</v>
      </c>
      <c r="V7" s="2">
        <f t="shared" si="5"/>
        <v>0.01651007692</v>
      </c>
      <c r="W7" s="2">
        <f t="shared" si="6"/>
        <v>0.03302015385</v>
      </c>
    </row>
    <row r="8">
      <c r="A8" s="1">
        <v>421.7</v>
      </c>
      <c r="B8" s="1">
        <v>2.11646</v>
      </c>
      <c r="F8" s="1">
        <v>421.7</v>
      </c>
      <c r="G8" s="1">
        <v>0.346061</v>
      </c>
      <c r="K8" s="2">
        <f t="shared" si="2"/>
        <v>421.7</v>
      </c>
      <c r="L8" s="2">
        <f t="shared" si="3"/>
        <v>1.770399</v>
      </c>
      <c r="U8" s="2">
        <f t="shared" si="4"/>
        <v>361.7</v>
      </c>
      <c r="V8" s="2">
        <f t="shared" si="5"/>
        <v>0.01658478846</v>
      </c>
      <c r="W8" s="2">
        <f t="shared" si="6"/>
        <v>0.03316957692</v>
      </c>
    </row>
    <row r="9">
      <c r="A9" s="1">
        <v>481.7</v>
      </c>
      <c r="B9" s="1">
        <v>2.12463</v>
      </c>
      <c r="F9" s="1">
        <v>481.7</v>
      </c>
      <c r="G9" s="1">
        <v>0.337343</v>
      </c>
      <c r="K9" s="2">
        <f t="shared" si="2"/>
        <v>481.7</v>
      </c>
      <c r="L9" s="2">
        <f t="shared" si="3"/>
        <v>1.787287</v>
      </c>
      <c r="U9" s="2">
        <f t="shared" si="4"/>
        <v>421.7</v>
      </c>
      <c r="V9" s="2">
        <f t="shared" si="5"/>
        <v>0.01702306731</v>
      </c>
      <c r="W9" s="2">
        <f t="shared" si="6"/>
        <v>0.03404613462</v>
      </c>
    </row>
    <row r="10">
      <c r="A10" s="1">
        <v>541.7</v>
      </c>
      <c r="B10" s="1">
        <v>2.03256</v>
      </c>
      <c r="F10" s="1">
        <v>541.7</v>
      </c>
      <c r="G10" s="1">
        <v>0.310393</v>
      </c>
      <c r="K10" s="2">
        <f t="shared" si="2"/>
        <v>541.7</v>
      </c>
      <c r="L10" s="2">
        <f t="shared" si="3"/>
        <v>1.722167</v>
      </c>
      <c r="U10" s="2">
        <f t="shared" si="4"/>
        <v>481.7</v>
      </c>
      <c r="V10" s="2">
        <f t="shared" si="5"/>
        <v>0.01718545192</v>
      </c>
      <c r="W10" s="2">
        <f t="shared" si="6"/>
        <v>0.03437090385</v>
      </c>
    </row>
    <row r="11">
      <c r="A11" s="1">
        <v>601.7</v>
      </c>
      <c r="B11" s="1">
        <v>2.07658</v>
      </c>
      <c r="F11" s="1">
        <v>601.7</v>
      </c>
      <c r="G11" s="1">
        <v>0.287145</v>
      </c>
      <c r="K11" s="2">
        <f t="shared" si="2"/>
        <v>601.7</v>
      </c>
      <c r="L11" s="2">
        <f t="shared" si="3"/>
        <v>1.789435</v>
      </c>
      <c r="U11" s="2">
        <f t="shared" si="4"/>
        <v>541.7</v>
      </c>
      <c r="V11" s="2">
        <f t="shared" si="5"/>
        <v>0.01655929808</v>
      </c>
      <c r="W11" s="2">
        <f t="shared" si="6"/>
        <v>0.03311859615</v>
      </c>
    </row>
    <row r="12">
      <c r="A12" s="1">
        <v>661.7</v>
      </c>
      <c r="B12" s="1">
        <v>2.00281</v>
      </c>
      <c r="F12" s="1">
        <v>661.7</v>
      </c>
      <c r="G12" s="1">
        <v>0.261738</v>
      </c>
      <c r="K12" s="2">
        <f t="shared" si="2"/>
        <v>661.7</v>
      </c>
      <c r="L12" s="2">
        <f t="shared" si="3"/>
        <v>1.741072</v>
      </c>
      <c r="U12" s="2">
        <f t="shared" si="4"/>
        <v>601.7</v>
      </c>
      <c r="V12" s="2">
        <f t="shared" si="5"/>
        <v>0.01720610577</v>
      </c>
      <c r="W12" s="2">
        <f t="shared" si="6"/>
        <v>0.03441221154</v>
      </c>
    </row>
    <row r="13">
      <c r="A13" s="1">
        <v>721.7</v>
      </c>
      <c r="B13" s="1">
        <v>2.08427</v>
      </c>
      <c r="F13" s="1">
        <v>721.7</v>
      </c>
      <c r="G13" s="1">
        <v>0.252078</v>
      </c>
      <c r="K13" s="2">
        <f t="shared" si="2"/>
        <v>721.7</v>
      </c>
      <c r="L13" s="2">
        <f t="shared" si="3"/>
        <v>1.832192</v>
      </c>
      <c r="U13" s="2">
        <f t="shared" si="4"/>
        <v>661.7</v>
      </c>
      <c r="V13" s="2">
        <f t="shared" si="5"/>
        <v>0.01674107692</v>
      </c>
      <c r="W13" s="2">
        <f t="shared" si="6"/>
        <v>0.03348215385</v>
      </c>
    </row>
    <row r="14">
      <c r="A14" s="1">
        <v>781.7</v>
      </c>
      <c r="B14" s="1">
        <v>1.94549</v>
      </c>
      <c r="F14" s="1">
        <v>781.7</v>
      </c>
      <c r="G14" s="1">
        <v>0.242817</v>
      </c>
      <c r="K14" s="2">
        <f t="shared" si="2"/>
        <v>781.7</v>
      </c>
      <c r="L14" s="2">
        <f t="shared" si="3"/>
        <v>1.702673</v>
      </c>
      <c r="U14" s="2">
        <f t="shared" si="4"/>
        <v>721.7</v>
      </c>
      <c r="V14" s="2">
        <f t="shared" si="5"/>
        <v>0.01761723077</v>
      </c>
      <c r="W14" s="2">
        <f t="shared" si="6"/>
        <v>0.03523446154</v>
      </c>
    </row>
    <row r="15">
      <c r="A15" s="1">
        <v>841.7</v>
      </c>
      <c r="B15" s="1">
        <v>1.91102</v>
      </c>
      <c r="F15" s="1">
        <v>841.7</v>
      </c>
      <c r="G15" s="1">
        <v>0.239712</v>
      </c>
      <c r="K15" s="2">
        <f t="shared" si="2"/>
        <v>841.7</v>
      </c>
      <c r="L15" s="2">
        <f t="shared" si="3"/>
        <v>1.671308</v>
      </c>
      <c r="U15" s="2">
        <f t="shared" si="4"/>
        <v>781.7</v>
      </c>
      <c r="V15" s="2">
        <f t="shared" si="5"/>
        <v>0.01637185577</v>
      </c>
      <c r="W15" s="2">
        <f t="shared" si="6"/>
        <v>0.03274371154</v>
      </c>
    </row>
    <row r="16">
      <c r="A16" s="1">
        <v>901.7</v>
      </c>
      <c r="B16" s="1">
        <v>1.93178</v>
      </c>
      <c r="F16" s="1">
        <v>901.7</v>
      </c>
      <c r="G16" s="1">
        <v>0.227521</v>
      </c>
      <c r="K16" s="2">
        <f t="shared" si="2"/>
        <v>901.7</v>
      </c>
      <c r="L16" s="2">
        <f t="shared" si="3"/>
        <v>1.704259</v>
      </c>
      <c r="U16" s="2">
        <f t="shared" si="4"/>
        <v>841.7</v>
      </c>
      <c r="V16" s="2">
        <f t="shared" si="5"/>
        <v>0.01607026923</v>
      </c>
      <c r="W16" s="2">
        <f t="shared" si="6"/>
        <v>0.03214053846</v>
      </c>
    </row>
    <row r="17">
      <c r="A17" s="1">
        <v>961.7</v>
      </c>
      <c r="B17" s="1">
        <v>1.91363</v>
      </c>
      <c r="F17" s="1">
        <v>961.7</v>
      </c>
      <c r="G17" s="1">
        <v>0.214469</v>
      </c>
      <c r="K17" s="2">
        <f t="shared" si="2"/>
        <v>961.7</v>
      </c>
      <c r="L17" s="2">
        <f t="shared" si="3"/>
        <v>1.699161</v>
      </c>
      <c r="U17" s="2">
        <f t="shared" si="4"/>
        <v>901.7</v>
      </c>
      <c r="V17" s="2">
        <f t="shared" si="5"/>
        <v>0.01638710577</v>
      </c>
      <c r="W17" s="2">
        <f t="shared" si="6"/>
        <v>0.03277421154</v>
      </c>
    </row>
    <row r="18">
      <c r="A18" s="1">
        <v>1021.7</v>
      </c>
      <c r="B18" s="1">
        <v>2.0226</v>
      </c>
      <c r="F18" s="1">
        <v>1021.7</v>
      </c>
      <c r="G18" s="1">
        <v>0.206221</v>
      </c>
      <c r="K18" s="2">
        <f t="shared" si="2"/>
        <v>1021.7</v>
      </c>
      <c r="L18" s="2">
        <f t="shared" si="3"/>
        <v>1.816379</v>
      </c>
      <c r="U18" s="2">
        <f t="shared" si="4"/>
        <v>961.7</v>
      </c>
      <c r="V18" s="2">
        <f t="shared" si="5"/>
        <v>0.01633808654</v>
      </c>
      <c r="W18" s="2">
        <f t="shared" si="6"/>
        <v>0.03267617308</v>
      </c>
    </row>
    <row r="19">
      <c r="A19" s="1">
        <v>1081.6</v>
      </c>
      <c r="B19" s="1">
        <v>1.94959</v>
      </c>
      <c r="F19" s="1">
        <v>1081.6</v>
      </c>
      <c r="G19" s="1">
        <v>0.200485</v>
      </c>
      <c r="K19" s="2">
        <f t="shared" si="2"/>
        <v>1081.6</v>
      </c>
      <c r="L19" s="2">
        <f t="shared" si="3"/>
        <v>1.749105</v>
      </c>
      <c r="U19" s="2">
        <f t="shared" si="4"/>
        <v>1021.7</v>
      </c>
      <c r="V19" s="2">
        <f t="shared" si="5"/>
        <v>0.01746518269</v>
      </c>
      <c r="W19" s="2">
        <f t="shared" si="6"/>
        <v>0.03493036538</v>
      </c>
    </row>
    <row r="20">
      <c r="A20" s="1">
        <v>1141.6</v>
      </c>
      <c r="B20" s="1">
        <v>1.90441</v>
      </c>
      <c r="F20" s="1">
        <v>1141.6</v>
      </c>
      <c r="G20" s="1">
        <v>0.201124</v>
      </c>
      <c r="K20" s="2">
        <f t="shared" si="2"/>
        <v>1141.6</v>
      </c>
      <c r="L20" s="2">
        <f t="shared" si="3"/>
        <v>1.703286</v>
      </c>
      <c r="U20" s="2">
        <f t="shared" si="4"/>
        <v>1081.6</v>
      </c>
      <c r="V20" s="2">
        <f t="shared" si="5"/>
        <v>0.01681831731</v>
      </c>
      <c r="W20" s="2">
        <f t="shared" si="6"/>
        <v>0.03363663462</v>
      </c>
    </row>
    <row r="21">
      <c r="A21" s="1">
        <v>1201.6</v>
      </c>
      <c r="B21" s="1">
        <v>1.96766</v>
      </c>
      <c r="F21" s="1">
        <v>1201.6</v>
      </c>
      <c r="G21" s="1">
        <v>0.193126</v>
      </c>
      <c r="K21" s="2">
        <f t="shared" si="2"/>
        <v>1201.6</v>
      </c>
      <c r="L21" s="2">
        <f t="shared" si="3"/>
        <v>1.774534</v>
      </c>
      <c r="U21" s="2">
        <f t="shared" si="4"/>
        <v>1141.6</v>
      </c>
      <c r="V21" s="2">
        <f t="shared" si="5"/>
        <v>0.01637775</v>
      </c>
      <c r="W21" s="2">
        <f t="shared" si="6"/>
        <v>0.0327555</v>
      </c>
    </row>
    <row r="22">
      <c r="A22" s="1">
        <v>1261.6</v>
      </c>
      <c r="B22" s="1">
        <v>1.90182</v>
      </c>
      <c r="F22" s="1">
        <v>1261.6</v>
      </c>
      <c r="G22" s="1">
        <v>0.187479</v>
      </c>
      <c r="K22" s="2">
        <f t="shared" si="2"/>
        <v>1261.6</v>
      </c>
      <c r="L22" s="2">
        <f t="shared" si="3"/>
        <v>1.714341</v>
      </c>
      <c r="U22" s="2">
        <f t="shared" si="4"/>
        <v>1201.6</v>
      </c>
      <c r="V22" s="2">
        <f t="shared" si="5"/>
        <v>0.01706282692</v>
      </c>
      <c r="W22" s="2">
        <f t="shared" si="6"/>
        <v>0.03412565385</v>
      </c>
    </row>
    <row r="23">
      <c r="A23" s="1">
        <v>1321.6</v>
      </c>
      <c r="B23" s="1">
        <v>1.86456</v>
      </c>
      <c r="F23" s="1">
        <v>1321.6</v>
      </c>
      <c r="G23" s="1">
        <v>0.184952</v>
      </c>
      <c r="K23" s="2">
        <f t="shared" si="2"/>
        <v>1321.6</v>
      </c>
      <c r="L23" s="2">
        <f t="shared" si="3"/>
        <v>1.679608</v>
      </c>
      <c r="U23" s="2">
        <f t="shared" si="4"/>
        <v>1261.6</v>
      </c>
      <c r="V23" s="2">
        <f t="shared" si="5"/>
        <v>0.01648404808</v>
      </c>
      <c r="W23" s="2">
        <f t="shared" si="6"/>
        <v>0.03296809615</v>
      </c>
    </row>
    <row r="24">
      <c r="A24" s="1">
        <v>1381.6</v>
      </c>
      <c r="B24" s="1">
        <v>1.90811</v>
      </c>
      <c r="F24" s="1">
        <v>1381.6</v>
      </c>
      <c r="G24" s="1">
        <v>0.176883</v>
      </c>
      <c r="K24" s="2">
        <f t="shared" si="2"/>
        <v>1381.6</v>
      </c>
      <c r="L24" s="2">
        <f t="shared" si="3"/>
        <v>1.731227</v>
      </c>
      <c r="U24" s="2">
        <f t="shared" si="4"/>
        <v>1321.6</v>
      </c>
      <c r="V24" s="2">
        <f t="shared" si="5"/>
        <v>0.01615007692</v>
      </c>
      <c r="W24" s="2">
        <f t="shared" si="6"/>
        <v>0.03230015385</v>
      </c>
    </row>
    <row r="25">
      <c r="A25" s="1">
        <v>1441.6</v>
      </c>
      <c r="B25" s="1">
        <v>1.85965</v>
      </c>
      <c r="F25" s="1">
        <v>1441.6</v>
      </c>
      <c r="G25" s="1">
        <v>0.17401</v>
      </c>
      <c r="K25" s="2">
        <f t="shared" si="2"/>
        <v>1441.6</v>
      </c>
      <c r="L25" s="2">
        <f t="shared" si="3"/>
        <v>1.68564</v>
      </c>
      <c r="U25" s="2">
        <f t="shared" si="4"/>
        <v>1381.6</v>
      </c>
      <c r="V25" s="2">
        <f t="shared" si="5"/>
        <v>0.01664641346</v>
      </c>
      <c r="W25" s="2">
        <f t="shared" si="6"/>
        <v>0.03329282692</v>
      </c>
    </row>
    <row r="26">
      <c r="A26" s="1">
        <v>1501.6</v>
      </c>
      <c r="B26" s="1">
        <v>1.85464</v>
      </c>
      <c r="F26" s="1">
        <v>1501.6</v>
      </c>
      <c r="G26" s="1">
        <v>0.170113</v>
      </c>
      <c r="K26" s="2">
        <f t="shared" si="2"/>
        <v>1501.6</v>
      </c>
      <c r="L26" s="2">
        <f t="shared" si="3"/>
        <v>1.684527</v>
      </c>
      <c r="U26" s="2">
        <f t="shared" si="4"/>
        <v>1441.6</v>
      </c>
      <c r="V26" s="2">
        <f t="shared" si="5"/>
        <v>0.01620807692</v>
      </c>
      <c r="W26" s="2">
        <f t="shared" si="6"/>
        <v>0.03241615385</v>
      </c>
    </row>
    <row r="27">
      <c r="A27" s="1">
        <v>1561.6</v>
      </c>
      <c r="B27" s="1">
        <v>1.85153</v>
      </c>
      <c r="F27" s="1">
        <v>1561.6</v>
      </c>
      <c r="G27" s="1">
        <v>0.167</v>
      </c>
      <c r="K27" s="2">
        <f t="shared" si="2"/>
        <v>1561.6</v>
      </c>
      <c r="L27" s="2">
        <f t="shared" si="3"/>
        <v>1.68453</v>
      </c>
      <c r="U27" s="2">
        <f t="shared" si="4"/>
        <v>1501.6</v>
      </c>
      <c r="V27" s="2">
        <f t="shared" si="5"/>
        <v>0.016197375</v>
      </c>
      <c r="W27" s="2">
        <f t="shared" si="6"/>
        <v>0.03239475</v>
      </c>
    </row>
    <row r="28">
      <c r="A28" s="1">
        <v>1621.6</v>
      </c>
      <c r="B28" s="1">
        <v>1.85275</v>
      </c>
      <c r="F28" s="1">
        <v>1621.6</v>
      </c>
      <c r="G28" s="1">
        <v>0.161825</v>
      </c>
      <c r="K28" s="2">
        <f t="shared" si="2"/>
        <v>1621.6</v>
      </c>
      <c r="L28" s="2">
        <f t="shared" si="3"/>
        <v>1.690925</v>
      </c>
      <c r="U28" s="2">
        <f t="shared" si="4"/>
        <v>1561.6</v>
      </c>
      <c r="V28" s="2">
        <f t="shared" si="5"/>
        <v>0.01619740385</v>
      </c>
      <c r="W28" s="2">
        <f t="shared" si="6"/>
        <v>0.03239480769</v>
      </c>
    </row>
    <row r="29">
      <c r="A29" s="1">
        <v>1681.6</v>
      </c>
      <c r="B29" s="1">
        <v>1.81817</v>
      </c>
      <c r="F29" s="1">
        <v>1681.6</v>
      </c>
      <c r="G29" s="1">
        <v>0.161043</v>
      </c>
      <c r="K29" s="2">
        <f t="shared" si="2"/>
        <v>1681.6</v>
      </c>
      <c r="L29" s="2">
        <f t="shared" si="3"/>
        <v>1.657127</v>
      </c>
      <c r="U29" s="2">
        <f t="shared" si="4"/>
        <v>1621.6</v>
      </c>
      <c r="V29" s="2">
        <f t="shared" si="5"/>
        <v>0.01625889423</v>
      </c>
      <c r="W29" s="2">
        <f t="shared" si="6"/>
        <v>0.03251778846</v>
      </c>
    </row>
    <row r="30">
      <c r="A30" s="1">
        <v>1741.6</v>
      </c>
      <c r="B30" s="1">
        <v>1.83057</v>
      </c>
      <c r="F30" s="1">
        <v>1741.6</v>
      </c>
      <c r="G30" s="1">
        <v>0.156941</v>
      </c>
      <c r="K30" s="2">
        <f t="shared" si="2"/>
        <v>1741.6</v>
      </c>
      <c r="L30" s="2">
        <f t="shared" si="3"/>
        <v>1.673629</v>
      </c>
      <c r="U30" s="2">
        <f t="shared" si="4"/>
        <v>1681.6</v>
      </c>
      <c r="V30" s="2">
        <f t="shared" si="5"/>
        <v>0.01593391346</v>
      </c>
      <c r="W30" s="2">
        <f t="shared" si="6"/>
        <v>0.03186782692</v>
      </c>
    </row>
    <row r="31">
      <c r="A31" s="1">
        <v>1801.6</v>
      </c>
      <c r="B31" s="1">
        <v>1.78624</v>
      </c>
      <c r="F31" s="1">
        <v>1801.6</v>
      </c>
      <c r="G31" s="1">
        <v>0.152823</v>
      </c>
      <c r="K31" s="2">
        <f t="shared" si="2"/>
        <v>1801.6</v>
      </c>
      <c r="L31" s="2">
        <f t="shared" si="3"/>
        <v>1.633417</v>
      </c>
      <c r="U31" s="2">
        <f t="shared" si="4"/>
        <v>1741.6</v>
      </c>
      <c r="V31" s="2">
        <f t="shared" si="5"/>
        <v>0.01609258654</v>
      </c>
      <c r="W31" s="2">
        <f t="shared" si="6"/>
        <v>0.03218517308</v>
      </c>
    </row>
    <row r="32">
      <c r="A32" s="1">
        <v>1861.6</v>
      </c>
      <c r="B32" s="1">
        <v>1.78678</v>
      </c>
      <c r="F32" s="1">
        <v>1861.6</v>
      </c>
      <c r="G32" s="1">
        <v>0.150182</v>
      </c>
      <c r="K32" s="2">
        <f t="shared" si="2"/>
        <v>1861.6</v>
      </c>
      <c r="L32" s="2">
        <f t="shared" si="3"/>
        <v>1.636598</v>
      </c>
      <c r="U32" s="2">
        <f t="shared" si="4"/>
        <v>1801.6</v>
      </c>
      <c r="V32" s="2">
        <f t="shared" si="5"/>
        <v>0.01570593269</v>
      </c>
      <c r="W32" s="2">
        <f t="shared" si="6"/>
        <v>0.03141186538</v>
      </c>
    </row>
    <row r="33">
      <c r="A33" s="1">
        <v>1921.6</v>
      </c>
      <c r="B33" s="1">
        <v>1.7567</v>
      </c>
      <c r="F33" s="1">
        <v>1921.6</v>
      </c>
      <c r="G33" s="1">
        <v>0.148789</v>
      </c>
      <c r="K33" s="2">
        <f t="shared" si="2"/>
        <v>1921.6</v>
      </c>
      <c r="L33" s="2">
        <f t="shared" si="3"/>
        <v>1.607911</v>
      </c>
      <c r="U33" s="2">
        <f t="shared" si="4"/>
        <v>1861.6</v>
      </c>
      <c r="V33" s="2">
        <f t="shared" si="5"/>
        <v>0.01573651923</v>
      </c>
      <c r="W33" s="2">
        <f t="shared" si="6"/>
        <v>0.03147303846</v>
      </c>
    </row>
    <row r="34">
      <c r="A34" s="1">
        <v>1981.6</v>
      </c>
      <c r="B34" s="1">
        <v>1.79784</v>
      </c>
      <c r="F34" s="1">
        <v>1981.6</v>
      </c>
      <c r="G34" s="1">
        <v>0.146155</v>
      </c>
      <c r="K34" s="2">
        <f t="shared" si="2"/>
        <v>1981.6</v>
      </c>
      <c r="L34" s="2">
        <f t="shared" si="3"/>
        <v>1.651685</v>
      </c>
      <c r="U34" s="2">
        <f t="shared" si="4"/>
        <v>1921.6</v>
      </c>
      <c r="V34" s="2">
        <f t="shared" si="5"/>
        <v>0.01546068269</v>
      </c>
      <c r="W34" s="2">
        <f t="shared" si="6"/>
        <v>0.03092136538</v>
      </c>
    </row>
    <row r="35">
      <c r="A35" s="1">
        <v>2041.6</v>
      </c>
      <c r="B35" s="1">
        <v>1.77557</v>
      </c>
      <c r="F35" s="1">
        <v>2041.6</v>
      </c>
      <c r="G35" s="1">
        <v>0.14357</v>
      </c>
      <c r="K35" s="2">
        <f t="shared" si="2"/>
        <v>2041.6</v>
      </c>
      <c r="L35" s="2">
        <f t="shared" si="3"/>
        <v>1.632</v>
      </c>
      <c r="U35" s="2">
        <f t="shared" si="4"/>
        <v>1981.6</v>
      </c>
      <c r="V35" s="2">
        <f t="shared" si="5"/>
        <v>0.01588158654</v>
      </c>
      <c r="W35" s="2">
        <f t="shared" si="6"/>
        <v>0.03176317308</v>
      </c>
    </row>
    <row r="36">
      <c r="A36" s="1">
        <v>2101.6</v>
      </c>
      <c r="B36" s="1">
        <v>1.78212</v>
      </c>
      <c r="F36" s="1">
        <v>2101.6</v>
      </c>
      <c r="G36" s="1">
        <v>0.141537</v>
      </c>
      <c r="K36" s="2">
        <f t="shared" si="2"/>
        <v>2101.6</v>
      </c>
      <c r="L36" s="2">
        <f t="shared" si="3"/>
        <v>1.640583</v>
      </c>
      <c r="U36" s="2">
        <f t="shared" si="4"/>
        <v>2041.6</v>
      </c>
      <c r="V36" s="2">
        <f t="shared" si="5"/>
        <v>0.01569230769</v>
      </c>
      <c r="W36" s="2">
        <f t="shared" si="6"/>
        <v>0.03138461538</v>
      </c>
    </row>
    <row r="37">
      <c r="A37" s="1">
        <v>2161.6</v>
      </c>
      <c r="B37" s="1">
        <v>1.71912</v>
      </c>
      <c r="F37" s="1">
        <v>2161.6</v>
      </c>
      <c r="G37" s="1">
        <v>0.141076</v>
      </c>
      <c r="K37" s="2">
        <f t="shared" si="2"/>
        <v>2161.6</v>
      </c>
      <c r="L37" s="2">
        <f t="shared" si="3"/>
        <v>1.578044</v>
      </c>
      <c r="U37" s="2">
        <f t="shared" si="4"/>
        <v>2101.6</v>
      </c>
      <c r="V37" s="2">
        <f t="shared" si="5"/>
        <v>0.01577483654</v>
      </c>
      <c r="W37" s="2">
        <f t="shared" si="6"/>
        <v>0.03154967308</v>
      </c>
    </row>
    <row r="38">
      <c r="A38" s="1">
        <v>2221.5</v>
      </c>
      <c r="B38" s="1">
        <v>1.76024</v>
      </c>
      <c r="F38" s="1">
        <v>2221.5</v>
      </c>
      <c r="G38" s="1">
        <v>0.139007</v>
      </c>
      <c r="K38" s="2">
        <f t="shared" si="2"/>
        <v>2221.5</v>
      </c>
      <c r="L38" s="2">
        <f t="shared" si="3"/>
        <v>1.621233</v>
      </c>
      <c r="U38" s="2">
        <f t="shared" si="4"/>
        <v>2161.6</v>
      </c>
      <c r="V38" s="2">
        <f t="shared" si="5"/>
        <v>0.0151735</v>
      </c>
      <c r="W38" s="2">
        <f t="shared" si="6"/>
        <v>0.030347</v>
      </c>
    </row>
    <row r="39">
      <c r="A39" s="1">
        <v>2281.5</v>
      </c>
      <c r="B39" s="1">
        <v>1.71584</v>
      </c>
      <c r="F39" s="1">
        <v>2281.5</v>
      </c>
      <c r="G39" s="1">
        <v>0.136971</v>
      </c>
      <c r="K39" s="2">
        <f t="shared" si="2"/>
        <v>2281.5</v>
      </c>
      <c r="L39" s="2">
        <f t="shared" si="3"/>
        <v>1.578869</v>
      </c>
      <c r="U39" s="2">
        <f t="shared" si="4"/>
        <v>2221.5</v>
      </c>
      <c r="V39" s="2">
        <f t="shared" si="5"/>
        <v>0.01558877885</v>
      </c>
      <c r="W39" s="2">
        <f t="shared" si="6"/>
        <v>0.03117755769</v>
      </c>
    </row>
    <row r="40">
      <c r="A40" s="1">
        <v>2341.5</v>
      </c>
      <c r="B40" s="1">
        <v>1.73031</v>
      </c>
      <c r="F40" s="1">
        <v>2341.5</v>
      </c>
      <c r="G40" s="1">
        <v>0.133298</v>
      </c>
      <c r="K40" s="2">
        <f t="shared" si="2"/>
        <v>2341.5</v>
      </c>
      <c r="L40" s="2">
        <f t="shared" si="3"/>
        <v>1.597012</v>
      </c>
      <c r="U40" s="2">
        <f t="shared" si="4"/>
        <v>2281.5</v>
      </c>
      <c r="V40" s="2">
        <f t="shared" si="5"/>
        <v>0.01518143269</v>
      </c>
      <c r="W40" s="2">
        <f t="shared" si="6"/>
        <v>0.03036286538</v>
      </c>
    </row>
    <row r="41">
      <c r="A41" s="1">
        <v>2401.5</v>
      </c>
      <c r="B41" s="1">
        <v>1.7156</v>
      </c>
      <c r="F41" s="1">
        <v>2401.5</v>
      </c>
      <c r="G41" s="1">
        <v>0.131531</v>
      </c>
      <c r="K41" s="2">
        <f t="shared" si="2"/>
        <v>2401.5</v>
      </c>
      <c r="L41" s="2">
        <f t="shared" si="3"/>
        <v>1.584069</v>
      </c>
      <c r="U41" s="2">
        <f t="shared" si="4"/>
        <v>2341.5</v>
      </c>
      <c r="V41" s="2">
        <f t="shared" si="5"/>
        <v>0.01535588462</v>
      </c>
      <c r="W41" s="2">
        <f t="shared" si="6"/>
        <v>0.03071176923</v>
      </c>
    </row>
    <row r="42">
      <c r="A42" s="1">
        <v>2461.5</v>
      </c>
      <c r="B42" s="1">
        <v>1.71786</v>
      </c>
      <c r="F42" s="1">
        <v>2461.5</v>
      </c>
      <c r="G42" s="1">
        <v>0.129098</v>
      </c>
      <c r="K42" s="2">
        <f t="shared" si="2"/>
        <v>2461.5</v>
      </c>
      <c r="L42" s="2">
        <f t="shared" si="3"/>
        <v>1.588762</v>
      </c>
      <c r="U42" s="2">
        <f t="shared" si="4"/>
        <v>2401.5</v>
      </c>
      <c r="V42" s="2">
        <f t="shared" si="5"/>
        <v>0.01523143269</v>
      </c>
      <c r="W42" s="2">
        <f t="shared" si="6"/>
        <v>0.03046286538</v>
      </c>
    </row>
    <row r="43">
      <c r="A43" s="1">
        <v>2521.5</v>
      </c>
      <c r="B43" s="1">
        <v>1.71932</v>
      </c>
      <c r="F43" s="1">
        <v>2521.5</v>
      </c>
      <c r="G43" s="1">
        <v>0.127744</v>
      </c>
      <c r="K43" s="2">
        <f t="shared" si="2"/>
        <v>2521.5</v>
      </c>
      <c r="L43" s="2">
        <f t="shared" si="3"/>
        <v>1.591576</v>
      </c>
      <c r="U43" s="2">
        <f t="shared" si="4"/>
        <v>2461.5</v>
      </c>
      <c r="V43" s="2">
        <f t="shared" si="5"/>
        <v>0.01527655769</v>
      </c>
      <c r="W43" s="2">
        <f t="shared" si="6"/>
        <v>0.03055311538</v>
      </c>
    </row>
    <row r="44">
      <c r="A44" s="1">
        <v>2581.5</v>
      </c>
      <c r="B44" s="1">
        <v>1.69625</v>
      </c>
      <c r="F44" s="1">
        <v>2581.5</v>
      </c>
      <c r="G44" s="1">
        <v>0.126973</v>
      </c>
      <c r="K44" s="2">
        <f t="shared" si="2"/>
        <v>2581.5</v>
      </c>
      <c r="L44" s="2">
        <f t="shared" si="3"/>
        <v>1.569277</v>
      </c>
      <c r="U44" s="2">
        <f t="shared" si="4"/>
        <v>2521.5</v>
      </c>
      <c r="V44" s="2">
        <f t="shared" si="5"/>
        <v>0.01530361538</v>
      </c>
      <c r="W44" s="2">
        <f t="shared" si="6"/>
        <v>0.03060723077</v>
      </c>
    </row>
    <row r="45">
      <c r="A45" s="1">
        <v>2641.5</v>
      </c>
      <c r="B45" s="1">
        <v>1.72712</v>
      </c>
      <c r="F45" s="1">
        <v>2641.5</v>
      </c>
      <c r="G45" s="1">
        <v>0.126301</v>
      </c>
      <c r="K45" s="2">
        <f t="shared" si="2"/>
        <v>2641.5</v>
      </c>
      <c r="L45" s="2">
        <f t="shared" si="3"/>
        <v>1.600819</v>
      </c>
      <c r="U45" s="2">
        <f t="shared" si="4"/>
        <v>2581.5</v>
      </c>
      <c r="V45" s="2">
        <f t="shared" si="5"/>
        <v>0.01508920192</v>
      </c>
      <c r="W45" s="2">
        <f t="shared" si="6"/>
        <v>0.03017840385</v>
      </c>
    </row>
    <row r="46">
      <c r="A46" s="1">
        <v>2701.5</v>
      </c>
      <c r="B46" s="1">
        <v>1.70209</v>
      </c>
      <c r="F46" s="1">
        <v>2701.5</v>
      </c>
      <c r="G46" s="1">
        <v>0.123543</v>
      </c>
      <c r="K46" s="2">
        <f t="shared" si="2"/>
        <v>2701.5</v>
      </c>
      <c r="L46" s="2">
        <f t="shared" si="3"/>
        <v>1.578547</v>
      </c>
      <c r="U46" s="2">
        <f t="shared" si="4"/>
        <v>2641.5</v>
      </c>
      <c r="V46" s="2">
        <f t="shared" si="5"/>
        <v>0.01539249038</v>
      </c>
      <c r="W46" s="2">
        <f t="shared" si="6"/>
        <v>0.03078498077</v>
      </c>
    </row>
    <row r="47">
      <c r="A47" s="1">
        <v>2761.5</v>
      </c>
      <c r="B47" s="1">
        <v>1.68575</v>
      </c>
      <c r="F47" s="1">
        <v>2761.5</v>
      </c>
      <c r="G47" s="1">
        <v>0.123405</v>
      </c>
      <c r="K47" s="2">
        <f t="shared" si="2"/>
        <v>2761.5</v>
      </c>
      <c r="L47" s="2">
        <f t="shared" si="3"/>
        <v>1.562345</v>
      </c>
      <c r="U47" s="2">
        <f t="shared" si="4"/>
        <v>2701.5</v>
      </c>
      <c r="V47" s="2">
        <f t="shared" si="5"/>
        <v>0.01517833654</v>
      </c>
      <c r="W47" s="2">
        <f t="shared" si="6"/>
        <v>0.03035667308</v>
      </c>
    </row>
    <row r="48">
      <c r="A48" s="1">
        <v>2821.5</v>
      </c>
      <c r="B48" s="1">
        <v>1.68038</v>
      </c>
      <c r="F48" s="1">
        <v>2821.5</v>
      </c>
      <c r="G48" s="1">
        <v>0.122576</v>
      </c>
      <c r="K48" s="2">
        <f t="shared" si="2"/>
        <v>2821.5</v>
      </c>
      <c r="L48" s="2">
        <f t="shared" si="3"/>
        <v>1.557804</v>
      </c>
      <c r="U48" s="2">
        <f t="shared" si="4"/>
        <v>2761.5</v>
      </c>
      <c r="V48" s="2">
        <f t="shared" si="5"/>
        <v>0.01502254808</v>
      </c>
      <c r="W48" s="2">
        <f t="shared" si="6"/>
        <v>0.03004509615</v>
      </c>
    </row>
    <row r="49">
      <c r="A49" s="1">
        <v>2881.5</v>
      </c>
      <c r="B49" s="1">
        <v>1.68161</v>
      </c>
      <c r="F49" s="1">
        <v>2881.5</v>
      </c>
      <c r="G49" s="1">
        <v>0.121639</v>
      </c>
      <c r="K49" s="2">
        <f t="shared" si="2"/>
        <v>2881.5</v>
      </c>
      <c r="L49" s="2">
        <f t="shared" si="3"/>
        <v>1.559971</v>
      </c>
      <c r="U49" s="2">
        <f t="shared" si="4"/>
        <v>2821.5</v>
      </c>
      <c r="V49" s="2">
        <f t="shared" si="5"/>
        <v>0.01497888462</v>
      </c>
      <c r="W49" s="2">
        <f t="shared" si="6"/>
        <v>0.02995776923</v>
      </c>
    </row>
    <row r="50">
      <c r="A50" s="1">
        <v>2941.5</v>
      </c>
      <c r="B50" s="1">
        <v>1.68019</v>
      </c>
      <c r="F50" s="1">
        <v>2941.5</v>
      </c>
      <c r="G50" s="1">
        <v>0.119769</v>
      </c>
      <c r="K50" s="2">
        <f t="shared" si="2"/>
        <v>2941.5</v>
      </c>
      <c r="L50" s="2">
        <f t="shared" si="3"/>
        <v>1.560421</v>
      </c>
      <c r="U50" s="2">
        <f t="shared" si="4"/>
        <v>2881.5</v>
      </c>
      <c r="V50" s="2">
        <f t="shared" si="5"/>
        <v>0.01499972115</v>
      </c>
      <c r="W50" s="2">
        <f t="shared" si="6"/>
        <v>0.02999944231</v>
      </c>
    </row>
    <row r="51">
      <c r="A51" s="1">
        <v>3001.5</v>
      </c>
      <c r="B51" s="1">
        <v>1.68275</v>
      </c>
      <c r="F51" s="1">
        <v>3001.5</v>
      </c>
      <c r="G51" s="1">
        <v>0.118691</v>
      </c>
      <c r="K51" s="2">
        <f t="shared" si="2"/>
        <v>3001.5</v>
      </c>
      <c r="L51" s="2">
        <f t="shared" si="3"/>
        <v>1.564059</v>
      </c>
      <c r="U51" s="2">
        <f t="shared" si="4"/>
        <v>2941.5</v>
      </c>
      <c r="V51" s="2">
        <f t="shared" si="5"/>
        <v>0.01500404808</v>
      </c>
      <c r="W51" s="2">
        <f t="shared" si="6"/>
        <v>0.03000809615</v>
      </c>
    </row>
    <row r="52">
      <c r="A52" s="1">
        <v>3061.5</v>
      </c>
      <c r="B52" s="1">
        <v>1.67892</v>
      </c>
      <c r="F52" s="1">
        <v>3061.5</v>
      </c>
      <c r="G52" s="1">
        <v>0.116721</v>
      </c>
      <c r="K52" s="2">
        <f t="shared" si="2"/>
        <v>3061.5</v>
      </c>
      <c r="L52" s="2">
        <f t="shared" si="3"/>
        <v>1.562199</v>
      </c>
      <c r="U52" s="2">
        <f t="shared" si="4"/>
        <v>3001.5</v>
      </c>
      <c r="V52" s="2">
        <f t="shared" si="5"/>
        <v>0.01503902885</v>
      </c>
      <c r="W52" s="2">
        <f t="shared" si="6"/>
        <v>0.03007805769</v>
      </c>
    </row>
    <row r="53">
      <c r="A53" s="1">
        <v>3121.5</v>
      </c>
      <c r="B53" s="1">
        <v>1.66862</v>
      </c>
      <c r="F53" s="1">
        <v>3121.5</v>
      </c>
      <c r="G53" s="1">
        <v>0.115679</v>
      </c>
      <c r="K53" s="2">
        <f t="shared" si="2"/>
        <v>3121.5</v>
      </c>
      <c r="L53" s="2">
        <f t="shared" si="3"/>
        <v>1.552941</v>
      </c>
      <c r="U53" s="2">
        <f t="shared" si="4"/>
        <v>3061.5</v>
      </c>
      <c r="V53" s="2">
        <f t="shared" si="5"/>
        <v>0.01502114423</v>
      </c>
      <c r="W53" s="2">
        <f t="shared" si="6"/>
        <v>0.03004228846</v>
      </c>
    </row>
    <row r="54">
      <c r="A54" s="1">
        <v>3181.5</v>
      </c>
      <c r="B54" s="1">
        <v>1.65283</v>
      </c>
      <c r="F54" s="1">
        <v>3181.5</v>
      </c>
      <c r="G54" s="1">
        <v>0.114052</v>
      </c>
      <c r="K54" s="2">
        <f t="shared" si="2"/>
        <v>3181.5</v>
      </c>
      <c r="L54" s="2">
        <f t="shared" si="3"/>
        <v>1.538778</v>
      </c>
      <c r="U54" s="2">
        <f t="shared" si="4"/>
        <v>3121.5</v>
      </c>
      <c r="V54" s="2">
        <f t="shared" si="5"/>
        <v>0.014932125</v>
      </c>
      <c r="W54" s="2">
        <f t="shared" si="6"/>
        <v>0.02986425</v>
      </c>
    </row>
    <row r="55">
      <c r="A55" s="1">
        <v>3241.5</v>
      </c>
      <c r="B55" s="1">
        <v>1.66349</v>
      </c>
      <c r="F55" s="1">
        <v>3241.5</v>
      </c>
      <c r="G55" s="1">
        <v>0.11421</v>
      </c>
      <c r="K55" s="2">
        <f t="shared" si="2"/>
        <v>3241.5</v>
      </c>
      <c r="L55" s="2">
        <f t="shared" si="3"/>
        <v>1.54928</v>
      </c>
      <c r="U55" s="2">
        <f t="shared" si="4"/>
        <v>3181.5</v>
      </c>
      <c r="V55" s="2">
        <f t="shared" si="5"/>
        <v>0.01479594231</v>
      </c>
      <c r="W55" s="2">
        <f t="shared" si="6"/>
        <v>0.02959188462</v>
      </c>
    </row>
    <row r="56">
      <c r="A56" s="1">
        <v>3301.4</v>
      </c>
      <c r="B56" s="1">
        <v>1.68069</v>
      </c>
      <c r="F56" s="1">
        <v>3301.4</v>
      </c>
      <c r="G56" s="1">
        <v>0.112253</v>
      </c>
      <c r="K56" s="2">
        <f t="shared" si="2"/>
        <v>3301.4</v>
      </c>
      <c r="L56" s="2">
        <f t="shared" si="3"/>
        <v>1.568437</v>
      </c>
      <c r="U56" s="2">
        <f t="shared" si="4"/>
        <v>3241.5</v>
      </c>
      <c r="V56" s="2">
        <f t="shared" si="5"/>
        <v>0.01489692308</v>
      </c>
      <c r="W56" s="2">
        <f t="shared" si="6"/>
        <v>0.02979384615</v>
      </c>
    </row>
    <row r="57">
      <c r="A57" s="1">
        <v>3361.4</v>
      </c>
      <c r="B57" s="1">
        <v>1.64996</v>
      </c>
      <c r="F57" s="1">
        <v>3361.4</v>
      </c>
      <c r="G57" s="1">
        <v>0.111789</v>
      </c>
      <c r="K57" s="2">
        <f t="shared" si="2"/>
        <v>3361.4</v>
      </c>
      <c r="L57" s="2">
        <f t="shared" si="3"/>
        <v>1.538171</v>
      </c>
      <c r="U57" s="2">
        <f t="shared" si="4"/>
        <v>3301.4</v>
      </c>
      <c r="V57" s="2">
        <f t="shared" si="5"/>
        <v>0.015081125</v>
      </c>
      <c r="W57" s="2">
        <f t="shared" si="6"/>
        <v>0.03016225</v>
      </c>
    </row>
    <row r="58">
      <c r="A58" s="1">
        <v>3421.4</v>
      </c>
      <c r="B58" s="1">
        <v>1.63497</v>
      </c>
      <c r="F58" s="1">
        <v>3421.4</v>
      </c>
      <c r="G58" s="1">
        <v>0.11121</v>
      </c>
      <c r="K58" s="2">
        <f t="shared" si="2"/>
        <v>3421.4</v>
      </c>
      <c r="L58" s="2">
        <f t="shared" si="3"/>
        <v>1.52376</v>
      </c>
      <c r="U58" s="2">
        <f t="shared" si="4"/>
        <v>3361.4</v>
      </c>
      <c r="V58" s="2">
        <f t="shared" si="5"/>
        <v>0.01479010577</v>
      </c>
      <c r="W58" s="2">
        <f t="shared" si="6"/>
        <v>0.02958021154</v>
      </c>
    </row>
    <row r="59">
      <c r="A59" s="1">
        <v>3481.4</v>
      </c>
      <c r="B59" s="1">
        <v>1.62258</v>
      </c>
      <c r="F59" s="1">
        <v>3481.4</v>
      </c>
      <c r="G59" s="1">
        <v>0.109552</v>
      </c>
      <c r="K59" s="2">
        <f t="shared" si="2"/>
        <v>3481.4</v>
      </c>
      <c r="L59" s="2">
        <f t="shared" si="3"/>
        <v>1.513028</v>
      </c>
      <c r="U59" s="2">
        <f t="shared" si="4"/>
        <v>3421.4</v>
      </c>
      <c r="V59" s="2">
        <f t="shared" si="5"/>
        <v>0.01465153846</v>
      </c>
      <c r="W59" s="2">
        <f t="shared" si="6"/>
        <v>0.02930307692</v>
      </c>
    </row>
    <row r="60">
      <c r="A60" s="1">
        <v>3541.4</v>
      </c>
      <c r="B60" s="1">
        <v>1.63655</v>
      </c>
      <c r="F60" s="1">
        <v>3541.4</v>
      </c>
      <c r="G60" s="1">
        <v>0.109519</v>
      </c>
      <c r="K60" s="2">
        <f t="shared" si="2"/>
        <v>3541.4</v>
      </c>
      <c r="L60" s="2">
        <f t="shared" si="3"/>
        <v>1.527031</v>
      </c>
      <c r="U60" s="2">
        <f t="shared" si="4"/>
        <v>3481.4</v>
      </c>
      <c r="V60" s="2">
        <f t="shared" si="5"/>
        <v>0.01454834615</v>
      </c>
      <c r="W60" s="2">
        <f t="shared" si="6"/>
        <v>0.02909669231</v>
      </c>
    </row>
    <row r="61">
      <c r="A61" s="1">
        <v>3601.4</v>
      </c>
      <c r="B61" s="1">
        <v>1.63801</v>
      </c>
      <c r="F61" s="1">
        <v>3601.4</v>
      </c>
      <c r="G61" s="1">
        <v>0.108793</v>
      </c>
      <c r="K61" s="2">
        <f t="shared" si="2"/>
        <v>3601.4</v>
      </c>
      <c r="L61" s="2">
        <f t="shared" si="3"/>
        <v>1.529217</v>
      </c>
      <c r="U61" s="2">
        <f t="shared" si="4"/>
        <v>3541.4</v>
      </c>
      <c r="V61" s="2">
        <f t="shared" si="5"/>
        <v>0.01468299038</v>
      </c>
      <c r="W61" s="2">
        <f t="shared" si="6"/>
        <v>0.02936598077</v>
      </c>
    </row>
    <row r="62">
      <c r="A62" s="1">
        <v>3661.4</v>
      </c>
      <c r="B62" s="1">
        <v>1.61453</v>
      </c>
      <c r="F62" s="1">
        <v>3661.4</v>
      </c>
      <c r="G62" s="1">
        <v>0.107579</v>
      </c>
      <c r="K62" s="2">
        <f t="shared" si="2"/>
        <v>3661.4</v>
      </c>
      <c r="L62" s="2">
        <f t="shared" si="3"/>
        <v>1.506951</v>
      </c>
      <c r="U62" s="2">
        <f t="shared" si="4"/>
        <v>3601.4</v>
      </c>
      <c r="V62" s="2">
        <f t="shared" si="5"/>
        <v>0.01470400962</v>
      </c>
      <c r="W62" s="2">
        <f t="shared" si="6"/>
        <v>0.02940801923</v>
      </c>
    </row>
    <row r="63">
      <c r="A63" s="1">
        <v>3721.4</v>
      </c>
      <c r="B63" s="1">
        <v>1.63083</v>
      </c>
      <c r="F63" s="1">
        <v>3721.4</v>
      </c>
      <c r="G63" s="1">
        <v>0.108001</v>
      </c>
      <c r="K63" s="2">
        <f t="shared" si="2"/>
        <v>3721.4</v>
      </c>
      <c r="L63" s="2">
        <f t="shared" si="3"/>
        <v>1.522829</v>
      </c>
      <c r="U63" s="2">
        <f t="shared" si="4"/>
        <v>3661.4</v>
      </c>
      <c r="V63" s="2">
        <f t="shared" si="5"/>
        <v>0.01448991346</v>
      </c>
      <c r="W63" s="2">
        <f t="shared" si="6"/>
        <v>0.02897982692</v>
      </c>
    </row>
    <row r="64">
      <c r="A64" s="1">
        <v>3781.4</v>
      </c>
      <c r="B64" s="1">
        <v>1.63215</v>
      </c>
      <c r="F64" s="1">
        <v>3781.4</v>
      </c>
      <c r="G64" s="1">
        <v>0.10638</v>
      </c>
      <c r="K64" s="2">
        <f t="shared" si="2"/>
        <v>3781.4</v>
      </c>
      <c r="L64" s="2">
        <f t="shared" si="3"/>
        <v>1.52577</v>
      </c>
      <c r="U64" s="2">
        <f t="shared" si="4"/>
        <v>3721.4</v>
      </c>
      <c r="V64" s="2">
        <f t="shared" si="5"/>
        <v>0.01464258654</v>
      </c>
      <c r="W64" s="2">
        <f t="shared" si="6"/>
        <v>0.02928517308</v>
      </c>
    </row>
    <row r="65">
      <c r="A65" s="1">
        <v>3841.4</v>
      </c>
      <c r="B65" s="1">
        <v>1.6189</v>
      </c>
      <c r="F65" s="1">
        <v>3841.4</v>
      </c>
      <c r="G65" s="1">
        <v>0.104548</v>
      </c>
      <c r="K65" s="2">
        <f t="shared" si="2"/>
        <v>3841.4</v>
      </c>
      <c r="L65" s="2">
        <f t="shared" si="3"/>
        <v>1.514352</v>
      </c>
      <c r="U65" s="2">
        <f t="shared" si="4"/>
        <v>3781.4</v>
      </c>
      <c r="V65" s="2">
        <f t="shared" si="5"/>
        <v>0.01467086538</v>
      </c>
      <c r="W65" s="2">
        <f t="shared" si="6"/>
        <v>0.02934173077</v>
      </c>
    </row>
    <row r="66">
      <c r="A66" s="1">
        <v>3901.4</v>
      </c>
      <c r="B66" s="1">
        <v>1.60713</v>
      </c>
      <c r="F66" s="1">
        <v>3901.4</v>
      </c>
      <c r="G66" s="1">
        <v>0.104351</v>
      </c>
      <c r="K66" s="2">
        <f t="shared" si="2"/>
        <v>3901.4</v>
      </c>
      <c r="L66" s="2">
        <f t="shared" si="3"/>
        <v>1.502779</v>
      </c>
      <c r="U66" s="2">
        <f t="shared" si="4"/>
        <v>3841.4</v>
      </c>
      <c r="V66" s="2">
        <f t="shared" si="5"/>
        <v>0.01456107692</v>
      </c>
      <c r="W66" s="2">
        <f t="shared" si="6"/>
        <v>0.02912215385</v>
      </c>
    </row>
    <row r="67">
      <c r="A67" s="1">
        <v>3961.4</v>
      </c>
      <c r="B67" s="1">
        <v>1.62044</v>
      </c>
      <c r="F67" s="1">
        <v>3961.4</v>
      </c>
      <c r="G67" s="1">
        <v>0.103767</v>
      </c>
      <c r="K67" s="2">
        <f t="shared" si="2"/>
        <v>3961.4</v>
      </c>
      <c r="L67" s="2">
        <f t="shared" si="3"/>
        <v>1.516673</v>
      </c>
      <c r="U67" s="2">
        <f t="shared" si="4"/>
        <v>3901.4</v>
      </c>
      <c r="V67" s="2">
        <f t="shared" si="5"/>
        <v>0.01444979808</v>
      </c>
      <c r="W67" s="2">
        <f t="shared" si="6"/>
        <v>0.02889959615</v>
      </c>
    </row>
    <row r="68">
      <c r="A68" s="1">
        <v>4021.4</v>
      </c>
      <c r="B68" s="1">
        <v>1.60482</v>
      </c>
      <c r="F68" s="1">
        <v>4021.4</v>
      </c>
      <c r="G68" s="1">
        <v>0.102136</v>
      </c>
      <c r="K68" s="2">
        <f t="shared" si="2"/>
        <v>4021.4</v>
      </c>
      <c r="L68" s="2">
        <f t="shared" si="3"/>
        <v>1.502684</v>
      </c>
      <c r="U68" s="2">
        <f t="shared" si="4"/>
        <v>3961.4</v>
      </c>
      <c r="V68" s="2">
        <f t="shared" si="5"/>
        <v>0.01458339423</v>
      </c>
      <c r="W68" s="2">
        <f t="shared" si="6"/>
        <v>0.02916678846</v>
      </c>
    </row>
    <row r="69">
      <c r="A69" s="1">
        <v>4081.4</v>
      </c>
      <c r="B69" s="1">
        <v>1.60923</v>
      </c>
      <c r="F69" s="1">
        <v>4081.4</v>
      </c>
      <c r="G69" s="1">
        <v>0.101981</v>
      </c>
      <c r="K69" s="2">
        <f t="shared" si="2"/>
        <v>4081.4</v>
      </c>
      <c r="L69" s="2">
        <f t="shared" si="3"/>
        <v>1.507249</v>
      </c>
      <c r="U69" s="2">
        <f t="shared" si="4"/>
        <v>4021.4</v>
      </c>
      <c r="V69" s="2">
        <f t="shared" si="5"/>
        <v>0.01444888462</v>
      </c>
      <c r="W69" s="2">
        <f t="shared" si="6"/>
        <v>0.02889776923</v>
      </c>
    </row>
    <row r="70">
      <c r="A70" s="1">
        <v>4141.4</v>
      </c>
      <c r="B70" s="1">
        <v>1.62065</v>
      </c>
      <c r="F70" s="1">
        <v>4141.4</v>
      </c>
      <c r="G70" s="1">
        <v>0.100739</v>
      </c>
      <c r="K70" s="2">
        <f t="shared" si="2"/>
        <v>4141.4</v>
      </c>
      <c r="L70" s="2">
        <f t="shared" si="3"/>
        <v>1.519911</v>
      </c>
      <c r="U70" s="2">
        <f t="shared" si="4"/>
        <v>4081.4</v>
      </c>
      <c r="V70" s="2">
        <f t="shared" si="5"/>
        <v>0.01449277885</v>
      </c>
      <c r="W70" s="2">
        <f t="shared" si="6"/>
        <v>0.02898555769</v>
      </c>
    </row>
    <row r="71">
      <c r="A71" s="1">
        <v>4201.4</v>
      </c>
      <c r="B71" s="1">
        <v>1.59439</v>
      </c>
      <c r="F71" s="1">
        <v>4201.4</v>
      </c>
      <c r="G71" s="1">
        <v>0.10012</v>
      </c>
      <c r="K71" s="2">
        <f t="shared" si="2"/>
        <v>4201.4</v>
      </c>
      <c r="L71" s="2">
        <f t="shared" si="3"/>
        <v>1.49427</v>
      </c>
      <c r="U71" s="2">
        <f t="shared" si="4"/>
        <v>4141.4</v>
      </c>
      <c r="V71" s="2">
        <f t="shared" si="5"/>
        <v>0.01461452885</v>
      </c>
      <c r="W71" s="2">
        <f t="shared" si="6"/>
        <v>0.02922905769</v>
      </c>
    </row>
    <row r="72">
      <c r="A72" s="1">
        <v>4261.4</v>
      </c>
      <c r="B72" s="1">
        <v>1.60885</v>
      </c>
      <c r="F72" s="1">
        <v>4261.4</v>
      </c>
      <c r="G72" s="1">
        <v>0.100002</v>
      </c>
      <c r="K72" s="2">
        <f t="shared" si="2"/>
        <v>4261.4</v>
      </c>
      <c r="L72" s="2">
        <f t="shared" si="3"/>
        <v>1.508848</v>
      </c>
      <c r="U72" s="2">
        <f t="shared" si="4"/>
        <v>4201.4</v>
      </c>
      <c r="V72" s="2">
        <f t="shared" si="5"/>
        <v>0.01436798077</v>
      </c>
      <c r="W72" s="2">
        <f t="shared" si="6"/>
        <v>0.02873596154</v>
      </c>
    </row>
    <row r="73">
      <c r="A73" s="1">
        <v>4321.4</v>
      </c>
      <c r="B73" s="1">
        <v>1.60545</v>
      </c>
      <c r="F73" s="1">
        <v>4321.4</v>
      </c>
      <c r="G73" s="1">
        <v>0.100345</v>
      </c>
      <c r="K73" s="2">
        <f t="shared" si="2"/>
        <v>4321.4</v>
      </c>
      <c r="L73" s="2">
        <f t="shared" si="3"/>
        <v>1.505105</v>
      </c>
      <c r="U73" s="2">
        <f t="shared" si="4"/>
        <v>4261.4</v>
      </c>
      <c r="V73" s="2">
        <f t="shared" si="5"/>
        <v>0.01450815385</v>
      </c>
      <c r="W73" s="2">
        <f t="shared" si="6"/>
        <v>0.02901630769</v>
      </c>
    </row>
    <row r="74">
      <c r="A74" s="1">
        <v>4381.3</v>
      </c>
      <c r="B74" s="1">
        <v>1.60258</v>
      </c>
      <c r="F74" s="1">
        <v>4381.3</v>
      </c>
      <c r="G74" s="12">
        <v>0.0984659</v>
      </c>
      <c r="K74" s="2">
        <f t="shared" si="2"/>
        <v>4381.3</v>
      </c>
      <c r="L74" s="14">
        <f t="shared" si="3"/>
        <v>1.5041141</v>
      </c>
      <c r="U74" s="2">
        <f t="shared" si="4"/>
        <v>4321.4</v>
      </c>
      <c r="V74" s="2">
        <f t="shared" si="5"/>
        <v>0.01447216346</v>
      </c>
      <c r="W74" s="2">
        <f t="shared" si="6"/>
        <v>0.02894432692</v>
      </c>
    </row>
    <row r="75">
      <c r="A75" s="1">
        <v>4441.3</v>
      </c>
      <c r="B75" s="1">
        <v>1.57979</v>
      </c>
      <c r="F75" s="1">
        <v>4441.3</v>
      </c>
      <c r="G75" s="12">
        <v>0.097589</v>
      </c>
      <c r="K75" s="2">
        <f t="shared" si="2"/>
        <v>4441.3</v>
      </c>
      <c r="L75" s="14">
        <f t="shared" si="3"/>
        <v>1.482201</v>
      </c>
      <c r="U75" s="2">
        <f t="shared" si="4"/>
        <v>4381.3</v>
      </c>
      <c r="V75" s="14">
        <f t="shared" si="5"/>
        <v>0.01446263558</v>
      </c>
      <c r="W75" s="14">
        <f t="shared" si="6"/>
        <v>0.02892527115</v>
      </c>
    </row>
    <row r="76">
      <c r="A76" s="1">
        <v>4501.3</v>
      </c>
      <c r="B76" s="1">
        <v>1.59112</v>
      </c>
      <c r="F76" s="1">
        <v>4501.3</v>
      </c>
      <c r="G76" s="12">
        <v>0.0958228</v>
      </c>
      <c r="K76" s="2">
        <f t="shared" si="2"/>
        <v>4501.3</v>
      </c>
      <c r="L76" s="14">
        <f t="shared" si="3"/>
        <v>1.4952972</v>
      </c>
      <c r="U76" s="2">
        <f t="shared" si="4"/>
        <v>4441.3</v>
      </c>
      <c r="V76" s="14">
        <f t="shared" si="5"/>
        <v>0.01425193269</v>
      </c>
      <c r="W76" s="14">
        <f t="shared" si="6"/>
        <v>0.02850386538</v>
      </c>
    </row>
    <row r="77">
      <c r="A77" s="1">
        <v>4561.3</v>
      </c>
      <c r="B77" s="1">
        <v>1.59111</v>
      </c>
      <c r="F77" s="1">
        <v>4561.3</v>
      </c>
      <c r="G77" s="12">
        <v>0.0956817</v>
      </c>
      <c r="K77" s="2">
        <f t="shared" si="2"/>
        <v>4561.3</v>
      </c>
      <c r="L77" s="14">
        <f t="shared" si="3"/>
        <v>1.4954283</v>
      </c>
      <c r="U77" s="2">
        <f t="shared" si="4"/>
        <v>4501.3</v>
      </c>
      <c r="V77" s="14">
        <f t="shared" si="5"/>
        <v>0.01437785769</v>
      </c>
      <c r="W77" s="14">
        <f t="shared" si="6"/>
        <v>0.02875571538</v>
      </c>
    </row>
    <row r="78">
      <c r="A78" s="1">
        <v>4621.3</v>
      </c>
      <c r="B78" s="1">
        <v>1.60864</v>
      </c>
      <c r="F78" s="1">
        <v>4621.3</v>
      </c>
      <c r="G78" s="12">
        <v>0.094492</v>
      </c>
      <c r="K78" s="2">
        <f t="shared" si="2"/>
        <v>4621.3</v>
      </c>
      <c r="L78" s="14">
        <f t="shared" si="3"/>
        <v>1.514148</v>
      </c>
      <c r="U78" s="2">
        <f t="shared" si="4"/>
        <v>4561.3</v>
      </c>
      <c r="V78" s="14">
        <f t="shared" si="5"/>
        <v>0.01437911827</v>
      </c>
      <c r="W78" s="14">
        <f t="shared" si="6"/>
        <v>0.02875823654</v>
      </c>
    </row>
    <row r="79">
      <c r="A79" s="1">
        <v>4681.3</v>
      </c>
      <c r="B79" s="1">
        <v>1.59416</v>
      </c>
      <c r="F79" s="1">
        <v>4681.3</v>
      </c>
      <c r="G79" s="12">
        <v>0.0941138</v>
      </c>
      <c r="K79" s="2">
        <f t="shared" si="2"/>
        <v>4681.3</v>
      </c>
      <c r="L79" s="14">
        <f t="shared" si="3"/>
        <v>1.5000462</v>
      </c>
      <c r="U79" s="2">
        <f t="shared" si="4"/>
        <v>4621.3</v>
      </c>
      <c r="V79" s="14">
        <f t="shared" si="5"/>
        <v>0.01455911538</v>
      </c>
      <c r="W79" s="14">
        <f t="shared" si="6"/>
        <v>0.02911823077</v>
      </c>
    </row>
    <row r="80">
      <c r="A80" s="1">
        <v>4741.3</v>
      </c>
      <c r="B80" s="1">
        <v>1.59348</v>
      </c>
      <c r="F80" s="1">
        <v>4741.3</v>
      </c>
      <c r="G80" s="12">
        <v>0.0935173</v>
      </c>
      <c r="K80" s="2">
        <f t="shared" si="2"/>
        <v>4741.3</v>
      </c>
      <c r="L80" s="14">
        <f t="shared" si="3"/>
        <v>1.4999627</v>
      </c>
      <c r="U80" s="2">
        <f t="shared" si="4"/>
        <v>4681.3</v>
      </c>
      <c r="V80" s="14">
        <f t="shared" si="5"/>
        <v>0.01442352115</v>
      </c>
      <c r="W80" s="14">
        <f t="shared" si="6"/>
        <v>0.02884704231</v>
      </c>
    </row>
    <row r="81">
      <c r="A81" s="1">
        <v>4801.3</v>
      </c>
      <c r="B81" s="1">
        <v>1.57858</v>
      </c>
      <c r="F81" s="1">
        <v>4801.3</v>
      </c>
      <c r="G81" s="12">
        <v>0.0940604</v>
      </c>
      <c r="K81" s="2">
        <f t="shared" si="2"/>
        <v>4801.3</v>
      </c>
      <c r="L81" s="14">
        <f t="shared" si="3"/>
        <v>1.4845196</v>
      </c>
      <c r="U81" s="2">
        <f t="shared" si="4"/>
        <v>4741.3</v>
      </c>
      <c r="V81" s="14">
        <f t="shared" si="5"/>
        <v>0.01442271827</v>
      </c>
      <c r="W81" s="14">
        <f t="shared" si="6"/>
        <v>0.02884543654</v>
      </c>
    </row>
    <row r="82">
      <c r="A82" s="1">
        <v>4861.3</v>
      </c>
      <c r="B82" s="1">
        <v>1.58167</v>
      </c>
      <c r="F82" s="1">
        <v>4861.3</v>
      </c>
      <c r="G82" s="12">
        <v>0.0939851</v>
      </c>
      <c r="K82" s="2">
        <f t="shared" si="2"/>
        <v>4861.3</v>
      </c>
      <c r="L82" s="14">
        <f t="shared" si="3"/>
        <v>1.4876849</v>
      </c>
      <c r="U82" s="2">
        <f t="shared" si="4"/>
        <v>4801.3</v>
      </c>
      <c r="V82" s="14">
        <f t="shared" si="5"/>
        <v>0.01427422692</v>
      </c>
      <c r="W82" s="14">
        <f t="shared" si="6"/>
        <v>0.02854845385</v>
      </c>
    </row>
    <row r="83">
      <c r="A83" s="1">
        <v>4921.3</v>
      </c>
      <c r="B83" s="1">
        <v>1.58077</v>
      </c>
      <c r="F83" s="1">
        <v>4921.3</v>
      </c>
      <c r="G83" s="12">
        <v>0.0934963</v>
      </c>
      <c r="K83" s="2">
        <f t="shared" si="2"/>
        <v>4921.3</v>
      </c>
      <c r="L83" s="14">
        <f t="shared" si="3"/>
        <v>1.4872737</v>
      </c>
      <c r="U83" s="2">
        <f t="shared" si="4"/>
        <v>4861.3</v>
      </c>
      <c r="V83" s="14">
        <f t="shared" si="5"/>
        <v>0.0143046625</v>
      </c>
      <c r="W83" s="14">
        <f t="shared" si="6"/>
        <v>0.028609325</v>
      </c>
    </row>
    <row r="84">
      <c r="A84" s="1">
        <v>4981.3</v>
      </c>
      <c r="B84" s="1">
        <v>1.59292</v>
      </c>
      <c r="F84" s="1">
        <v>4981.3</v>
      </c>
      <c r="G84" s="12">
        <v>0.093472</v>
      </c>
      <c r="K84" s="2">
        <f t="shared" si="2"/>
        <v>4981.3</v>
      </c>
      <c r="L84" s="14">
        <f t="shared" si="3"/>
        <v>1.499448</v>
      </c>
      <c r="U84" s="2">
        <f t="shared" si="4"/>
        <v>4921.3</v>
      </c>
      <c r="V84" s="14">
        <f t="shared" si="5"/>
        <v>0.01430070865</v>
      </c>
      <c r="W84" s="14">
        <f t="shared" si="6"/>
        <v>0.02860141731</v>
      </c>
    </row>
    <row r="85">
      <c r="A85" s="1">
        <v>5041.3</v>
      </c>
      <c r="B85" s="1">
        <v>1.5818</v>
      </c>
      <c r="F85" s="1">
        <v>5041.3</v>
      </c>
      <c r="G85" s="12">
        <v>0.0919614</v>
      </c>
      <c r="K85" s="2">
        <f t="shared" si="2"/>
        <v>5041.3</v>
      </c>
      <c r="L85" s="14">
        <f t="shared" si="3"/>
        <v>1.4898386</v>
      </c>
      <c r="U85" s="2">
        <f t="shared" si="4"/>
        <v>4981.3</v>
      </c>
      <c r="V85" s="14">
        <f t="shared" si="5"/>
        <v>0.01441776923</v>
      </c>
      <c r="W85" s="14">
        <f t="shared" si="6"/>
        <v>0.02883553846</v>
      </c>
    </row>
    <row r="86">
      <c r="A86" s="1">
        <v>5101.3</v>
      </c>
      <c r="B86" s="1">
        <v>1.55607</v>
      </c>
      <c r="F86" s="1">
        <v>5101.3</v>
      </c>
      <c r="G86" s="12">
        <v>0.0898089</v>
      </c>
      <c r="K86" s="2">
        <f t="shared" si="2"/>
        <v>5101.3</v>
      </c>
      <c r="L86" s="14">
        <f t="shared" si="3"/>
        <v>1.4662611</v>
      </c>
      <c r="U86" s="2">
        <f t="shared" si="4"/>
        <v>5041.3</v>
      </c>
      <c r="V86" s="14">
        <f t="shared" si="5"/>
        <v>0.01432537115</v>
      </c>
      <c r="W86" s="14">
        <f t="shared" si="6"/>
        <v>0.02865074231</v>
      </c>
    </row>
    <row r="87">
      <c r="A87" s="1">
        <v>5161.3</v>
      </c>
      <c r="B87" s="1">
        <v>1.59165</v>
      </c>
      <c r="F87" s="1">
        <v>5161.3</v>
      </c>
      <c r="G87" s="12">
        <v>0.0904717</v>
      </c>
      <c r="K87" s="2">
        <f t="shared" si="2"/>
        <v>5161.3</v>
      </c>
      <c r="L87" s="14">
        <f t="shared" si="3"/>
        <v>1.5011783</v>
      </c>
      <c r="U87" s="2">
        <f t="shared" si="4"/>
        <v>5101.3</v>
      </c>
      <c r="V87" s="14">
        <f t="shared" si="5"/>
        <v>0.01409866442</v>
      </c>
      <c r="W87" s="14">
        <f t="shared" si="6"/>
        <v>0.02819732885</v>
      </c>
    </row>
    <row r="88">
      <c r="A88" s="1">
        <v>5221.3</v>
      </c>
      <c r="B88" s="1">
        <v>1.55732</v>
      </c>
      <c r="F88" s="1">
        <v>5221.3</v>
      </c>
      <c r="G88" s="12">
        <v>0.0900779</v>
      </c>
      <c r="K88" s="2">
        <f t="shared" si="2"/>
        <v>5221.3</v>
      </c>
      <c r="L88" s="14">
        <f t="shared" si="3"/>
        <v>1.4672421</v>
      </c>
      <c r="U88" s="2">
        <f t="shared" si="4"/>
        <v>5161.3</v>
      </c>
      <c r="V88" s="14">
        <f t="shared" si="5"/>
        <v>0.01443440673</v>
      </c>
      <c r="W88" s="14">
        <f t="shared" si="6"/>
        <v>0.02886881346</v>
      </c>
    </row>
    <row r="89">
      <c r="A89" s="1">
        <v>5281.3</v>
      </c>
      <c r="B89" s="1">
        <v>1.5589</v>
      </c>
      <c r="F89" s="1">
        <v>5281.3</v>
      </c>
      <c r="G89" s="12">
        <v>0.0899458</v>
      </c>
      <c r="K89" s="2">
        <f t="shared" si="2"/>
        <v>5281.3</v>
      </c>
      <c r="L89" s="14">
        <f t="shared" si="3"/>
        <v>1.4689542</v>
      </c>
      <c r="U89" s="2">
        <f t="shared" si="4"/>
        <v>5221.3</v>
      </c>
      <c r="V89" s="14">
        <f t="shared" si="5"/>
        <v>0.01410809712</v>
      </c>
      <c r="W89" s="14">
        <f t="shared" si="6"/>
        <v>0.02821619423</v>
      </c>
    </row>
    <row r="90">
      <c r="A90" s="1">
        <v>5341.3</v>
      </c>
      <c r="B90" s="1">
        <v>1.58599</v>
      </c>
      <c r="F90" s="1">
        <v>5341.3</v>
      </c>
      <c r="G90" s="12">
        <v>0.0895276</v>
      </c>
      <c r="K90" s="2">
        <f t="shared" si="2"/>
        <v>5341.3</v>
      </c>
      <c r="L90" s="14">
        <f t="shared" si="3"/>
        <v>1.4964624</v>
      </c>
      <c r="U90" s="2">
        <f t="shared" si="4"/>
        <v>5281.3</v>
      </c>
      <c r="V90" s="14">
        <f t="shared" si="5"/>
        <v>0.01412455962</v>
      </c>
      <c r="W90" s="14">
        <f t="shared" si="6"/>
        <v>0.02824911923</v>
      </c>
    </row>
    <row r="91">
      <c r="A91" s="1">
        <v>5401.3</v>
      </c>
      <c r="B91" s="1">
        <v>1.57179</v>
      </c>
      <c r="F91" s="1">
        <v>5401.3</v>
      </c>
      <c r="G91" s="12">
        <v>0.0885863</v>
      </c>
      <c r="K91" s="2">
        <f t="shared" si="2"/>
        <v>5401.3</v>
      </c>
      <c r="L91" s="14">
        <f t="shared" si="3"/>
        <v>1.4832037</v>
      </c>
      <c r="U91" s="2">
        <f t="shared" si="4"/>
        <v>5341.3</v>
      </c>
      <c r="V91" s="14">
        <f t="shared" si="5"/>
        <v>0.01438906154</v>
      </c>
      <c r="W91" s="14">
        <f t="shared" si="6"/>
        <v>0.02877812308</v>
      </c>
    </row>
    <row r="92">
      <c r="A92" s="1">
        <v>5461.3</v>
      </c>
      <c r="B92" s="1">
        <v>1.55444</v>
      </c>
      <c r="F92" s="1">
        <v>5461.3</v>
      </c>
      <c r="G92" s="12">
        <v>0.088028</v>
      </c>
      <c r="K92" s="2">
        <f t="shared" si="2"/>
        <v>5461.3</v>
      </c>
      <c r="L92" s="14">
        <f t="shared" si="3"/>
        <v>1.466412</v>
      </c>
      <c r="U92" s="2">
        <f t="shared" si="4"/>
        <v>5401.3</v>
      </c>
      <c r="V92" s="14">
        <f t="shared" si="5"/>
        <v>0.01426157404</v>
      </c>
      <c r="W92" s="14">
        <f t="shared" si="6"/>
        <v>0.02852314808</v>
      </c>
    </row>
    <row r="93">
      <c r="A93" s="1">
        <v>5521.2</v>
      </c>
      <c r="B93" s="1">
        <v>1.55403</v>
      </c>
      <c r="F93" s="1">
        <v>5521.2</v>
      </c>
      <c r="G93" s="12">
        <v>0.0874333</v>
      </c>
      <c r="K93" s="2">
        <f t="shared" si="2"/>
        <v>5521.2</v>
      </c>
      <c r="L93" s="14">
        <f t="shared" si="3"/>
        <v>1.4665967</v>
      </c>
      <c r="U93" s="2">
        <f t="shared" si="4"/>
        <v>5461.3</v>
      </c>
      <c r="V93" s="14">
        <f t="shared" si="5"/>
        <v>0.01410011538</v>
      </c>
      <c r="W93" s="14">
        <f t="shared" si="6"/>
        <v>0.02820023077</v>
      </c>
    </row>
    <row r="94">
      <c r="A94" s="1">
        <v>5581.2</v>
      </c>
      <c r="B94" s="1">
        <v>1.57882</v>
      </c>
      <c r="F94" s="1">
        <v>5581.2</v>
      </c>
      <c r="G94" s="12">
        <v>0.0870047</v>
      </c>
      <c r="K94" s="2">
        <f t="shared" si="2"/>
        <v>5581.2</v>
      </c>
      <c r="L94" s="14">
        <f t="shared" si="3"/>
        <v>1.4918153</v>
      </c>
      <c r="U94" s="2">
        <f t="shared" si="4"/>
        <v>5521.2</v>
      </c>
      <c r="V94" s="14">
        <f t="shared" si="5"/>
        <v>0.01410189135</v>
      </c>
      <c r="W94" s="14">
        <f t="shared" si="6"/>
        <v>0.02820378269</v>
      </c>
    </row>
    <row r="95">
      <c r="A95" s="1">
        <v>5641.2</v>
      </c>
      <c r="B95" s="1">
        <v>1.58059</v>
      </c>
      <c r="F95" s="1">
        <v>5641.2</v>
      </c>
      <c r="G95" s="12">
        <v>0.0873446</v>
      </c>
      <c r="K95" s="2">
        <f t="shared" si="2"/>
        <v>5641.2</v>
      </c>
      <c r="L95" s="14">
        <f t="shared" si="3"/>
        <v>1.4932454</v>
      </c>
      <c r="U95" s="2">
        <f t="shared" si="4"/>
        <v>5581.2</v>
      </c>
      <c r="V95" s="14">
        <f t="shared" si="5"/>
        <v>0.01434437788</v>
      </c>
      <c r="W95" s="14">
        <f t="shared" si="6"/>
        <v>0.02868875577</v>
      </c>
    </row>
    <row r="96">
      <c r="A96" s="1">
        <v>5701.2</v>
      </c>
      <c r="B96" s="1">
        <v>1.57087</v>
      </c>
      <c r="F96" s="1">
        <v>5701.2</v>
      </c>
      <c r="G96" s="12">
        <v>0.0861053</v>
      </c>
      <c r="K96" s="2">
        <f t="shared" si="2"/>
        <v>5701.2</v>
      </c>
      <c r="L96" s="14">
        <f t="shared" si="3"/>
        <v>1.4847647</v>
      </c>
      <c r="U96" s="2">
        <f t="shared" si="4"/>
        <v>5641.2</v>
      </c>
      <c r="V96" s="14">
        <f t="shared" si="5"/>
        <v>0.01435812885</v>
      </c>
      <c r="W96" s="14">
        <f t="shared" si="6"/>
        <v>0.02871625769</v>
      </c>
    </row>
    <row r="97">
      <c r="A97" s="1">
        <v>5761.2</v>
      </c>
      <c r="B97" s="1">
        <v>1.54644</v>
      </c>
      <c r="F97" s="1">
        <v>5761.2</v>
      </c>
      <c r="G97" s="12">
        <v>0.0857391</v>
      </c>
      <c r="K97" s="2">
        <f t="shared" si="2"/>
        <v>5761.2</v>
      </c>
      <c r="L97" s="14">
        <f t="shared" si="3"/>
        <v>1.4607009</v>
      </c>
      <c r="U97" s="2">
        <f t="shared" si="4"/>
        <v>5701.2</v>
      </c>
      <c r="V97" s="14">
        <f t="shared" si="5"/>
        <v>0.01427658365</v>
      </c>
      <c r="W97" s="14">
        <f t="shared" si="6"/>
        <v>0.02855316731</v>
      </c>
    </row>
    <row r="98">
      <c r="A98" s="1">
        <v>5821.2</v>
      </c>
      <c r="B98" s="1">
        <v>1.54153</v>
      </c>
      <c r="F98" s="1">
        <v>5821.2</v>
      </c>
      <c r="G98" s="12">
        <v>0.0857759</v>
      </c>
      <c r="K98" s="2">
        <f t="shared" si="2"/>
        <v>5821.2</v>
      </c>
      <c r="L98" s="14">
        <f t="shared" si="3"/>
        <v>1.4557541</v>
      </c>
      <c r="U98" s="2">
        <f t="shared" si="4"/>
        <v>5761.2</v>
      </c>
      <c r="V98" s="14">
        <f t="shared" si="5"/>
        <v>0.01404520096</v>
      </c>
      <c r="W98" s="14">
        <f t="shared" si="6"/>
        <v>0.02809040192</v>
      </c>
    </row>
    <row r="99">
      <c r="A99" s="1">
        <v>5881.2</v>
      </c>
      <c r="B99" s="1">
        <v>1.54022</v>
      </c>
      <c r="F99" s="1">
        <v>5881.2</v>
      </c>
      <c r="G99" s="12">
        <v>0.0857544</v>
      </c>
      <c r="K99" s="2">
        <f t="shared" si="2"/>
        <v>5881.2</v>
      </c>
      <c r="L99" s="14">
        <f t="shared" si="3"/>
        <v>1.4544656</v>
      </c>
      <c r="U99" s="2">
        <f t="shared" si="4"/>
        <v>5821.2</v>
      </c>
      <c r="V99" s="14">
        <f t="shared" si="5"/>
        <v>0.01399763558</v>
      </c>
      <c r="W99" s="14">
        <f t="shared" si="6"/>
        <v>0.02799527115</v>
      </c>
    </row>
    <row r="100">
      <c r="A100" s="1">
        <v>5941.2</v>
      </c>
      <c r="B100" s="1">
        <v>1.5676</v>
      </c>
      <c r="F100" s="1">
        <v>5941.2</v>
      </c>
      <c r="G100" s="12">
        <v>0.0862141</v>
      </c>
      <c r="K100" s="2">
        <f t="shared" si="2"/>
        <v>5941.2</v>
      </c>
      <c r="L100" s="14">
        <f t="shared" si="3"/>
        <v>1.4813859</v>
      </c>
      <c r="U100" s="2">
        <f t="shared" si="4"/>
        <v>5881.2</v>
      </c>
      <c r="V100" s="14">
        <f t="shared" si="5"/>
        <v>0.01398524615</v>
      </c>
      <c r="W100" s="14">
        <f t="shared" si="6"/>
        <v>0.02797049231</v>
      </c>
    </row>
    <row r="101">
      <c r="A101" s="1">
        <v>6001.2</v>
      </c>
      <c r="B101" s="1">
        <v>1.5598</v>
      </c>
      <c r="F101" s="1">
        <v>6001.2</v>
      </c>
      <c r="G101" s="12">
        <v>0.0853305</v>
      </c>
      <c r="K101" s="2">
        <f t="shared" si="2"/>
        <v>6001.2</v>
      </c>
      <c r="L101" s="14">
        <f t="shared" si="3"/>
        <v>1.4744695</v>
      </c>
      <c r="U101" s="2">
        <f t="shared" si="4"/>
        <v>5941.2</v>
      </c>
      <c r="V101" s="14">
        <f t="shared" si="5"/>
        <v>0.01424409519</v>
      </c>
      <c r="W101" s="14">
        <f t="shared" si="6"/>
        <v>0.02848819038</v>
      </c>
    </row>
    <row r="102">
      <c r="A102" s="1">
        <v>6061.2</v>
      </c>
      <c r="B102" s="1">
        <v>1.5686</v>
      </c>
      <c r="F102" s="1">
        <v>6061.2</v>
      </c>
      <c r="G102" s="12">
        <v>0.0839143</v>
      </c>
      <c r="K102" s="2">
        <f t="shared" si="2"/>
        <v>6061.2</v>
      </c>
      <c r="L102" s="14">
        <f t="shared" si="3"/>
        <v>1.4846857</v>
      </c>
      <c r="U102" s="2">
        <f t="shared" si="4"/>
        <v>6001.2</v>
      </c>
      <c r="V102" s="14">
        <f t="shared" si="5"/>
        <v>0.01417759135</v>
      </c>
      <c r="W102" s="14">
        <f t="shared" si="6"/>
        <v>0.02835518269</v>
      </c>
    </row>
    <row r="103">
      <c r="A103" s="1">
        <v>6121.2</v>
      </c>
      <c r="B103" s="1">
        <v>1.55558</v>
      </c>
      <c r="F103" s="1">
        <v>6121.2</v>
      </c>
      <c r="G103" s="12">
        <v>0.0842214</v>
      </c>
      <c r="K103" s="2">
        <f t="shared" si="2"/>
        <v>6121.2</v>
      </c>
      <c r="L103" s="14">
        <f t="shared" si="3"/>
        <v>1.4713586</v>
      </c>
      <c r="U103" s="2">
        <f t="shared" si="4"/>
        <v>6061.2</v>
      </c>
      <c r="V103" s="14">
        <f t="shared" si="5"/>
        <v>0.01427582404</v>
      </c>
      <c r="W103" s="14">
        <f t="shared" si="6"/>
        <v>0.02855164808</v>
      </c>
    </row>
    <row r="104">
      <c r="A104" s="1">
        <v>6181.2</v>
      </c>
      <c r="B104" s="1">
        <v>1.55274</v>
      </c>
      <c r="F104" s="1">
        <v>6181.2</v>
      </c>
      <c r="G104" s="12">
        <v>0.0826926</v>
      </c>
      <c r="K104" s="2">
        <f t="shared" si="2"/>
        <v>6181.2</v>
      </c>
      <c r="L104" s="14">
        <f t="shared" si="3"/>
        <v>1.4700474</v>
      </c>
      <c r="U104" s="2">
        <f t="shared" si="4"/>
        <v>6121.2</v>
      </c>
      <c r="V104" s="14">
        <f t="shared" si="5"/>
        <v>0.01414767885</v>
      </c>
      <c r="W104" s="14">
        <f t="shared" si="6"/>
        <v>0.02829535769</v>
      </c>
    </row>
    <row r="105">
      <c r="A105" s="1">
        <v>6241.2</v>
      </c>
      <c r="B105" s="1">
        <v>1.56739</v>
      </c>
      <c r="F105" s="1">
        <v>6241.2</v>
      </c>
      <c r="G105" s="12">
        <v>0.0833192</v>
      </c>
      <c r="K105" s="2">
        <f t="shared" si="2"/>
        <v>6241.2</v>
      </c>
      <c r="L105" s="14">
        <f t="shared" si="3"/>
        <v>1.4840708</v>
      </c>
      <c r="U105" s="2">
        <f t="shared" si="4"/>
        <v>6181.2</v>
      </c>
      <c r="V105" s="14">
        <f t="shared" si="5"/>
        <v>0.01413507115</v>
      </c>
      <c r="W105" s="14">
        <f t="shared" si="6"/>
        <v>0.02827014231</v>
      </c>
    </row>
    <row r="106">
      <c r="A106" s="1">
        <v>6301.2</v>
      </c>
      <c r="B106" s="1">
        <v>1.54582</v>
      </c>
      <c r="F106" s="1">
        <v>6301.2</v>
      </c>
      <c r="G106" s="12">
        <v>0.0834537</v>
      </c>
      <c r="K106" s="2">
        <f t="shared" si="2"/>
        <v>6301.2</v>
      </c>
      <c r="L106" s="14">
        <f t="shared" si="3"/>
        <v>1.4623663</v>
      </c>
      <c r="U106" s="2">
        <f t="shared" si="4"/>
        <v>6241.2</v>
      </c>
      <c r="V106" s="14">
        <f t="shared" si="5"/>
        <v>0.01426991154</v>
      </c>
      <c r="W106" s="14">
        <f t="shared" si="6"/>
        <v>0.02853982308</v>
      </c>
    </row>
    <row r="107">
      <c r="A107" s="1">
        <v>6361.2</v>
      </c>
      <c r="B107" s="1">
        <v>1.56687</v>
      </c>
      <c r="F107" s="1">
        <v>6361.2</v>
      </c>
      <c r="G107" s="12">
        <v>0.0821295</v>
      </c>
      <c r="K107" s="2">
        <f t="shared" si="2"/>
        <v>6361.2</v>
      </c>
      <c r="L107" s="14">
        <f t="shared" si="3"/>
        <v>1.4847405</v>
      </c>
      <c r="U107" s="2">
        <f t="shared" si="4"/>
        <v>6301.2</v>
      </c>
      <c r="V107" s="14">
        <f t="shared" si="5"/>
        <v>0.01406121442</v>
      </c>
      <c r="W107" s="14">
        <f t="shared" si="6"/>
        <v>0.02812242885</v>
      </c>
    </row>
    <row r="108">
      <c r="A108" s="1">
        <v>6421.2</v>
      </c>
      <c r="B108" s="1">
        <v>1.54828</v>
      </c>
      <c r="F108" s="1">
        <v>6421.2</v>
      </c>
      <c r="G108" s="12">
        <v>0.0830235</v>
      </c>
      <c r="K108" s="2">
        <f t="shared" si="2"/>
        <v>6421.2</v>
      </c>
      <c r="L108" s="14">
        <f t="shared" si="3"/>
        <v>1.4652565</v>
      </c>
      <c r="U108" s="2">
        <f t="shared" si="4"/>
        <v>6361.2</v>
      </c>
      <c r="V108" s="14">
        <f t="shared" si="5"/>
        <v>0.01427635096</v>
      </c>
      <c r="W108" s="14">
        <f t="shared" si="6"/>
        <v>0.02855270192</v>
      </c>
    </row>
    <row r="109">
      <c r="A109" s="1">
        <v>6481.2</v>
      </c>
      <c r="B109" s="1">
        <v>1.58048</v>
      </c>
      <c r="F109" s="1">
        <v>6481.2</v>
      </c>
      <c r="G109" s="12">
        <v>0.0826135</v>
      </c>
      <c r="K109" s="2">
        <f t="shared" si="2"/>
        <v>6481.2</v>
      </c>
      <c r="L109" s="14">
        <f t="shared" si="3"/>
        <v>1.4978665</v>
      </c>
      <c r="U109" s="2">
        <f t="shared" si="4"/>
        <v>6421.2</v>
      </c>
      <c r="V109" s="14">
        <f t="shared" si="5"/>
        <v>0.01408900481</v>
      </c>
      <c r="W109" s="14">
        <f t="shared" si="6"/>
        <v>0.02817800962</v>
      </c>
    </row>
    <row r="110">
      <c r="A110" s="1">
        <v>6541.2</v>
      </c>
      <c r="B110" s="1">
        <v>1.54704</v>
      </c>
      <c r="F110" s="1">
        <v>6541.2</v>
      </c>
      <c r="G110" s="12">
        <v>0.0826168</v>
      </c>
      <c r="K110" s="2">
        <f t="shared" si="2"/>
        <v>6541.2</v>
      </c>
      <c r="L110" s="14">
        <f t="shared" si="3"/>
        <v>1.4644232</v>
      </c>
      <c r="U110" s="2">
        <f t="shared" si="4"/>
        <v>6481.2</v>
      </c>
      <c r="V110" s="14">
        <f t="shared" si="5"/>
        <v>0.0144025625</v>
      </c>
      <c r="W110" s="14">
        <f t="shared" si="6"/>
        <v>0.028805125</v>
      </c>
    </row>
    <row r="111">
      <c r="A111" s="1">
        <v>6601.1</v>
      </c>
      <c r="B111" s="1">
        <v>1.55451</v>
      </c>
      <c r="F111" s="1">
        <v>6601.1</v>
      </c>
      <c r="G111" s="12">
        <v>0.0816746</v>
      </c>
      <c r="K111" s="2">
        <f t="shared" si="2"/>
        <v>6601.1</v>
      </c>
      <c r="L111" s="14">
        <f t="shared" si="3"/>
        <v>1.4728354</v>
      </c>
      <c r="U111" s="2">
        <f t="shared" si="4"/>
        <v>6541.2</v>
      </c>
      <c r="V111" s="14">
        <f t="shared" si="5"/>
        <v>0.01408099231</v>
      </c>
      <c r="W111" s="14">
        <f t="shared" si="6"/>
        <v>0.02816198462</v>
      </c>
    </row>
    <row r="112">
      <c r="A112" s="1">
        <v>6661.1</v>
      </c>
      <c r="B112" s="1">
        <v>1.54389</v>
      </c>
      <c r="F112" s="1">
        <v>6661.1</v>
      </c>
      <c r="G112" s="12">
        <v>0.0804071</v>
      </c>
      <c r="K112" s="2">
        <f t="shared" si="2"/>
        <v>6661.1</v>
      </c>
      <c r="L112" s="14">
        <f t="shared" si="3"/>
        <v>1.4634829</v>
      </c>
      <c r="U112" s="2">
        <f t="shared" si="4"/>
        <v>6601.1</v>
      </c>
      <c r="V112" s="14">
        <f t="shared" si="5"/>
        <v>0.01416187885</v>
      </c>
      <c r="W112" s="14">
        <f t="shared" si="6"/>
        <v>0.02832375769</v>
      </c>
    </row>
    <row r="113">
      <c r="A113" s="1">
        <v>6721.1</v>
      </c>
      <c r="B113" s="1">
        <v>1.54248</v>
      </c>
      <c r="F113" s="1">
        <v>6721.1</v>
      </c>
      <c r="G113" s="12">
        <v>0.0807786</v>
      </c>
      <c r="K113" s="2">
        <f t="shared" si="2"/>
        <v>6721.1</v>
      </c>
      <c r="L113" s="14">
        <f t="shared" si="3"/>
        <v>1.4617014</v>
      </c>
      <c r="U113" s="2">
        <f t="shared" si="4"/>
        <v>6661.1</v>
      </c>
      <c r="V113" s="14">
        <f t="shared" si="5"/>
        <v>0.01407195096</v>
      </c>
      <c r="W113" s="14">
        <f t="shared" si="6"/>
        <v>0.02814390192</v>
      </c>
    </row>
    <row r="114">
      <c r="A114" s="1">
        <v>6781.1</v>
      </c>
      <c r="B114" s="1">
        <v>1.55617</v>
      </c>
      <c r="F114" s="1">
        <v>6781.1</v>
      </c>
      <c r="G114" s="12">
        <v>0.0817761</v>
      </c>
      <c r="K114" s="2">
        <f t="shared" si="2"/>
        <v>6781.1</v>
      </c>
      <c r="L114" s="14">
        <f t="shared" si="3"/>
        <v>1.4743939</v>
      </c>
      <c r="U114" s="2">
        <f t="shared" si="4"/>
        <v>6721.1</v>
      </c>
      <c r="V114" s="14">
        <f t="shared" si="5"/>
        <v>0.01405482115</v>
      </c>
      <c r="W114" s="14">
        <f t="shared" si="6"/>
        <v>0.02810964231</v>
      </c>
    </row>
    <row r="115">
      <c r="A115" s="1">
        <v>6841.1</v>
      </c>
      <c r="B115" s="1">
        <v>1.55294</v>
      </c>
      <c r="F115" s="1">
        <v>6841.1</v>
      </c>
      <c r="G115" s="12">
        <v>0.0802407</v>
      </c>
      <c r="K115" s="2">
        <f t="shared" si="2"/>
        <v>6841.1</v>
      </c>
      <c r="L115" s="14">
        <f t="shared" si="3"/>
        <v>1.4726993</v>
      </c>
      <c r="U115" s="2">
        <f t="shared" si="4"/>
        <v>6781.1</v>
      </c>
      <c r="V115" s="14">
        <f t="shared" si="5"/>
        <v>0.01417686442</v>
      </c>
      <c r="W115" s="14">
        <f t="shared" si="6"/>
        <v>0.02835372885</v>
      </c>
    </row>
    <row r="116">
      <c r="A116" s="1">
        <v>6901.1</v>
      </c>
      <c r="B116" s="1">
        <v>1.54213</v>
      </c>
      <c r="F116" s="1">
        <v>6901.1</v>
      </c>
      <c r="G116" s="12">
        <v>0.0795736</v>
      </c>
      <c r="K116" s="2">
        <f t="shared" si="2"/>
        <v>6901.1</v>
      </c>
      <c r="L116" s="14">
        <f t="shared" si="3"/>
        <v>1.4625564</v>
      </c>
      <c r="U116" s="2">
        <f t="shared" si="4"/>
        <v>6841.1</v>
      </c>
      <c r="V116" s="14">
        <f t="shared" si="5"/>
        <v>0.01416057019</v>
      </c>
      <c r="W116" s="14">
        <f t="shared" si="6"/>
        <v>0.02832114038</v>
      </c>
    </row>
    <row r="117">
      <c r="A117" s="1">
        <v>6961.1</v>
      </c>
      <c r="B117" s="1">
        <v>1.56677</v>
      </c>
      <c r="F117" s="1">
        <v>6961.1</v>
      </c>
      <c r="G117" s="12">
        <v>0.0785646</v>
      </c>
      <c r="K117" s="2">
        <f t="shared" si="2"/>
        <v>6961.1</v>
      </c>
      <c r="L117" s="14">
        <f t="shared" si="3"/>
        <v>1.4882054</v>
      </c>
      <c r="U117" s="2">
        <f t="shared" si="4"/>
        <v>6901.1</v>
      </c>
      <c r="V117" s="14">
        <f t="shared" si="5"/>
        <v>0.01406304231</v>
      </c>
      <c r="W117" s="14">
        <f t="shared" si="6"/>
        <v>0.02812608462</v>
      </c>
    </row>
    <row r="118">
      <c r="A118" s="1">
        <v>7021.1</v>
      </c>
      <c r="B118" s="1">
        <v>1.53091</v>
      </c>
      <c r="F118" s="1">
        <v>7021.1</v>
      </c>
      <c r="G118" s="12">
        <v>0.0787005</v>
      </c>
      <c r="K118" s="2">
        <f t="shared" si="2"/>
        <v>7021.1</v>
      </c>
      <c r="L118" s="14">
        <f t="shared" si="3"/>
        <v>1.4522095</v>
      </c>
      <c r="U118" s="2">
        <f t="shared" si="4"/>
        <v>6961.1</v>
      </c>
      <c r="V118" s="14">
        <f t="shared" si="5"/>
        <v>0.01430966731</v>
      </c>
      <c r="W118" s="14">
        <f t="shared" si="6"/>
        <v>0.02861933462</v>
      </c>
    </row>
    <row r="119">
      <c r="A119" s="1">
        <v>7081.1</v>
      </c>
      <c r="B119" s="1">
        <v>1.55343</v>
      </c>
      <c r="F119" s="1">
        <v>7081.1</v>
      </c>
      <c r="G119" s="12">
        <v>0.0794401</v>
      </c>
      <c r="K119" s="2">
        <f t="shared" si="2"/>
        <v>7081.1</v>
      </c>
      <c r="L119" s="14">
        <f t="shared" si="3"/>
        <v>1.4739899</v>
      </c>
      <c r="U119" s="2">
        <f t="shared" si="4"/>
        <v>7021.1</v>
      </c>
      <c r="V119" s="14">
        <f t="shared" si="5"/>
        <v>0.01396355288</v>
      </c>
      <c r="W119" s="14">
        <f t="shared" si="6"/>
        <v>0.02792710577</v>
      </c>
    </row>
    <row r="120">
      <c r="A120" s="1">
        <v>7141.1</v>
      </c>
      <c r="B120" s="1">
        <v>1.53939</v>
      </c>
      <c r="F120" s="1">
        <v>7141.1</v>
      </c>
      <c r="G120" s="12">
        <v>0.0789213</v>
      </c>
      <c r="K120" s="2">
        <f t="shared" si="2"/>
        <v>7141.1</v>
      </c>
      <c r="L120" s="14">
        <f t="shared" si="3"/>
        <v>1.4604687</v>
      </c>
      <c r="U120" s="2">
        <f t="shared" si="4"/>
        <v>7081.1</v>
      </c>
      <c r="V120" s="14">
        <f t="shared" si="5"/>
        <v>0.01417297981</v>
      </c>
      <c r="W120" s="14">
        <f t="shared" si="6"/>
        <v>0.02834595962</v>
      </c>
    </row>
    <row r="121">
      <c r="A121" s="1">
        <v>7201.1</v>
      </c>
      <c r="B121" s="1">
        <v>1.54702</v>
      </c>
      <c r="F121" s="1">
        <v>7201.1</v>
      </c>
      <c r="G121" s="12">
        <v>0.0781002</v>
      </c>
      <c r="K121" s="2">
        <f t="shared" si="2"/>
        <v>7201.1</v>
      </c>
      <c r="L121" s="14">
        <f t="shared" si="3"/>
        <v>1.4689198</v>
      </c>
      <c r="U121" s="2">
        <f t="shared" si="4"/>
        <v>7141.1</v>
      </c>
      <c r="V121" s="14">
        <f t="shared" si="5"/>
        <v>0.01404296827</v>
      </c>
      <c r="W121" s="14">
        <f t="shared" si="6"/>
        <v>0.02808593654</v>
      </c>
    </row>
    <row r="122">
      <c r="A122" s="1">
        <v>7261.1</v>
      </c>
      <c r="B122" s="1">
        <v>1.55256</v>
      </c>
      <c r="F122" s="1">
        <v>7261.1</v>
      </c>
      <c r="G122" s="12">
        <v>0.0790982</v>
      </c>
      <c r="K122" s="2">
        <f t="shared" si="2"/>
        <v>7261.1</v>
      </c>
      <c r="L122" s="14">
        <f t="shared" si="3"/>
        <v>1.4734618</v>
      </c>
      <c r="U122" s="2">
        <f t="shared" si="4"/>
        <v>7201.1</v>
      </c>
      <c r="V122" s="14">
        <f t="shared" si="5"/>
        <v>0.01412422885</v>
      </c>
      <c r="W122" s="14">
        <f t="shared" si="6"/>
        <v>0.02824845769</v>
      </c>
    </row>
    <row r="123">
      <c r="A123" s="1">
        <v>7321.1</v>
      </c>
      <c r="B123" s="1">
        <v>1.54598</v>
      </c>
      <c r="F123" s="1">
        <v>7321.1</v>
      </c>
      <c r="G123" s="12">
        <v>0.0793519</v>
      </c>
      <c r="K123" s="2">
        <f t="shared" si="2"/>
        <v>7321.1</v>
      </c>
      <c r="L123" s="14">
        <f t="shared" si="3"/>
        <v>1.4666281</v>
      </c>
      <c r="U123" s="2">
        <f t="shared" si="4"/>
        <v>7261.1</v>
      </c>
      <c r="V123" s="14">
        <f t="shared" si="5"/>
        <v>0.01416790192</v>
      </c>
      <c r="W123" s="14">
        <f t="shared" si="6"/>
        <v>0.02833580385</v>
      </c>
    </row>
    <row r="124">
      <c r="A124" s="1">
        <v>7381.1</v>
      </c>
      <c r="B124" s="1">
        <v>1.51197</v>
      </c>
      <c r="F124" s="1">
        <v>7381.1</v>
      </c>
      <c r="G124" s="12">
        <v>0.0785117</v>
      </c>
      <c r="K124" s="2">
        <f t="shared" si="2"/>
        <v>7381.1</v>
      </c>
      <c r="L124" s="14">
        <f t="shared" si="3"/>
        <v>1.4334583</v>
      </c>
      <c r="U124" s="2">
        <f t="shared" si="4"/>
        <v>7321.1</v>
      </c>
      <c r="V124" s="14">
        <f t="shared" si="5"/>
        <v>0.01410219327</v>
      </c>
      <c r="W124" s="14">
        <f t="shared" si="6"/>
        <v>0.02820438654</v>
      </c>
    </row>
    <row r="125">
      <c r="A125" s="1">
        <v>7441.1</v>
      </c>
      <c r="B125" s="1">
        <v>1.54708</v>
      </c>
      <c r="F125" s="1">
        <v>7441.1</v>
      </c>
      <c r="G125" s="12">
        <v>0.0785785</v>
      </c>
      <c r="K125" s="2">
        <f t="shared" si="2"/>
        <v>7441.1</v>
      </c>
      <c r="L125" s="14">
        <f t="shared" si="3"/>
        <v>1.4685015</v>
      </c>
      <c r="U125" s="2">
        <f t="shared" si="4"/>
        <v>7381.1</v>
      </c>
      <c r="V125" s="14">
        <f t="shared" si="5"/>
        <v>0.01378325288</v>
      </c>
      <c r="W125" s="14">
        <f t="shared" si="6"/>
        <v>0.02756650577</v>
      </c>
    </row>
    <row r="126">
      <c r="A126" s="1">
        <v>7501.1</v>
      </c>
      <c r="B126" s="1">
        <v>1.53253</v>
      </c>
      <c r="F126" s="1">
        <v>7501.1</v>
      </c>
      <c r="G126" s="12">
        <v>0.0772491</v>
      </c>
      <c r="K126" s="2">
        <f t="shared" si="2"/>
        <v>7501.1</v>
      </c>
      <c r="L126" s="14">
        <f t="shared" si="3"/>
        <v>1.4552809</v>
      </c>
      <c r="U126" s="2">
        <f t="shared" si="4"/>
        <v>7441.1</v>
      </c>
      <c r="V126" s="14">
        <f t="shared" si="5"/>
        <v>0.01412020673</v>
      </c>
      <c r="W126" s="14">
        <f t="shared" si="6"/>
        <v>0.02824041346</v>
      </c>
    </row>
    <row r="127">
      <c r="A127" s="1">
        <v>7561.1</v>
      </c>
      <c r="B127" s="1">
        <v>1.51347</v>
      </c>
      <c r="F127" s="1">
        <v>7561.1</v>
      </c>
      <c r="G127" s="12">
        <v>0.076436</v>
      </c>
      <c r="K127" s="2">
        <f t="shared" si="2"/>
        <v>7561.1</v>
      </c>
      <c r="L127" s="14">
        <f t="shared" si="3"/>
        <v>1.437034</v>
      </c>
      <c r="U127" s="2">
        <f t="shared" si="4"/>
        <v>7501.1</v>
      </c>
      <c r="V127" s="14">
        <f t="shared" si="5"/>
        <v>0.01399308558</v>
      </c>
      <c r="W127" s="14">
        <f t="shared" si="6"/>
        <v>0.02798617115</v>
      </c>
    </row>
    <row r="128">
      <c r="A128" s="1">
        <v>7621.1</v>
      </c>
      <c r="B128" s="1">
        <v>1.53782</v>
      </c>
      <c r="F128" s="1">
        <v>7621.1</v>
      </c>
      <c r="G128" s="12">
        <v>0.0762014</v>
      </c>
      <c r="K128" s="2">
        <f t="shared" si="2"/>
        <v>7621.1</v>
      </c>
      <c r="L128" s="14">
        <f t="shared" si="3"/>
        <v>1.4616186</v>
      </c>
      <c r="U128" s="2">
        <f t="shared" si="4"/>
        <v>7561.1</v>
      </c>
      <c r="V128" s="14">
        <f t="shared" si="5"/>
        <v>0.01381763462</v>
      </c>
      <c r="W128" s="14">
        <f t="shared" si="6"/>
        <v>0.02763526923</v>
      </c>
    </row>
    <row r="129">
      <c r="A129" s="1">
        <v>7681.1</v>
      </c>
      <c r="B129" s="1">
        <v>1.52922</v>
      </c>
      <c r="F129" s="1">
        <v>7681.1</v>
      </c>
      <c r="G129" s="12">
        <v>0.0756884</v>
      </c>
      <c r="K129" s="2">
        <f t="shared" si="2"/>
        <v>7681.1</v>
      </c>
      <c r="L129" s="14">
        <f t="shared" si="3"/>
        <v>1.4535316</v>
      </c>
      <c r="U129" s="2">
        <f t="shared" si="4"/>
        <v>7621.1</v>
      </c>
      <c r="V129" s="14">
        <f t="shared" si="5"/>
        <v>0.014054025</v>
      </c>
      <c r="W129" s="14">
        <f t="shared" si="6"/>
        <v>0.02810805</v>
      </c>
    </row>
    <row r="130">
      <c r="A130" s="1">
        <v>7741.0</v>
      </c>
      <c r="B130" s="1">
        <v>1.53838</v>
      </c>
      <c r="F130" s="1">
        <v>7741.0</v>
      </c>
      <c r="G130" s="12">
        <v>0.0753098</v>
      </c>
      <c r="K130" s="2">
        <f t="shared" si="2"/>
        <v>7741</v>
      </c>
      <c r="L130" s="14">
        <f t="shared" si="3"/>
        <v>1.4630702</v>
      </c>
      <c r="U130" s="2">
        <f t="shared" si="4"/>
        <v>7681.1</v>
      </c>
      <c r="V130" s="14">
        <f t="shared" si="5"/>
        <v>0.01397626538</v>
      </c>
      <c r="W130" s="14">
        <f t="shared" si="6"/>
        <v>0.02795253077</v>
      </c>
    </row>
    <row r="131">
      <c r="A131" s="1">
        <v>7801.0</v>
      </c>
      <c r="B131" s="1">
        <v>1.52988</v>
      </c>
      <c r="F131" s="1">
        <v>7801.0</v>
      </c>
      <c r="G131" s="12">
        <v>0.0751996</v>
      </c>
      <c r="K131" s="2">
        <f t="shared" si="2"/>
        <v>7801</v>
      </c>
      <c r="L131" s="14">
        <f t="shared" si="3"/>
        <v>1.4546804</v>
      </c>
      <c r="U131" s="2">
        <f t="shared" si="4"/>
        <v>7741</v>
      </c>
      <c r="V131" s="14">
        <f t="shared" si="5"/>
        <v>0.01406798269</v>
      </c>
      <c r="W131" s="14">
        <f t="shared" si="6"/>
        <v>0.02813596538</v>
      </c>
    </row>
    <row r="132">
      <c r="A132" s="1">
        <v>7861.0</v>
      </c>
      <c r="B132" s="1">
        <v>1.54505</v>
      </c>
      <c r="F132" s="1">
        <v>7861.0</v>
      </c>
      <c r="G132" s="12">
        <v>0.0754099</v>
      </c>
      <c r="K132" s="2">
        <f t="shared" si="2"/>
        <v>7861</v>
      </c>
      <c r="L132" s="14">
        <f t="shared" si="3"/>
        <v>1.4696401</v>
      </c>
      <c r="U132" s="2">
        <f t="shared" si="4"/>
        <v>7801</v>
      </c>
      <c r="V132" s="14">
        <f t="shared" si="5"/>
        <v>0.01398731154</v>
      </c>
      <c r="W132" s="14">
        <f t="shared" si="6"/>
        <v>0.02797462308</v>
      </c>
    </row>
    <row r="133">
      <c r="A133" s="1">
        <v>7921.0</v>
      </c>
      <c r="B133" s="1">
        <v>1.54708</v>
      </c>
      <c r="F133" s="1">
        <v>7921.0</v>
      </c>
      <c r="G133" s="12">
        <v>0.075942</v>
      </c>
      <c r="K133" s="2">
        <f t="shared" si="2"/>
        <v>7921</v>
      </c>
      <c r="L133" s="14">
        <f t="shared" si="3"/>
        <v>1.471138</v>
      </c>
      <c r="U133" s="2">
        <f t="shared" si="4"/>
        <v>7861</v>
      </c>
      <c r="V133" s="14">
        <f t="shared" si="5"/>
        <v>0.01413115481</v>
      </c>
      <c r="W133" s="14">
        <f t="shared" si="6"/>
        <v>0.02826230962</v>
      </c>
    </row>
    <row r="134">
      <c r="A134" s="1">
        <v>7981.0</v>
      </c>
      <c r="B134" s="1">
        <v>1.53136</v>
      </c>
      <c r="F134" s="1">
        <v>7981.0</v>
      </c>
      <c r="G134" s="12">
        <v>0.0753069</v>
      </c>
      <c r="K134" s="2">
        <f t="shared" si="2"/>
        <v>7981</v>
      </c>
      <c r="L134" s="14">
        <f t="shared" si="3"/>
        <v>1.4560531</v>
      </c>
      <c r="U134" s="2">
        <f t="shared" si="4"/>
        <v>7921</v>
      </c>
      <c r="V134" s="14">
        <f t="shared" si="5"/>
        <v>0.01414555769</v>
      </c>
      <c r="W134" s="14">
        <f t="shared" si="6"/>
        <v>0.02829111538</v>
      </c>
    </row>
    <row r="135">
      <c r="A135" s="1">
        <v>8041.0</v>
      </c>
      <c r="B135" s="1">
        <v>1.53434</v>
      </c>
      <c r="F135" s="1">
        <v>8041.0</v>
      </c>
      <c r="G135" s="12">
        <v>0.0762482</v>
      </c>
      <c r="K135" s="2">
        <f t="shared" si="2"/>
        <v>8041</v>
      </c>
      <c r="L135" s="14">
        <f t="shared" si="3"/>
        <v>1.4580918</v>
      </c>
      <c r="U135" s="2">
        <f t="shared" si="4"/>
        <v>7981</v>
      </c>
      <c r="V135" s="14">
        <f t="shared" si="5"/>
        <v>0.01400051058</v>
      </c>
      <c r="W135" s="14">
        <f t="shared" si="6"/>
        <v>0.02800102115</v>
      </c>
    </row>
    <row r="136">
      <c r="A136" s="1">
        <v>8101.0</v>
      </c>
      <c r="B136" s="1">
        <v>1.53343</v>
      </c>
      <c r="F136" s="1">
        <v>8101.0</v>
      </c>
      <c r="G136" s="12">
        <v>0.0754528</v>
      </c>
      <c r="K136" s="2">
        <f t="shared" si="2"/>
        <v>8101</v>
      </c>
      <c r="L136" s="14">
        <f t="shared" si="3"/>
        <v>1.4579772</v>
      </c>
      <c r="U136" s="2">
        <f t="shared" si="4"/>
        <v>8041</v>
      </c>
      <c r="V136" s="14">
        <f t="shared" si="5"/>
        <v>0.01402011346</v>
      </c>
      <c r="W136" s="14">
        <f t="shared" si="6"/>
        <v>0.02804022692</v>
      </c>
    </row>
    <row r="137">
      <c r="A137" s="1">
        <v>8161.0</v>
      </c>
      <c r="B137" s="1">
        <v>1.54279</v>
      </c>
      <c r="F137" s="1">
        <v>8161.0</v>
      </c>
      <c r="G137" s="12">
        <v>0.0742688</v>
      </c>
      <c r="K137" s="2">
        <f t="shared" si="2"/>
        <v>8161</v>
      </c>
      <c r="L137" s="14">
        <f t="shared" si="3"/>
        <v>1.4685212</v>
      </c>
      <c r="U137" s="2">
        <f t="shared" si="4"/>
        <v>8101</v>
      </c>
      <c r="V137" s="14">
        <f t="shared" si="5"/>
        <v>0.01401901154</v>
      </c>
      <c r="W137" s="14">
        <f t="shared" si="6"/>
        <v>0.02803802308</v>
      </c>
    </row>
    <row r="138">
      <c r="A138" s="1">
        <v>8221.0</v>
      </c>
      <c r="B138" s="1">
        <v>1.54057</v>
      </c>
      <c r="F138" s="1">
        <v>8221.0</v>
      </c>
      <c r="G138" s="12">
        <v>0.0751286</v>
      </c>
      <c r="K138" s="2">
        <f t="shared" si="2"/>
        <v>8221</v>
      </c>
      <c r="L138" s="14">
        <f t="shared" si="3"/>
        <v>1.4654414</v>
      </c>
      <c r="U138" s="2">
        <f t="shared" si="4"/>
        <v>8161</v>
      </c>
      <c r="V138" s="14">
        <f t="shared" si="5"/>
        <v>0.01412039615</v>
      </c>
      <c r="W138" s="14">
        <f t="shared" si="6"/>
        <v>0.02824079231</v>
      </c>
    </row>
    <row r="139">
      <c r="A139" s="1">
        <v>8281.0</v>
      </c>
      <c r="B139" s="1">
        <v>1.53439</v>
      </c>
      <c r="F139" s="1">
        <v>8281.0</v>
      </c>
      <c r="G139" s="12">
        <v>0.0738549</v>
      </c>
      <c r="K139" s="2">
        <f t="shared" si="2"/>
        <v>8281</v>
      </c>
      <c r="L139" s="14">
        <f t="shared" si="3"/>
        <v>1.4605351</v>
      </c>
      <c r="U139" s="2">
        <f t="shared" si="4"/>
        <v>8221</v>
      </c>
      <c r="V139" s="14">
        <f t="shared" si="5"/>
        <v>0.01409078269</v>
      </c>
      <c r="W139" s="14">
        <f t="shared" si="6"/>
        <v>0.02818156538</v>
      </c>
    </row>
    <row r="140">
      <c r="A140" s="1">
        <v>8341.0</v>
      </c>
      <c r="B140" s="1">
        <v>1.53195</v>
      </c>
      <c r="F140" s="1">
        <v>8341.0</v>
      </c>
      <c r="G140" s="12">
        <v>0.073802</v>
      </c>
      <c r="K140" s="2">
        <f t="shared" si="2"/>
        <v>8341</v>
      </c>
      <c r="L140" s="14">
        <f t="shared" si="3"/>
        <v>1.458148</v>
      </c>
      <c r="U140" s="2">
        <f t="shared" si="4"/>
        <v>8281</v>
      </c>
      <c r="V140" s="14">
        <f t="shared" si="5"/>
        <v>0.01404360673</v>
      </c>
      <c r="W140" s="14">
        <f t="shared" si="6"/>
        <v>0.02808721346</v>
      </c>
    </row>
    <row r="141">
      <c r="A141" s="1">
        <v>8401.0</v>
      </c>
      <c r="B141" s="1">
        <v>1.53535</v>
      </c>
      <c r="F141" s="1">
        <v>8401.0</v>
      </c>
      <c r="G141" s="12">
        <v>0.0745835</v>
      </c>
      <c r="K141" s="2">
        <f t="shared" si="2"/>
        <v>8401</v>
      </c>
      <c r="L141" s="14">
        <f t="shared" si="3"/>
        <v>1.4607665</v>
      </c>
      <c r="U141" s="2">
        <f t="shared" si="4"/>
        <v>8341</v>
      </c>
      <c r="V141" s="14">
        <f t="shared" si="5"/>
        <v>0.01402065385</v>
      </c>
      <c r="W141" s="14">
        <f t="shared" si="6"/>
        <v>0.02804130769</v>
      </c>
    </row>
    <row r="142">
      <c r="A142" s="1">
        <v>8461.0</v>
      </c>
      <c r="B142" s="1">
        <v>1.54546</v>
      </c>
      <c r="F142" s="1">
        <v>8461.0</v>
      </c>
      <c r="G142" s="12">
        <v>0.0733585</v>
      </c>
      <c r="K142" s="2">
        <f t="shared" si="2"/>
        <v>8461</v>
      </c>
      <c r="L142" s="14">
        <f t="shared" si="3"/>
        <v>1.4721015</v>
      </c>
      <c r="U142" s="2">
        <f t="shared" si="4"/>
        <v>8401</v>
      </c>
      <c r="V142" s="14">
        <f t="shared" si="5"/>
        <v>0.01404583173</v>
      </c>
      <c r="W142" s="14">
        <f t="shared" si="6"/>
        <v>0.02809166346</v>
      </c>
    </row>
    <row r="143">
      <c r="A143" s="1">
        <v>8521.0</v>
      </c>
      <c r="B143" s="1">
        <v>1.54289</v>
      </c>
      <c r="F143" s="1">
        <v>8521.0</v>
      </c>
      <c r="G143" s="12">
        <v>0.0742841</v>
      </c>
      <c r="K143" s="2">
        <f t="shared" si="2"/>
        <v>8521</v>
      </c>
      <c r="L143" s="14">
        <f t="shared" si="3"/>
        <v>1.4686059</v>
      </c>
      <c r="U143" s="2">
        <f t="shared" si="4"/>
        <v>8461</v>
      </c>
      <c r="V143" s="14">
        <f t="shared" si="5"/>
        <v>0.01415482212</v>
      </c>
      <c r="W143" s="14">
        <f t="shared" si="6"/>
        <v>0.02830964423</v>
      </c>
    </row>
    <row r="144">
      <c r="A144" s="1">
        <v>8581.0</v>
      </c>
      <c r="B144" s="1">
        <v>1.55585</v>
      </c>
      <c r="F144" s="1">
        <v>8581.0</v>
      </c>
      <c r="G144" s="12">
        <v>0.0734777</v>
      </c>
      <c r="K144" s="2">
        <f t="shared" si="2"/>
        <v>8581</v>
      </c>
      <c r="L144" s="14">
        <f t="shared" si="3"/>
        <v>1.4823723</v>
      </c>
      <c r="U144" s="2">
        <f t="shared" si="4"/>
        <v>8521</v>
      </c>
      <c r="V144" s="14">
        <f t="shared" si="5"/>
        <v>0.01412121058</v>
      </c>
      <c r="W144" s="14">
        <f t="shared" si="6"/>
        <v>0.02824242115</v>
      </c>
    </row>
    <row r="145">
      <c r="A145" s="1">
        <v>8641.0</v>
      </c>
      <c r="B145" s="1">
        <v>1.5346</v>
      </c>
      <c r="F145" s="1">
        <v>8641.0</v>
      </c>
      <c r="G145" s="12">
        <v>0.0730543</v>
      </c>
      <c r="K145" s="2">
        <f t="shared" si="2"/>
        <v>8641</v>
      </c>
      <c r="L145" s="14">
        <f t="shared" si="3"/>
        <v>1.4615457</v>
      </c>
      <c r="U145" s="2">
        <f t="shared" si="4"/>
        <v>8581</v>
      </c>
      <c r="V145" s="14">
        <f t="shared" si="5"/>
        <v>0.01425357981</v>
      </c>
      <c r="W145" s="14">
        <f t="shared" si="6"/>
        <v>0.02850715962</v>
      </c>
    </row>
    <row r="146">
      <c r="A146" s="1">
        <v>8701.0</v>
      </c>
      <c r="B146" s="1">
        <v>1.53242</v>
      </c>
      <c r="F146" s="1">
        <v>8701.0</v>
      </c>
      <c r="G146" s="12">
        <v>0.0721755</v>
      </c>
      <c r="K146" s="2">
        <f t="shared" si="2"/>
        <v>8701</v>
      </c>
      <c r="L146" s="14">
        <f t="shared" si="3"/>
        <v>1.4602445</v>
      </c>
      <c r="U146" s="2">
        <f t="shared" si="4"/>
        <v>8641</v>
      </c>
      <c r="V146" s="14">
        <f t="shared" si="5"/>
        <v>0.01405332404</v>
      </c>
      <c r="W146" s="14">
        <f t="shared" si="6"/>
        <v>0.02810664808</v>
      </c>
    </row>
    <row r="147">
      <c r="A147" s="1">
        <v>8761.0</v>
      </c>
      <c r="B147" s="1">
        <v>1.51776</v>
      </c>
      <c r="F147" s="1">
        <v>8761.0</v>
      </c>
      <c r="G147" s="12">
        <v>0.0725188</v>
      </c>
      <c r="K147" s="2">
        <f t="shared" si="2"/>
        <v>8761</v>
      </c>
      <c r="L147" s="14">
        <f t="shared" si="3"/>
        <v>1.4452412</v>
      </c>
      <c r="U147" s="2">
        <f t="shared" si="4"/>
        <v>8701</v>
      </c>
      <c r="V147" s="14">
        <f t="shared" si="5"/>
        <v>0.0140408125</v>
      </c>
      <c r="W147" s="14">
        <f t="shared" si="6"/>
        <v>0.028081625</v>
      </c>
    </row>
    <row r="148">
      <c r="A148" s="1">
        <v>8820.9</v>
      </c>
      <c r="B148" s="1">
        <v>1.54203</v>
      </c>
      <c r="F148" s="1">
        <v>8820.9</v>
      </c>
      <c r="G148" s="12">
        <v>0.073236</v>
      </c>
      <c r="K148" s="2">
        <f t="shared" si="2"/>
        <v>8820.9</v>
      </c>
      <c r="L148" s="14">
        <f t="shared" si="3"/>
        <v>1.468794</v>
      </c>
      <c r="U148" s="2">
        <f t="shared" si="4"/>
        <v>8761</v>
      </c>
      <c r="V148" s="14">
        <f t="shared" si="5"/>
        <v>0.01389655</v>
      </c>
      <c r="W148" s="14">
        <f t="shared" si="6"/>
        <v>0.0277931</v>
      </c>
    </row>
    <row r="149">
      <c r="A149" s="1">
        <v>8880.9</v>
      </c>
      <c r="B149" s="1">
        <v>1.53492</v>
      </c>
      <c r="F149" s="1">
        <v>8880.9</v>
      </c>
      <c r="G149" s="12">
        <v>0.0726552</v>
      </c>
      <c r="K149" s="2">
        <f t="shared" si="2"/>
        <v>8880.9</v>
      </c>
      <c r="L149" s="14">
        <f t="shared" si="3"/>
        <v>1.4622648</v>
      </c>
      <c r="U149" s="2">
        <f t="shared" si="4"/>
        <v>8820.9</v>
      </c>
      <c r="V149" s="14">
        <f t="shared" si="5"/>
        <v>0.01412301923</v>
      </c>
      <c r="W149" s="14">
        <f t="shared" si="6"/>
        <v>0.02824603846</v>
      </c>
    </row>
    <row r="150">
      <c r="A150" s="1">
        <v>8940.9</v>
      </c>
      <c r="B150" s="1">
        <v>1.53234</v>
      </c>
      <c r="F150" s="1">
        <v>8940.9</v>
      </c>
      <c r="G150" s="12">
        <v>0.0717988</v>
      </c>
      <c r="K150" s="2">
        <f t="shared" si="2"/>
        <v>8940.9</v>
      </c>
      <c r="L150" s="14">
        <f t="shared" si="3"/>
        <v>1.4605412</v>
      </c>
      <c r="U150" s="2">
        <f t="shared" si="4"/>
        <v>8880.9</v>
      </c>
      <c r="V150" s="14">
        <f t="shared" si="5"/>
        <v>0.01406023846</v>
      </c>
      <c r="W150" s="14">
        <f t="shared" si="6"/>
        <v>0.02812047692</v>
      </c>
    </row>
    <row r="151">
      <c r="A151" s="1">
        <v>9000.9</v>
      </c>
      <c r="B151" s="1">
        <v>1.55337</v>
      </c>
      <c r="F151" s="1">
        <v>9000.9</v>
      </c>
      <c r="G151" s="12">
        <v>0.0712557</v>
      </c>
      <c r="K151" s="2">
        <f t="shared" si="2"/>
        <v>9000.9</v>
      </c>
      <c r="L151" s="14">
        <f t="shared" si="3"/>
        <v>1.4821143</v>
      </c>
      <c r="U151" s="2">
        <f t="shared" si="4"/>
        <v>8940.9</v>
      </c>
      <c r="V151" s="14">
        <f t="shared" si="5"/>
        <v>0.01404366538</v>
      </c>
      <c r="W151" s="14">
        <f t="shared" si="6"/>
        <v>0.02808733077</v>
      </c>
    </row>
    <row r="152">
      <c r="A152" s="1">
        <v>9060.9</v>
      </c>
      <c r="B152" s="1">
        <v>1.53956</v>
      </c>
      <c r="F152" s="1">
        <v>9060.9</v>
      </c>
      <c r="G152" s="12">
        <v>0.0706778</v>
      </c>
      <c r="K152" s="2">
        <f t="shared" si="2"/>
        <v>9060.9</v>
      </c>
      <c r="L152" s="14">
        <f t="shared" si="3"/>
        <v>1.4688822</v>
      </c>
      <c r="U152" s="2">
        <f t="shared" si="4"/>
        <v>9000.9</v>
      </c>
      <c r="V152" s="14">
        <f t="shared" si="5"/>
        <v>0.01425109904</v>
      </c>
      <c r="W152" s="14">
        <f t="shared" si="6"/>
        <v>0.02850219808</v>
      </c>
    </row>
    <row r="153">
      <c r="A153" s="1">
        <v>9120.9</v>
      </c>
      <c r="B153" s="1">
        <v>1.53143</v>
      </c>
      <c r="F153" s="1">
        <v>9120.9</v>
      </c>
      <c r="G153" s="12">
        <v>0.0721731</v>
      </c>
      <c r="K153" s="2">
        <f t="shared" si="2"/>
        <v>9120.9</v>
      </c>
      <c r="L153" s="14">
        <f t="shared" si="3"/>
        <v>1.4592569</v>
      </c>
      <c r="U153" s="2">
        <f t="shared" si="4"/>
        <v>9060.9</v>
      </c>
      <c r="V153" s="14">
        <f t="shared" si="5"/>
        <v>0.01412386731</v>
      </c>
      <c r="W153" s="14">
        <f t="shared" si="6"/>
        <v>0.02824773462</v>
      </c>
    </row>
    <row r="154">
      <c r="A154" s="1">
        <v>9180.9</v>
      </c>
      <c r="B154" s="1">
        <v>1.53281</v>
      </c>
      <c r="F154" s="1">
        <v>9180.9</v>
      </c>
      <c r="G154" s="12">
        <v>0.0714464</v>
      </c>
      <c r="K154" s="2">
        <f t="shared" si="2"/>
        <v>9180.9</v>
      </c>
      <c r="L154" s="14">
        <f t="shared" si="3"/>
        <v>1.4613636</v>
      </c>
      <c r="U154" s="2">
        <f t="shared" si="4"/>
        <v>9120.9</v>
      </c>
      <c r="V154" s="14">
        <f t="shared" si="5"/>
        <v>0.01403131635</v>
      </c>
      <c r="W154" s="14">
        <f t="shared" si="6"/>
        <v>0.02806263269</v>
      </c>
    </row>
    <row r="155">
      <c r="A155" s="1">
        <v>9240.9</v>
      </c>
      <c r="B155" s="1">
        <v>1.5431</v>
      </c>
      <c r="F155" s="1">
        <v>9240.9</v>
      </c>
      <c r="G155" s="12">
        <v>0.0713873</v>
      </c>
      <c r="K155" s="2">
        <f t="shared" si="2"/>
        <v>9240.9</v>
      </c>
      <c r="L155" s="14">
        <f t="shared" si="3"/>
        <v>1.4717127</v>
      </c>
      <c r="U155" s="2">
        <f t="shared" si="4"/>
        <v>9180.9</v>
      </c>
      <c r="V155" s="14">
        <f t="shared" si="5"/>
        <v>0.01405157308</v>
      </c>
      <c r="W155" s="14">
        <f t="shared" si="6"/>
        <v>0.02810314615</v>
      </c>
    </row>
    <row r="156">
      <c r="A156" s="1">
        <v>9300.9</v>
      </c>
      <c r="B156" s="1">
        <v>1.53239</v>
      </c>
      <c r="F156" s="1">
        <v>9300.9</v>
      </c>
      <c r="G156" s="12">
        <v>0.071363</v>
      </c>
      <c r="K156" s="2">
        <f t="shared" si="2"/>
        <v>9300.9</v>
      </c>
      <c r="L156" s="14">
        <f t="shared" si="3"/>
        <v>1.461027</v>
      </c>
      <c r="U156" s="2">
        <f t="shared" si="4"/>
        <v>9240.9</v>
      </c>
      <c r="V156" s="14">
        <f t="shared" si="5"/>
        <v>0.01415108365</v>
      </c>
      <c r="W156" s="14">
        <f t="shared" si="6"/>
        <v>0.02830216731</v>
      </c>
    </row>
    <row r="157">
      <c r="A157" s="1">
        <v>9360.9</v>
      </c>
      <c r="B157" s="1">
        <v>1.53188</v>
      </c>
      <c r="F157" s="1">
        <v>9360.9</v>
      </c>
      <c r="G157" s="12">
        <v>0.0712628</v>
      </c>
      <c r="K157" s="2">
        <f t="shared" si="2"/>
        <v>9360.9</v>
      </c>
      <c r="L157" s="14">
        <f t="shared" si="3"/>
        <v>1.4606172</v>
      </c>
      <c r="U157" s="2">
        <f t="shared" si="4"/>
        <v>9300.9</v>
      </c>
      <c r="V157" s="14">
        <f t="shared" si="5"/>
        <v>0.01404833654</v>
      </c>
      <c r="W157" s="14">
        <f t="shared" si="6"/>
        <v>0.02809667308</v>
      </c>
    </row>
    <row r="158">
      <c r="A158" s="1">
        <v>9420.9</v>
      </c>
      <c r="B158" s="1">
        <v>1.52834</v>
      </c>
      <c r="F158" s="1">
        <v>9420.9</v>
      </c>
      <c r="G158" s="12">
        <v>0.0708547</v>
      </c>
      <c r="K158" s="2">
        <f t="shared" si="2"/>
        <v>9420.9</v>
      </c>
      <c r="L158" s="14">
        <f t="shared" si="3"/>
        <v>1.4574853</v>
      </c>
      <c r="U158" s="2">
        <f t="shared" si="4"/>
        <v>9360.9</v>
      </c>
      <c r="V158" s="14">
        <f t="shared" si="5"/>
        <v>0.01404439615</v>
      </c>
      <c r="W158" s="14">
        <f t="shared" si="6"/>
        <v>0.02808879231</v>
      </c>
    </row>
    <row r="159">
      <c r="A159" s="1">
        <v>9480.9</v>
      </c>
      <c r="B159" s="1">
        <v>1.54396</v>
      </c>
      <c r="F159" s="1">
        <v>9480.9</v>
      </c>
      <c r="G159" s="12">
        <v>0.0705824</v>
      </c>
      <c r="K159" s="2">
        <f t="shared" si="2"/>
        <v>9480.9</v>
      </c>
      <c r="L159" s="14">
        <f t="shared" si="3"/>
        <v>1.4733776</v>
      </c>
      <c r="U159" s="2">
        <f t="shared" si="4"/>
        <v>9420.9</v>
      </c>
      <c r="V159" s="14">
        <f t="shared" si="5"/>
        <v>0.01401428173</v>
      </c>
      <c r="W159" s="14">
        <f t="shared" si="6"/>
        <v>0.02802856346</v>
      </c>
    </row>
    <row r="160">
      <c r="A160" s="1">
        <v>9540.9</v>
      </c>
      <c r="B160" s="1">
        <v>1.54508</v>
      </c>
      <c r="F160" s="1">
        <v>9540.9</v>
      </c>
      <c r="G160" s="12">
        <v>0.0711007</v>
      </c>
      <c r="K160" s="2">
        <f t="shared" si="2"/>
        <v>9540.9</v>
      </c>
      <c r="L160" s="14">
        <f t="shared" si="3"/>
        <v>1.4739793</v>
      </c>
      <c r="U160" s="2">
        <f t="shared" si="4"/>
        <v>9480.9</v>
      </c>
      <c r="V160" s="14">
        <f t="shared" si="5"/>
        <v>0.01416709231</v>
      </c>
      <c r="W160" s="14">
        <f t="shared" si="6"/>
        <v>0.02833418462</v>
      </c>
    </row>
    <row r="161">
      <c r="A161" s="1">
        <v>9600.9</v>
      </c>
      <c r="B161" s="1">
        <v>1.54276</v>
      </c>
      <c r="F161" s="1">
        <v>9600.9</v>
      </c>
      <c r="G161" s="12">
        <v>0.0698342</v>
      </c>
      <c r="K161" s="2">
        <f t="shared" si="2"/>
        <v>9600.9</v>
      </c>
      <c r="L161" s="14">
        <f t="shared" si="3"/>
        <v>1.4729258</v>
      </c>
      <c r="U161" s="2">
        <f t="shared" si="4"/>
        <v>9540.9</v>
      </c>
      <c r="V161" s="14">
        <f t="shared" si="5"/>
        <v>0.01417287788</v>
      </c>
      <c r="W161" s="14">
        <f t="shared" si="6"/>
        <v>0.02834575577</v>
      </c>
    </row>
    <row r="162">
      <c r="A162" s="1">
        <v>9660.9</v>
      </c>
      <c r="B162" s="1">
        <v>1.55363</v>
      </c>
      <c r="F162" s="1">
        <v>9660.9</v>
      </c>
      <c r="G162" s="12">
        <v>0.0698795</v>
      </c>
      <c r="K162" s="2">
        <f t="shared" si="2"/>
        <v>9660.9</v>
      </c>
      <c r="L162" s="14">
        <f t="shared" si="3"/>
        <v>1.4837505</v>
      </c>
      <c r="U162" s="2">
        <f t="shared" si="4"/>
        <v>9600.9</v>
      </c>
      <c r="V162" s="14">
        <f t="shared" si="5"/>
        <v>0.01416274808</v>
      </c>
      <c r="W162" s="14">
        <f t="shared" si="6"/>
        <v>0.02832549615</v>
      </c>
    </row>
    <row r="163">
      <c r="A163" s="1">
        <v>9720.9</v>
      </c>
      <c r="B163" s="1">
        <v>1.53255</v>
      </c>
      <c r="F163" s="1">
        <v>9720.9</v>
      </c>
      <c r="G163" s="12">
        <v>0.0700216</v>
      </c>
      <c r="K163" s="2">
        <f t="shared" si="2"/>
        <v>9720.9</v>
      </c>
      <c r="L163" s="14">
        <f t="shared" si="3"/>
        <v>1.4625284</v>
      </c>
      <c r="U163" s="2">
        <f t="shared" si="4"/>
        <v>9660.9</v>
      </c>
      <c r="V163" s="14">
        <f t="shared" si="5"/>
        <v>0.01426683173</v>
      </c>
      <c r="W163" s="14">
        <f t="shared" si="6"/>
        <v>0.02853366346</v>
      </c>
    </row>
    <row r="164">
      <c r="A164" s="1">
        <v>9780.9</v>
      </c>
      <c r="B164" s="1">
        <v>1.53264</v>
      </c>
      <c r="F164" s="1">
        <v>9780.9</v>
      </c>
      <c r="G164" s="12">
        <v>0.0695801</v>
      </c>
      <c r="K164" s="2">
        <f t="shared" si="2"/>
        <v>9780.9</v>
      </c>
      <c r="L164" s="14">
        <f t="shared" si="3"/>
        <v>1.4630599</v>
      </c>
      <c r="U164" s="2">
        <f t="shared" si="4"/>
        <v>9720.9</v>
      </c>
      <c r="V164" s="14">
        <f t="shared" si="5"/>
        <v>0.01406277308</v>
      </c>
      <c r="W164" s="14">
        <f t="shared" si="6"/>
        <v>0.02812554615</v>
      </c>
    </row>
    <row r="165">
      <c r="A165" s="1">
        <v>9840.9</v>
      </c>
      <c r="B165" s="1">
        <v>1.54214</v>
      </c>
      <c r="F165" s="1">
        <v>9840.9</v>
      </c>
      <c r="G165" s="12">
        <v>0.0691342</v>
      </c>
      <c r="K165" s="2">
        <f t="shared" si="2"/>
        <v>9840.9</v>
      </c>
      <c r="L165" s="14">
        <f t="shared" si="3"/>
        <v>1.4730058</v>
      </c>
      <c r="U165" s="2">
        <f t="shared" si="4"/>
        <v>9780.9</v>
      </c>
      <c r="V165" s="14">
        <f t="shared" si="5"/>
        <v>0.01406788365</v>
      </c>
      <c r="W165" s="14">
        <f t="shared" si="6"/>
        <v>0.02813576731</v>
      </c>
    </row>
    <row r="166">
      <c r="A166" s="1">
        <v>9900.8</v>
      </c>
      <c r="B166" s="1">
        <v>1.53182</v>
      </c>
      <c r="F166" s="1">
        <v>9900.8</v>
      </c>
      <c r="G166" s="12">
        <v>0.0700397</v>
      </c>
      <c r="K166" s="2">
        <f t="shared" si="2"/>
        <v>9900.8</v>
      </c>
      <c r="L166" s="14">
        <f t="shared" si="3"/>
        <v>1.4617803</v>
      </c>
      <c r="U166" s="2">
        <f t="shared" si="4"/>
        <v>9840.9</v>
      </c>
      <c r="V166" s="14">
        <f t="shared" si="5"/>
        <v>0.01416351731</v>
      </c>
      <c r="W166" s="14">
        <f t="shared" si="6"/>
        <v>0.02832703462</v>
      </c>
    </row>
    <row r="167">
      <c r="A167" s="1">
        <v>9960.8</v>
      </c>
      <c r="B167" s="1">
        <v>1.53452</v>
      </c>
      <c r="F167" s="1">
        <v>9960.8</v>
      </c>
      <c r="G167" s="12">
        <v>0.0686955</v>
      </c>
      <c r="K167" s="2">
        <f t="shared" si="2"/>
        <v>9960.8</v>
      </c>
      <c r="L167" s="14">
        <f t="shared" si="3"/>
        <v>1.4658245</v>
      </c>
      <c r="U167" s="2">
        <f t="shared" si="4"/>
        <v>9900.8</v>
      </c>
      <c r="V167" s="14">
        <f t="shared" si="5"/>
        <v>0.01405557981</v>
      </c>
      <c r="W167" s="14">
        <f t="shared" si="6"/>
        <v>0.02811115962</v>
      </c>
    </row>
    <row r="168">
      <c r="A168" s="1">
        <v>10020.8</v>
      </c>
      <c r="B168" s="1">
        <v>1.54242</v>
      </c>
      <c r="F168" s="1">
        <v>10020.8</v>
      </c>
      <c r="G168" s="12">
        <v>0.0678062</v>
      </c>
      <c r="K168" s="2">
        <f t="shared" si="2"/>
        <v>10020.8</v>
      </c>
      <c r="L168" s="14">
        <f t="shared" si="3"/>
        <v>1.4746138</v>
      </c>
      <c r="U168" s="2">
        <f t="shared" si="4"/>
        <v>9960.8</v>
      </c>
      <c r="V168" s="14">
        <f t="shared" si="5"/>
        <v>0.01409446635</v>
      </c>
      <c r="W168" s="14">
        <f t="shared" si="6"/>
        <v>0.02818893269</v>
      </c>
    </row>
    <row r="169">
      <c r="A169" s="1">
        <v>10080.8</v>
      </c>
      <c r="B169" s="1">
        <v>1.54493</v>
      </c>
      <c r="F169" s="1">
        <v>10080.8</v>
      </c>
      <c r="G169" s="12">
        <v>0.068748</v>
      </c>
      <c r="K169" s="2">
        <f t="shared" si="2"/>
        <v>10080.8</v>
      </c>
      <c r="L169" s="14">
        <f t="shared" si="3"/>
        <v>1.476182</v>
      </c>
      <c r="U169" s="2">
        <f t="shared" si="4"/>
        <v>10020.8</v>
      </c>
      <c r="V169" s="14">
        <f t="shared" si="5"/>
        <v>0.01417897885</v>
      </c>
      <c r="W169" s="14">
        <f t="shared" si="6"/>
        <v>0.02835795769</v>
      </c>
    </row>
    <row r="170">
      <c r="A170" s="1">
        <v>10140.8</v>
      </c>
      <c r="B170" s="1">
        <v>1.54009</v>
      </c>
      <c r="F170" s="1">
        <v>10140.8</v>
      </c>
      <c r="G170" s="12">
        <v>0.0697985</v>
      </c>
      <c r="K170" s="2">
        <f t="shared" si="2"/>
        <v>10140.8</v>
      </c>
      <c r="L170" s="14">
        <f t="shared" si="3"/>
        <v>1.4702915</v>
      </c>
      <c r="U170" s="2">
        <f t="shared" si="4"/>
        <v>10080.8</v>
      </c>
      <c r="V170" s="14">
        <f t="shared" si="5"/>
        <v>0.01419405769</v>
      </c>
      <c r="W170" s="14">
        <f t="shared" si="6"/>
        <v>0.02838811538</v>
      </c>
    </row>
    <row r="171">
      <c r="A171" s="1">
        <v>10200.8</v>
      </c>
      <c r="B171" s="1">
        <v>1.521</v>
      </c>
      <c r="F171" s="1">
        <v>10200.8</v>
      </c>
      <c r="G171" s="12">
        <v>0.0686669</v>
      </c>
      <c r="K171" s="2">
        <f t="shared" si="2"/>
        <v>10200.8</v>
      </c>
      <c r="L171" s="14">
        <f t="shared" si="3"/>
        <v>1.4523331</v>
      </c>
      <c r="U171" s="2">
        <f t="shared" si="4"/>
        <v>10140.8</v>
      </c>
      <c r="V171" s="14">
        <f t="shared" si="5"/>
        <v>0.01413741827</v>
      </c>
      <c r="W171" s="14">
        <f t="shared" si="6"/>
        <v>0.02827483654</v>
      </c>
    </row>
    <row r="172">
      <c r="A172" s="1">
        <v>10260.8</v>
      </c>
      <c r="B172" s="1">
        <v>1.53252</v>
      </c>
      <c r="F172" s="1">
        <v>10260.8</v>
      </c>
      <c r="G172" s="12">
        <v>0.0694642</v>
      </c>
      <c r="K172" s="2">
        <f t="shared" si="2"/>
        <v>10260.8</v>
      </c>
      <c r="L172" s="14">
        <f t="shared" si="3"/>
        <v>1.4630558</v>
      </c>
      <c r="U172" s="2">
        <f t="shared" si="4"/>
        <v>10200.8</v>
      </c>
      <c r="V172" s="14">
        <f t="shared" si="5"/>
        <v>0.01396474135</v>
      </c>
      <c r="W172" s="14">
        <f t="shared" si="6"/>
        <v>0.02792948269</v>
      </c>
    </row>
    <row r="173">
      <c r="A173" s="1">
        <v>10320.8</v>
      </c>
      <c r="B173" s="1">
        <v>1.53129</v>
      </c>
      <c r="F173" s="1">
        <v>10320.8</v>
      </c>
      <c r="G173" s="12">
        <v>0.0683227</v>
      </c>
      <c r="K173" s="2">
        <f t="shared" si="2"/>
        <v>10320.8</v>
      </c>
      <c r="L173" s="14">
        <f t="shared" si="3"/>
        <v>1.4629673</v>
      </c>
      <c r="U173" s="2">
        <f t="shared" si="4"/>
        <v>10260.8</v>
      </c>
      <c r="V173" s="14">
        <f t="shared" si="5"/>
        <v>0.01406784423</v>
      </c>
      <c r="W173" s="14">
        <f t="shared" si="6"/>
        <v>0.02813568846</v>
      </c>
    </row>
    <row r="174">
      <c r="A174" s="1">
        <v>10380.8</v>
      </c>
      <c r="B174" s="1">
        <v>1.54354</v>
      </c>
      <c r="F174" s="1">
        <v>10380.8</v>
      </c>
      <c r="G174" s="12">
        <v>0.0675106</v>
      </c>
      <c r="K174" s="2">
        <f t="shared" si="2"/>
        <v>10380.8</v>
      </c>
      <c r="L174" s="14">
        <f t="shared" si="3"/>
        <v>1.4760294</v>
      </c>
      <c r="U174" s="2">
        <f t="shared" si="4"/>
        <v>10320.8</v>
      </c>
      <c r="V174" s="14">
        <f t="shared" si="5"/>
        <v>0.01406699327</v>
      </c>
      <c r="W174" s="14">
        <f t="shared" si="6"/>
        <v>0.02813398654</v>
      </c>
    </row>
    <row r="175">
      <c r="A175" s="1">
        <v>10440.8</v>
      </c>
      <c r="B175" s="1">
        <v>1.52721</v>
      </c>
      <c r="F175" s="1">
        <v>10440.8</v>
      </c>
      <c r="G175" s="12">
        <v>0.0671859</v>
      </c>
      <c r="K175" s="2">
        <f t="shared" si="2"/>
        <v>10440.8</v>
      </c>
      <c r="L175" s="14">
        <f t="shared" si="3"/>
        <v>1.4600241</v>
      </c>
      <c r="U175" s="2">
        <f t="shared" si="4"/>
        <v>10380.8</v>
      </c>
      <c r="V175" s="14">
        <f t="shared" si="5"/>
        <v>0.01419259038</v>
      </c>
      <c r="W175" s="14">
        <f t="shared" si="6"/>
        <v>0.02838518077</v>
      </c>
    </row>
    <row r="176">
      <c r="A176" s="1">
        <v>10500.7</v>
      </c>
      <c r="B176" s="1">
        <v>1.53751</v>
      </c>
      <c r="F176" s="1">
        <v>10500.7</v>
      </c>
      <c r="G176" s="12">
        <v>0.0681763</v>
      </c>
      <c r="K176" s="2">
        <f t="shared" si="2"/>
        <v>10500.7</v>
      </c>
      <c r="L176" s="14">
        <f t="shared" si="3"/>
        <v>1.4693337</v>
      </c>
      <c r="U176" s="2">
        <f t="shared" si="4"/>
        <v>10440.8</v>
      </c>
      <c r="V176" s="14">
        <f t="shared" si="5"/>
        <v>0.01403869327</v>
      </c>
      <c r="W176" s="14">
        <f t="shared" si="6"/>
        <v>0.02807738654</v>
      </c>
    </row>
    <row r="177">
      <c r="A177" s="1">
        <v>10560.7</v>
      </c>
      <c r="B177" s="1">
        <v>1.55279</v>
      </c>
      <c r="F177" s="1">
        <v>10560.7</v>
      </c>
      <c r="G177" s="12">
        <v>0.0681758</v>
      </c>
      <c r="K177" s="2">
        <f t="shared" si="2"/>
        <v>10560.7</v>
      </c>
      <c r="L177" s="14">
        <f t="shared" si="3"/>
        <v>1.4846142</v>
      </c>
      <c r="U177" s="2">
        <f t="shared" si="4"/>
        <v>10500.7</v>
      </c>
      <c r="V177" s="14">
        <f t="shared" si="5"/>
        <v>0.01412820865</v>
      </c>
      <c r="W177" s="14">
        <f t="shared" si="6"/>
        <v>0.02825641731</v>
      </c>
    </row>
    <row r="178">
      <c r="A178" s="1">
        <v>10620.7</v>
      </c>
      <c r="B178" s="1">
        <v>1.53024</v>
      </c>
      <c r="F178" s="1">
        <v>10620.7</v>
      </c>
      <c r="G178" s="12">
        <v>0.0685182</v>
      </c>
      <c r="K178" s="2">
        <f t="shared" si="2"/>
        <v>10620.7</v>
      </c>
      <c r="L178" s="14">
        <f t="shared" si="3"/>
        <v>1.4617218</v>
      </c>
      <c r="U178" s="2">
        <f t="shared" si="4"/>
        <v>10560.7</v>
      </c>
      <c r="V178" s="14">
        <f t="shared" si="5"/>
        <v>0.01427513654</v>
      </c>
      <c r="W178" s="14">
        <f t="shared" si="6"/>
        <v>0.02855027308</v>
      </c>
    </row>
    <row r="179">
      <c r="A179" s="1">
        <v>10680.7</v>
      </c>
      <c r="B179" s="1">
        <v>1.54297</v>
      </c>
      <c r="F179" s="1">
        <v>10680.7</v>
      </c>
      <c r="G179" s="12">
        <v>0.0680108</v>
      </c>
      <c r="K179" s="2">
        <f t="shared" si="2"/>
        <v>10680.7</v>
      </c>
      <c r="L179" s="14">
        <f t="shared" si="3"/>
        <v>1.4749592</v>
      </c>
      <c r="U179" s="2">
        <f t="shared" si="4"/>
        <v>10620.7</v>
      </c>
      <c r="V179" s="14">
        <f t="shared" si="5"/>
        <v>0.01405501731</v>
      </c>
      <c r="W179" s="14">
        <f t="shared" si="6"/>
        <v>0.02811003462</v>
      </c>
    </row>
    <row r="180">
      <c r="A180" s="1">
        <v>10740.7</v>
      </c>
      <c r="B180" s="1">
        <v>1.54462</v>
      </c>
      <c r="F180" s="1">
        <v>10740.7</v>
      </c>
      <c r="G180" s="12">
        <v>0.0680752</v>
      </c>
      <c r="K180" s="2">
        <f t="shared" si="2"/>
        <v>10740.7</v>
      </c>
      <c r="L180" s="14">
        <f t="shared" si="3"/>
        <v>1.4765448</v>
      </c>
      <c r="U180" s="2">
        <f t="shared" si="4"/>
        <v>10680.7</v>
      </c>
      <c r="V180" s="14">
        <f t="shared" si="5"/>
        <v>0.0141823</v>
      </c>
      <c r="W180" s="14">
        <f t="shared" si="6"/>
        <v>0.0283646</v>
      </c>
    </row>
    <row r="181">
      <c r="A181" s="1">
        <v>10800.7</v>
      </c>
      <c r="B181" s="1">
        <v>1.55514</v>
      </c>
      <c r="F181" s="1">
        <v>10800.7</v>
      </c>
      <c r="G181" s="12">
        <v>0.0679016</v>
      </c>
      <c r="K181" s="2">
        <f t="shared" si="2"/>
        <v>10800.7</v>
      </c>
      <c r="L181" s="14">
        <f t="shared" si="3"/>
        <v>1.4872384</v>
      </c>
      <c r="U181" s="2">
        <f t="shared" si="4"/>
        <v>10740.7</v>
      </c>
      <c r="V181" s="14">
        <f t="shared" si="5"/>
        <v>0.01419754615</v>
      </c>
      <c r="W181" s="14">
        <f t="shared" si="6"/>
        <v>0.02839509231</v>
      </c>
    </row>
    <row r="182">
      <c r="A182" s="1">
        <v>10860.7</v>
      </c>
      <c r="B182" s="1">
        <v>1.54008</v>
      </c>
      <c r="F182" s="1">
        <v>10860.7</v>
      </c>
      <c r="G182" s="12">
        <v>0.067544</v>
      </c>
      <c r="K182" s="2">
        <f t="shared" si="2"/>
        <v>10860.7</v>
      </c>
      <c r="L182" s="14">
        <f t="shared" si="3"/>
        <v>1.472536</v>
      </c>
      <c r="U182" s="2">
        <f t="shared" si="4"/>
        <v>10800.7</v>
      </c>
      <c r="V182" s="14">
        <f t="shared" si="5"/>
        <v>0.01430036923</v>
      </c>
      <c r="W182" s="14">
        <f t="shared" si="6"/>
        <v>0.02860073846</v>
      </c>
    </row>
    <row r="183">
      <c r="A183" s="1">
        <v>10920.7</v>
      </c>
      <c r="B183" s="1">
        <v>1.52779</v>
      </c>
      <c r="F183" s="1">
        <v>10920.7</v>
      </c>
      <c r="G183" s="12">
        <v>0.0681052</v>
      </c>
      <c r="K183" s="2">
        <f t="shared" si="2"/>
        <v>10920.7</v>
      </c>
      <c r="L183" s="14">
        <f t="shared" si="3"/>
        <v>1.4596848</v>
      </c>
      <c r="U183" s="2">
        <f t="shared" si="4"/>
        <v>10860.7</v>
      </c>
      <c r="V183" s="14">
        <f t="shared" si="5"/>
        <v>0.014159</v>
      </c>
      <c r="W183" s="14">
        <f t="shared" si="6"/>
        <v>0.028318</v>
      </c>
    </row>
    <row r="184">
      <c r="A184" s="1">
        <v>10980.7</v>
      </c>
      <c r="B184" s="1">
        <v>1.56402</v>
      </c>
      <c r="F184" s="1">
        <v>10980.7</v>
      </c>
      <c r="G184" s="12">
        <v>0.0677161</v>
      </c>
      <c r="K184" s="2">
        <f t="shared" si="2"/>
        <v>10980.7</v>
      </c>
      <c r="L184" s="14">
        <f t="shared" si="3"/>
        <v>1.4963039</v>
      </c>
      <c r="U184" s="2">
        <f t="shared" si="4"/>
        <v>10920.7</v>
      </c>
      <c r="V184" s="14">
        <f t="shared" si="5"/>
        <v>0.01403543077</v>
      </c>
      <c r="W184" s="14">
        <f t="shared" si="6"/>
        <v>0.02807086154</v>
      </c>
    </row>
    <row r="185">
      <c r="A185" s="1">
        <v>11040.7</v>
      </c>
      <c r="B185" s="1">
        <v>1.5354</v>
      </c>
      <c r="F185" s="1">
        <v>11040.7</v>
      </c>
      <c r="G185" s="12">
        <v>0.0672207</v>
      </c>
      <c r="K185" s="2">
        <f t="shared" si="2"/>
        <v>11040.7</v>
      </c>
      <c r="L185" s="14">
        <f t="shared" si="3"/>
        <v>1.4681793</v>
      </c>
      <c r="U185" s="2">
        <f t="shared" si="4"/>
        <v>10980.7</v>
      </c>
      <c r="V185" s="14">
        <f t="shared" si="5"/>
        <v>0.0143875375</v>
      </c>
      <c r="W185" s="14">
        <f t="shared" si="6"/>
        <v>0.028775075</v>
      </c>
    </row>
    <row r="186">
      <c r="A186" s="1">
        <v>11100.7</v>
      </c>
      <c r="B186" s="1">
        <v>1.52646</v>
      </c>
      <c r="F186" s="1">
        <v>11100.7</v>
      </c>
      <c r="G186" s="12">
        <v>0.068274</v>
      </c>
      <c r="K186" s="2">
        <f t="shared" si="2"/>
        <v>11100.7</v>
      </c>
      <c r="L186" s="14">
        <f t="shared" si="3"/>
        <v>1.458186</v>
      </c>
      <c r="U186" s="2">
        <f t="shared" si="4"/>
        <v>11040.7</v>
      </c>
      <c r="V186" s="14">
        <f t="shared" si="5"/>
        <v>0.01411710865</v>
      </c>
      <c r="W186" s="14">
        <f t="shared" si="6"/>
        <v>0.02823421731</v>
      </c>
    </row>
    <row r="187">
      <c r="A187" s="1">
        <v>11160.7</v>
      </c>
      <c r="B187" s="1">
        <v>1.55477</v>
      </c>
      <c r="F187" s="1">
        <v>11160.7</v>
      </c>
      <c r="G187" s="12">
        <v>0.0685005</v>
      </c>
      <c r="K187" s="2">
        <f t="shared" si="2"/>
        <v>11160.7</v>
      </c>
      <c r="L187" s="14">
        <f t="shared" si="3"/>
        <v>1.4862695</v>
      </c>
      <c r="U187" s="2">
        <f t="shared" si="4"/>
        <v>11100.7</v>
      </c>
      <c r="V187" s="14">
        <f t="shared" si="5"/>
        <v>0.01402101923</v>
      </c>
      <c r="W187" s="14">
        <f t="shared" si="6"/>
        <v>0.02804203846</v>
      </c>
    </row>
    <row r="188">
      <c r="A188" s="1">
        <v>11220.7</v>
      </c>
      <c r="B188" s="1">
        <v>1.53055</v>
      </c>
      <c r="F188" s="1">
        <v>11220.7</v>
      </c>
      <c r="G188" s="12">
        <v>0.0670323</v>
      </c>
      <c r="K188" s="2">
        <f t="shared" si="2"/>
        <v>11220.7</v>
      </c>
      <c r="L188" s="14">
        <f t="shared" si="3"/>
        <v>1.4635177</v>
      </c>
      <c r="U188" s="2">
        <f t="shared" si="4"/>
        <v>11160.7</v>
      </c>
      <c r="V188" s="14">
        <f t="shared" si="5"/>
        <v>0.01429105288</v>
      </c>
      <c r="W188" s="14">
        <f t="shared" si="6"/>
        <v>0.02858210577</v>
      </c>
    </row>
    <row r="189">
      <c r="A189" s="1">
        <v>11280.7</v>
      </c>
      <c r="B189" s="1">
        <v>1.55535</v>
      </c>
      <c r="F189" s="1">
        <v>11280.7</v>
      </c>
      <c r="G189" s="12">
        <v>0.0670381</v>
      </c>
      <c r="K189" s="2">
        <f t="shared" si="2"/>
        <v>11280.7</v>
      </c>
      <c r="L189" s="14">
        <f t="shared" si="3"/>
        <v>1.4883119</v>
      </c>
      <c r="U189" s="2">
        <f t="shared" si="4"/>
        <v>11220.7</v>
      </c>
      <c r="V189" s="14">
        <f t="shared" si="5"/>
        <v>0.01407228558</v>
      </c>
      <c r="W189" s="14">
        <f t="shared" si="6"/>
        <v>0.02814457115</v>
      </c>
    </row>
    <row r="190">
      <c r="A190" s="1">
        <v>11340.7</v>
      </c>
      <c r="B190" s="1">
        <v>1.53241</v>
      </c>
      <c r="F190" s="1">
        <v>11340.7</v>
      </c>
      <c r="G190" s="12">
        <v>0.0672994</v>
      </c>
      <c r="K190" s="2">
        <f t="shared" si="2"/>
        <v>11340.7</v>
      </c>
      <c r="L190" s="14">
        <f t="shared" si="3"/>
        <v>1.4651106</v>
      </c>
      <c r="U190" s="2">
        <f t="shared" si="4"/>
        <v>11280.7</v>
      </c>
      <c r="V190" s="14">
        <f t="shared" si="5"/>
        <v>0.01431069135</v>
      </c>
      <c r="W190" s="14">
        <f t="shared" si="6"/>
        <v>0.02862138269</v>
      </c>
    </row>
    <row r="191">
      <c r="A191" s="1">
        <v>11400.7</v>
      </c>
      <c r="B191" s="1">
        <v>1.55602</v>
      </c>
      <c r="F191" s="1">
        <v>11400.7</v>
      </c>
      <c r="G191" s="12">
        <v>0.0665345</v>
      </c>
      <c r="K191" s="2">
        <f t="shared" si="2"/>
        <v>11400.7</v>
      </c>
      <c r="L191" s="14">
        <f t="shared" si="3"/>
        <v>1.4894855</v>
      </c>
      <c r="U191" s="2">
        <f t="shared" si="4"/>
        <v>11340.7</v>
      </c>
      <c r="V191" s="14">
        <f t="shared" si="5"/>
        <v>0.01408760192</v>
      </c>
      <c r="W191" s="14">
        <f t="shared" si="6"/>
        <v>0.02817520385</v>
      </c>
    </row>
    <row r="192">
      <c r="A192" s="1">
        <v>11460.7</v>
      </c>
      <c r="B192" s="1">
        <v>1.52348</v>
      </c>
      <c r="F192" s="1">
        <v>11460.7</v>
      </c>
      <c r="G192" s="12">
        <v>0.0666604</v>
      </c>
      <c r="K192" s="2">
        <f t="shared" si="2"/>
        <v>11460.7</v>
      </c>
      <c r="L192" s="14">
        <f t="shared" si="3"/>
        <v>1.4568196</v>
      </c>
      <c r="U192" s="2">
        <f t="shared" si="4"/>
        <v>11400.7</v>
      </c>
      <c r="V192" s="14">
        <f t="shared" si="5"/>
        <v>0.01432197596</v>
      </c>
      <c r="W192" s="14">
        <f t="shared" si="6"/>
        <v>0.02864395192</v>
      </c>
    </row>
    <row r="193">
      <c r="A193" s="1">
        <v>11520.7</v>
      </c>
      <c r="B193" s="1">
        <v>1.53927</v>
      </c>
      <c r="F193" s="1">
        <v>11520.7</v>
      </c>
      <c r="G193" s="12">
        <v>0.0674577</v>
      </c>
      <c r="K193" s="2">
        <f t="shared" si="2"/>
        <v>11520.7</v>
      </c>
      <c r="L193" s="14">
        <f t="shared" si="3"/>
        <v>1.4718123</v>
      </c>
      <c r="U193" s="2">
        <f t="shared" si="4"/>
        <v>11460.7</v>
      </c>
      <c r="V193" s="14">
        <f t="shared" si="5"/>
        <v>0.01400788077</v>
      </c>
      <c r="W193" s="14">
        <f t="shared" si="6"/>
        <v>0.02801576154</v>
      </c>
    </row>
    <row r="194">
      <c r="A194" s="1">
        <v>11580.6</v>
      </c>
      <c r="B194" s="1">
        <v>1.55163</v>
      </c>
      <c r="F194" s="1">
        <v>11580.6</v>
      </c>
      <c r="G194" s="12">
        <v>0.0668144</v>
      </c>
      <c r="K194" s="2">
        <f t="shared" si="2"/>
        <v>11580.6</v>
      </c>
      <c r="L194" s="14">
        <f t="shared" si="3"/>
        <v>1.4848156</v>
      </c>
      <c r="U194" s="2">
        <f t="shared" si="4"/>
        <v>11520.7</v>
      </c>
      <c r="V194" s="14">
        <f t="shared" si="5"/>
        <v>0.01415204135</v>
      </c>
      <c r="W194" s="14">
        <f t="shared" si="6"/>
        <v>0.02830408269</v>
      </c>
    </row>
    <row r="195">
      <c r="A195" s="1">
        <v>11640.6</v>
      </c>
      <c r="B195" s="1">
        <v>1.55249</v>
      </c>
      <c r="F195" s="1">
        <v>11640.6</v>
      </c>
      <c r="G195" s="12">
        <v>0.0663633</v>
      </c>
      <c r="K195" s="2">
        <f t="shared" si="2"/>
        <v>11640.6</v>
      </c>
      <c r="L195" s="14">
        <f t="shared" si="3"/>
        <v>1.4861267</v>
      </c>
      <c r="U195" s="2">
        <f t="shared" si="4"/>
        <v>11580.6</v>
      </c>
      <c r="V195" s="14">
        <f t="shared" si="5"/>
        <v>0.01427707308</v>
      </c>
      <c r="W195" s="14">
        <f t="shared" si="6"/>
        <v>0.02855414615</v>
      </c>
    </row>
    <row r="196">
      <c r="A196" s="1">
        <v>11700.6</v>
      </c>
      <c r="B196" s="1">
        <v>1.53177</v>
      </c>
      <c r="F196" s="1">
        <v>11700.6</v>
      </c>
      <c r="G196" s="12">
        <v>0.0667777</v>
      </c>
      <c r="K196" s="2">
        <f t="shared" si="2"/>
        <v>11700.6</v>
      </c>
      <c r="L196" s="14">
        <f t="shared" si="3"/>
        <v>1.4649923</v>
      </c>
      <c r="U196" s="2">
        <f t="shared" si="4"/>
        <v>11640.6</v>
      </c>
      <c r="V196" s="14">
        <f t="shared" si="5"/>
        <v>0.01428967981</v>
      </c>
      <c r="W196" s="14">
        <f t="shared" si="6"/>
        <v>0.02857935962</v>
      </c>
    </row>
    <row r="197">
      <c r="A197" s="1">
        <v>11760.6</v>
      </c>
      <c r="B197" s="1">
        <v>1.54566</v>
      </c>
      <c r="F197" s="1">
        <v>11760.6</v>
      </c>
      <c r="G197" s="12">
        <v>0.0675859</v>
      </c>
      <c r="K197" s="2">
        <f t="shared" si="2"/>
        <v>11760.6</v>
      </c>
      <c r="L197" s="14">
        <f t="shared" si="3"/>
        <v>1.4780741</v>
      </c>
      <c r="U197" s="2">
        <f t="shared" si="4"/>
        <v>11700.6</v>
      </c>
      <c r="V197" s="14">
        <f t="shared" si="5"/>
        <v>0.01408646442</v>
      </c>
      <c r="W197" s="14">
        <f t="shared" si="6"/>
        <v>0.02817292885</v>
      </c>
    </row>
    <row r="198">
      <c r="A198" s="1">
        <v>11820.6</v>
      </c>
      <c r="B198" s="1">
        <v>1.55081</v>
      </c>
      <c r="F198" s="1">
        <v>11820.6</v>
      </c>
      <c r="G198" s="12">
        <v>0.0665479</v>
      </c>
      <c r="K198" s="2">
        <f t="shared" si="2"/>
        <v>11820.6</v>
      </c>
      <c r="L198" s="14">
        <f t="shared" si="3"/>
        <v>1.4842621</v>
      </c>
      <c r="U198" s="2">
        <f t="shared" si="4"/>
        <v>11760.6</v>
      </c>
      <c r="V198" s="14">
        <f t="shared" si="5"/>
        <v>0.01421225096</v>
      </c>
      <c r="W198" s="14">
        <f t="shared" si="6"/>
        <v>0.02842450192</v>
      </c>
    </row>
    <row r="199">
      <c r="A199" s="1">
        <v>11880.6</v>
      </c>
      <c r="B199" s="1">
        <v>1.53421</v>
      </c>
      <c r="F199" s="1">
        <v>11880.6</v>
      </c>
      <c r="G199" s="12">
        <v>0.0655718</v>
      </c>
      <c r="K199" s="2">
        <f t="shared" si="2"/>
        <v>11880.6</v>
      </c>
      <c r="L199" s="14">
        <f t="shared" si="3"/>
        <v>1.4686382</v>
      </c>
      <c r="U199" s="2">
        <f t="shared" si="4"/>
        <v>11820.6</v>
      </c>
      <c r="V199" s="14">
        <f t="shared" si="5"/>
        <v>0.01427175096</v>
      </c>
      <c r="W199" s="14">
        <f t="shared" si="6"/>
        <v>0.02854350192</v>
      </c>
    </row>
    <row r="200">
      <c r="A200" s="1">
        <v>11940.6</v>
      </c>
      <c r="B200" s="1">
        <v>1.56548</v>
      </c>
      <c r="F200" s="1">
        <v>11940.6</v>
      </c>
      <c r="G200" s="12">
        <v>0.0655351</v>
      </c>
      <c r="K200" s="2">
        <f t="shared" si="2"/>
        <v>11940.6</v>
      </c>
      <c r="L200" s="14">
        <f t="shared" si="3"/>
        <v>1.4999449</v>
      </c>
      <c r="U200" s="2">
        <f t="shared" si="4"/>
        <v>11880.6</v>
      </c>
      <c r="V200" s="14">
        <f t="shared" si="5"/>
        <v>0.01412152115</v>
      </c>
      <c r="W200" s="14">
        <f t="shared" si="6"/>
        <v>0.02824304231</v>
      </c>
    </row>
    <row r="201">
      <c r="A201" s="1">
        <v>12000.6</v>
      </c>
      <c r="B201" s="1">
        <v>1.52104</v>
      </c>
      <c r="F201" s="1">
        <v>12000.6</v>
      </c>
      <c r="G201" s="12">
        <v>0.065238</v>
      </c>
      <c r="K201" s="2">
        <f t="shared" si="2"/>
        <v>12000.6</v>
      </c>
      <c r="L201" s="14">
        <f t="shared" si="3"/>
        <v>1.455802</v>
      </c>
      <c r="U201" s="2">
        <f t="shared" si="4"/>
        <v>11940.6</v>
      </c>
      <c r="V201" s="14">
        <f t="shared" si="5"/>
        <v>0.01442254712</v>
      </c>
      <c r="W201" s="14">
        <f t="shared" si="6"/>
        <v>0.02884509423</v>
      </c>
    </row>
    <row r="202">
      <c r="A202" s="1">
        <v>12060.6</v>
      </c>
      <c r="B202" s="1">
        <v>1.51308</v>
      </c>
      <c r="F202" s="1">
        <v>12060.6</v>
      </c>
      <c r="G202" s="12">
        <v>0.0654178</v>
      </c>
      <c r="K202" s="2">
        <f t="shared" si="2"/>
        <v>12060.6</v>
      </c>
      <c r="L202" s="14">
        <f t="shared" si="3"/>
        <v>1.4476622</v>
      </c>
      <c r="U202" s="2">
        <f t="shared" si="4"/>
        <v>12000.6</v>
      </c>
      <c r="V202" s="14">
        <f t="shared" si="5"/>
        <v>0.01399809615</v>
      </c>
      <c r="W202" s="14">
        <f t="shared" si="6"/>
        <v>0.02799619231</v>
      </c>
    </row>
    <row r="203">
      <c r="A203" s="1">
        <v>12120.6</v>
      </c>
      <c r="B203" s="1">
        <v>1.54159</v>
      </c>
      <c r="F203" s="1">
        <v>12120.6</v>
      </c>
      <c r="G203" s="12">
        <v>0.0660553</v>
      </c>
      <c r="K203" s="2">
        <f t="shared" si="2"/>
        <v>12120.6</v>
      </c>
      <c r="L203" s="14">
        <f t="shared" si="3"/>
        <v>1.4755347</v>
      </c>
      <c r="U203" s="2">
        <f t="shared" si="4"/>
        <v>12060.6</v>
      </c>
      <c r="V203" s="14">
        <f t="shared" si="5"/>
        <v>0.01391982885</v>
      </c>
      <c r="W203" s="14">
        <f t="shared" si="6"/>
        <v>0.02783965769</v>
      </c>
    </row>
    <row r="204">
      <c r="A204" s="1">
        <v>12180.6</v>
      </c>
      <c r="B204" s="1">
        <v>1.55135</v>
      </c>
      <c r="F204" s="1">
        <v>12180.6</v>
      </c>
      <c r="G204" s="12">
        <v>0.0655985</v>
      </c>
      <c r="K204" s="2">
        <f t="shared" si="2"/>
        <v>12180.6</v>
      </c>
      <c r="L204" s="14">
        <f t="shared" si="3"/>
        <v>1.4857515</v>
      </c>
      <c r="U204" s="2">
        <f t="shared" si="4"/>
        <v>12120.6</v>
      </c>
      <c r="V204" s="14">
        <f t="shared" si="5"/>
        <v>0.01418783365</v>
      </c>
      <c r="W204" s="14">
        <f t="shared" si="6"/>
        <v>0.02837566731</v>
      </c>
    </row>
    <row r="205">
      <c r="A205" s="1">
        <v>12240.6</v>
      </c>
      <c r="B205" s="1">
        <v>1.52512</v>
      </c>
      <c r="F205" s="1">
        <v>12240.6</v>
      </c>
      <c r="G205" s="12">
        <v>0.0657501</v>
      </c>
      <c r="K205" s="2">
        <f t="shared" si="2"/>
        <v>12240.6</v>
      </c>
      <c r="L205" s="14">
        <f t="shared" si="3"/>
        <v>1.4593699</v>
      </c>
      <c r="U205" s="2">
        <f t="shared" si="4"/>
        <v>12180.6</v>
      </c>
      <c r="V205" s="14">
        <f t="shared" si="5"/>
        <v>0.01428607212</v>
      </c>
      <c r="W205" s="14">
        <f t="shared" si="6"/>
        <v>0.02857214423</v>
      </c>
    </row>
    <row r="206">
      <c r="A206" s="1">
        <v>12300.6</v>
      </c>
      <c r="B206" s="1">
        <v>1.52294</v>
      </c>
      <c r="F206" s="1">
        <v>12300.6</v>
      </c>
      <c r="G206" s="12">
        <v>0.0662079</v>
      </c>
      <c r="K206" s="2">
        <f t="shared" si="2"/>
        <v>12300.6</v>
      </c>
      <c r="L206" s="14">
        <f t="shared" si="3"/>
        <v>1.4567321</v>
      </c>
      <c r="U206" s="2">
        <f t="shared" si="4"/>
        <v>12240.6</v>
      </c>
      <c r="V206" s="14">
        <f t="shared" si="5"/>
        <v>0.01403240288</v>
      </c>
      <c r="W206" s="14">
        <f t="shared" si="6"/>
        <v>0.02806480577</v>
      </c>
    </row>
    <row r="207">
      <c r="A207" s="1">
        <v>12360.6</v>
      </c>
      <c r="B207" s="1">
        <v>1.53238</v>
      </c>
      <c r="F207" s="1">
        <v>12360.6</v>
      </c>
      <c r="G207" s="12">
        <v>0.0645995</v>
      </c>
      <c r="K207" s="2">
        <f t="shared" si="2"/>
        <v>12360.6</v>
      </c>
      <c r="L207" s="14">
        <f t="shared" si="3"/>
        <v>1.4677805</v>
      </c>
      <c r="U207" s="2">
        <f t="shared" si="4"/>
        <v>12300.6</v>
      </c>
      <c r="V207" s="14">
        <f t="shared" si="5"/>
        <v>0.01400703942</v>
      </c>
      <c r="W207" s="14">
        <f t="shared" si="6"/>
        <v>0.02801407885</v>
      </c>
    </row>
    <row r="208">
      <c r="A208" s="1">
        <v>12420.6</v>
      </c>
      <c r="B208" s="1">
        <v>1.55257</v>
      </c>
      <c r="F208" s="1">
        <v>12420.6</v>
      </c>
      <c r="G208" s="12">
        <v>0.065259</v>
      </c>
      <c r="K208" s="2">
        <f t="shared" si="2"/>
        <v>12420.6</v>
      </c>
      <c r="L208" s="14">
        <f t="shared" si="3"/>
        <v>1.487311</v>
      </c>
      <c r="U208" s="2">
        <f t="shared" si="4"/>
        <v>12360.6</v>
      </c>
      <c r="V208" s="14">
        <f t="shared" si="5"/>
        <v>0.01411327404</v>
      </c>
      <c r="W208" s="14">
        <f t="shared" si="6"/>
        <v>0.02822654808</v>
      </c>
    </row>
    <row r="209">
      <c r="A209" s="1">
        <v>12480.6</v>
      </c>
      <c r="B209" s="1">
        <v>1.5776</v>
      </c>
      <c r="F209" s="1">
        <v>12480.6</v>
      </c>
      <c r="G209" s="12">
        <v>0.0663676</v>
      </c>
      <c r="K209" s="2">
        <f t="shared" si="2"/>
        <v>12480.6</v>
      </c>
      <c r="L209" s="14">
        <f t="shared" si="3"/>
        <v>1.5112324</v>
      </c>
      <c r="U209" s="2">
        <f t="shared" si="4"/>
        <v>12420.6</v>
      </c>
      <c r="V209" s="14">
        <f t="shared" si="5"/>
        <v>0.01430106731</v>
      </c>
      <c r="W209" s="14">
        <f t="shared" si="6"/>
        <v>0.02860213462</v>
      </c>
    </row>
    <row r="210">
      <c r="A210" s="1">
        <v>12540.6</v>
      </c>
      <c r="B210" s="1">
        <v>1.56509</v>
      </c>
      <c r="F210" s="1">
        <v>12540.6</v>
      </c>
      <c r="G210" s="12">
        <v>0.0649266</v>
      </c>
      <c r="K210" s="2">
        <f t="shared" si="2"/>
        <v>12540.6</v>
      </c>
      <c r="L210" s="14">
        <f t="shared" si="3"/>
        <v>1.5001634</v>
      </c>
      <c r="U210" s="2">
        <f t="shared" si="4"/>
        <v>12480.6</v>
      </c>
      <c r="V210" s="14">
        <f t="shared" si="5"/>
        <v>0.01453108077</v>
      </c>
      <c r="W210" s="14">
        <f t="shared" si="6"/>
        <v>0.02906216154</v>
      </c>
    </row>
    <row r="211">
      <c r="A211" s="1">
        <v>12600.6</v>
      </c>
      <c r="B211" s="1">
        <v>1.55177</v>
      </c>
      <c r="F211" s="1">
        <v>12600.6</v>
      </c>
      <c r="G211" s="12">
        <v>0.0649552</v>
      </c>
      <c r="K211" s="2">
        <f t="shared" si="2"/>
        <v>12600.6</v>
      </c>
      <c r="L211" s="14">
        <f t="shared" si="3"/>
        <v>1.4868148</v>
      </c>
      <c r="U211" s="2">
        <f t="shared" si="4"/>
        <v>12540.6</v>
      </c>
      <c r="V211" s="14">
        <f t="shared" si="5"/>
        <v>0.01442464808</v>
      </c>
      <c r="W211" s="14">
        <f t="shared" si="6"/>
        <v>0.02884929615</v>
      </c>
    </row>
    <row r="212">
      <c r="A212" s="1">
        <v>12660.5</v>
      </c>
      <c r="B212" s="1">
        <v>1.53539</v>
      </c>
      <c r="F212" s="1">
        <v>12660.5</v>
      </c>
      <c r="G212" s="12">
        <v>0.064837</v>
      </c>
      <c r="K212" s="2">
        <f t="shared" si="2"/>
        <v>12660.5</v>
      </c>
      <c r="L212" s="14">
        <f t="shared" si="3"/>
        <v>1.470553</v>
      </c>
      <c r="U212" s="2">
        <f t="shared" si="4"/>
        <v>12600.6</v>
      </c>
      <c r="V212" s="14">
        <f t="shared" si="5"/>
        <v>0.01429629615</v>
      </c>
      <c r="W212" s="14">
        <f t="shared" si="6"/>
        <v>0.02859259231</v>
      </c>
    </row>
    <row r="213">
      <c r="A213" s="1">
        <v>12720.5</v>
      </c>
      <c r="B213" s="1">
        <v>1.54913</v>
      </c>
      <c r="F213" s="1">
        <v>12720.5</v>
      </c>
      <c r="G213" s="12">
        <v>0.0654359</v>
      </c>
      <c r="K213" s="2">
        <f t="shared" si="2"/>
        <v>12720.5</v>
      </c>
      <c r="L213" s="14">
        <f t="shared" si="3"/>
        <v>1.4836941</v>
      </c>
      <c r="U213" s="2">
        <f t="shared" si="4"/>
        <v>12660.5</v>
      </c>
      <c r="V213" s="14">
        <f t="shared" si="5"/>
        <v>0.01413993269</v>
      </c>
      <c r="W213" s="14">
        <f t="shared" si="6"/>
        <v>0.02827986538</v>
      </c>
    </row>
    <row r="214">
      <c r="A214" s="1">
        <v>12780.5</v>
      </c>
      <c r="B214" s="1">
        <v>1.57932</v>
      </c>
      <c r="F214" s="1">
        <v>12780.5</v>
      </c>
      <c r="G214" s="12">
        <v>0.0655384</v>
      </c>
      <c r="K214" s="2">
        <f t="shared" si="2"/>
        <v>12780.5</v>
      </c>
      <c r="L214" s="14">
        <f t="shared" si="3"/>
        <v>1.5137816</v>
      </c>
      <c r="U214" s="2">
        <f t="shared" si="4"/>
        <v>12720.5</v>
      </c>
      <c r="V214" s="14">
        <f t="shared" si="5"/>
        <v>0.01426628942</v>
      </c>
      <c r="W214" s="14">
        <f t="shared" si="6"/>
        <v>0.02853257885</v>
      </c>
    </row>
    <row r="215">
      <c r="A215" s="1">
        <v>12840.5</v>
      </c>
      <c r="B215" s="1">
        <v>1.54495</v>
      </c>
      <c r="F215" s="1">
        <v>12840.5</v>
      </c>
      <c r="G215" s="12">
        <v>0.0661669</v>
      </c>
      <c r="K215" s="2">
        <f t="shared" si="2"/>
        <v>12840.5</v>
      </c>
      <c r="L215" s="14">
        <f t="shared" si="3"/>
        <v>1.4787831</v>
      </c>
      <c r="U215" s="2">
        <f t="shared" si="4"/>
        <v>12780.5</v>
      </c>
      <c r="V215" s="14">
        <f t="shared" si="5"/>
        <v>0.01455559231</v>
      </c>
      <c r="W215" s="14">
        <f t="shared" si="6"/>
        <v>0.02911118462</v>
      </c>
    </row>
    <row r="216">
      <c r="A216" s="1">
        <v>12900.5</v>
      </c>
      <c r="B216" s="1">
        <v>1.56682</v>
      </c>
      <c r="F216" s="1">
        <v>12900.5</v>
      </c>
      <c r="G216" s="12">
        <v>0.0643902</v>
      </c>
      <c r="K216" s="2">
        <f t="shared" si="2"/>
        <v>12900.5</v>
      </c>
      <c r="L216" s="14">
        <f t="shared" si="3"/>
        <v>1.5024298</v>
      </c>
      <c r="U216" s="2">
        <f t="shared" si="4"/>
        <v>12840.5</v>
      </c>
      <c r="V216" s="14">
        <f t="shared" si="5"/>
        <v>0.01421906827</v>
      </c>
      <c r="W216" s="14">
        <f t="shared" si="6"/>
        <v>0.02843813654</v>
      </c>
    </row>
    <row r="217">
      <c r="A217" s="1">
        <v>12960.5</v>
      </c>
      <c r="B217" s="1">
        <v>1.54705</v>
      </c>
      <c r="F217" s="1">
        <v>12960.5</v>
      </c>
      <c r="G217" s="12">
        <v>0.0644579</v>
      </c>
      <c r="K217" s="2">
        <f t="shared" si="2"/>
        <v>12960.5</v>
      </c>
      <c r="L217" s="14">
        <f t="shared" si="3"/>
        <v>1.4825921</v>
      </c>
      <c r="U217" s="2">
        <f t="shared" si="4"/>
        <v>12900.5</v>
      </c>
      <c r="V217" s="14">
        <f t="shared" si="5"/>
        <v>0.01444644038</v>
      </c>
      <c r="W217" s="14">
        <f t="shared" si="6"/>
        <v>0.02889288077</v>
      </c>
    </row>
    <row r="218">
      <c r="A218" s="1">
        <v>13020.5</v>
      </c>
      <c r="B218" s="1">
        <v>1.54651</v>
      </c>
      <c r="F218" s="1">
        <v>13020.5</v>
      </c>
      <c r="G218" s="12">
        <v>0.0652194</v>
      </c>
      <c r="K218" s="2">
        <f t="shared" si="2"/>
        <v>13020.5</v>
      </c>
      <c r="L218" s="14">
        <f t="shared" si="3"/>
        <v>1.4812906</v>
      </c>
      <c r="U218" s="2">
        <f t="shared" si="4"/>
        <v>12960.5</v>
      </c>
      <c r="V218" s="14">
        <f t="shared" si="5"/>
        <v>0.01425569327</v>
      </c>
      <c r="W218" s="14">
        <f t="shared" si="6"/>
        <v>0.02851138654</v>
      </c>
    </row>
    <row r="219">
      <c r="A219" s="1">
        <v>13080.5</v>
      </c>
      <c r="B219" s="1">
        <v>1.54404</v>
      </c>
      <c r="F219" s="1">
        <v>13080.5</v>
      </c>
      <c r="G219" s="12">
        <v>0.0655341</v>
      </c>
      <c r="K219" s="2">
        <f t="shared" si="2"/>
        <v>13080.5</v>
      </c>
      <c r="L219" s="14">
        <f t="shared" si="3"/>
        <v>1.4785059</v>
      </c>
      <c r="U219" s="2">
        <f t="shared" si="4"/>
        <v>13020.5</v>
      </c>
      <c r="V219" s="14">
        <f t="shared" si="5"/>
        <v>0.01424317885</v>
      </c>
      <c r="W219" s="14">
        <f t="shared" si="6"/>
        <v>0.02848635769</v>
      </c>
    </row>
    <row r="220">
      <c r="A220" s="1">
        <v>13140.5</v>
      </c>
      <c r="B220" s="1">
        <v>1.53498</v>
      </c>
      <c r="F220" s="1">
        <v>13140.5</v>
      </c>
      <c r="G220" s="12">
        <v>0.064682</v>
      </c>
      <c r="K220" s="2">
        <f t="shared" si="2"/>
        <v>13140.5</v>
      </c>
      <c r="L220" s="14">
        <f t="shared" si="3"/>
        <v>1.470298</v>
      </c>
      <c r="U220" s="2">
        <f t="shared" si="4"/>
        <v>13080.5</v>
      </c>
      <c r="V220" s="14">
        <f t="shared" si="5"/>
        <v>0.01421640288</v>
      </c>
      <c r="W220" s="14">
        <f t="shared" si="6"/>
        <v>0.02843280577</v>
      </c>
    </row>
    <row r="221">
      <c r="A221" s="1">
        <v>13200.5</v>
      </c>
      <c r="B221" s="1">
        <v>1.5445</v>
      </c>
      <c r="F221" s="1">
        <v>13200.5</v>
      </c>
      <c r="G221" s="12">
        <v>0.0651741</v>
      </c>
      <c r="K221" s="2">
        <f t="shared" si="2"/>
        <v>13200.5</v>
      </c>
      <c r="L221" s="14">
        <f t="shared" si="3"/>
        <v>1.4793259</v>
      </c>
      <c r="U221" s="2">
        <f t="shared" si="4"/>
        <v>13140.5</v>
      </c>
      <c r="V221" s="14">
        <f t="shared" si="5"/>
        <v>0.01413748077</v>
      </c>
      <c r="W221" s="14">
        <f t="shared" si="6"/>
        <v>0.02827496154</v>
      </c>
    </row>
    <row r="222">
      <c r="A222" s="1">
        <v>13260.5</v>
      </c>
      <c r="B222" s="1">
        <v>1.52612</v>
      </c>
      <c r="F222" s="1">
        <v>13260.5</v>
      </c>
      <c r="G222" s="12">
        <v>0.0645037</v>
      </c>
      <c r="K222" s="2">
        <f t="shared" si="2"/>
        <v>13260.5</v>
      </c>
      <c r="L222" s="14">
        <f t="shared" si="3"/>
        <v>1.4616163</v>
      </c>
      <c r="U222" s="2">
        <f t="shared" si="4"/>
        <v>13200.5</v>
      </c>
      <c r="V222" s="14">
        <f t="shared" si="5"/>
        <v>0.0142242875</v>
      </c>
      <c r="W222" s="14">
        <f t="shared" si="6"/>
        <v>0.028448575</v>
      </c>
    </row>
    <row r="223">
      <c r="A223" s="1">
        <v>13320.5</v>
      </c>
      <c r="B223" s="1">
        <v>1.54982</v>
      </c>
      <c r="F223" s="1">
        <v>13320.5</v>
      </c>
      <c r="G223" s="12">
        <v>0.0638394</v>
      </c>
      <c r="K223" s="2">
        <f t="shared" si="2"/>
        <v>13320.5</v>
      </c>
      <c r="L223" s="14">
        <f t="shared" si="3"/>
        <v>1.4859806</v>
      </c>
      <c r="U223" s="2">
        <f t="shared" si="4"/>
        <v>13260.5</v>
      </c>
      <c r="V223" s="14">
        <f t="shared" si="5"/>
        <v>0.01405400288</v>
      </c>
      <c r="W223" s="14">
        <f t="shared" si="6"/>
        <v>0.02810800577</v>
      </c>
    </row>
    <row r="224">
      <c r="A224" s="1">
        <v>13380.5</v>
      </c>
      <c r="B224" s="1">
        <v>1.54364</v>
      </c>
      <c r="F224" s="1">
        <v>13380.5</v>
      </c>
      <c r="G224" s="12">
        <v>0.0637956</v>
      </c>
      <c r="K224" s="2">
        <f t="shared" si="2"/>
        <v>13380.5</v>
      </c>
      <c r="L224" s="14">
        <f t="shared" si="3"/>
        <v>1.4798444</v>
      </c>
      <c r="U224" s="2">
        <f t="shared" si="4"/>
        <v>13320.5</v>
      </c>
      <c r="V224" s="14">
        <f t="shared" si="5"/>
        <v>0.014288275</v>
      </c>
      <c r="W224" s="14">
        <f t="shared" si="6"/>
        <v>0.02857655</v>
      </c>
    </row>
    <row r="225">
      <c r="A225" s="1">
        <v>13440.5</v>
      </c>
      <c r="B225" s="1">
        <v>1.5351</v>
      </c>
      <c r="F225" s="1">
        <v>13440.5</v>
      </c>
      <c r="G225" s="12">
        <v>0.0645704</v>
      </c>
      <c r="K225" s="2">
        <f t="shared" si="2"/>
        <v>13440.5</v>
      </c>
      <c r="L225" s="14">
        <f t="shared" si="3"/>
        <v>1.4705296</v>
      </c>
      <c r="U225" s="2">
        <f t="shared" si="4"/>
        <v>13380.5</v>
      </c>
      <c r="V225" s="14">
        <f t="shared" si="5"/>
        <v>0.01422927308</v>
      </c>
      <c r="W225" s="14">
        <f t="shared" si="6"/>
        <v>0.02845854615</v>
      </c>
    </row>
    <row r="226">
      <c r="A226" s="1">
        <v>13500.5</v>
      </c>
      <c r="B226" s="1">
        <v>1.55887</v>
      </c>
      <c r="F226" s="1">
        <v>13500.5</v>
      </c>
      <c r="G226" s="12">
        <v>0.0648718</v>
      </c>
      <c r="K226" s="2">
        <f t="shared" si="2"/>
        <v>13500.5</v>
      </c>
      <c r="L226" s="14">
        <f t="shared" si="3"/>
        <v>1.4939982</v>
      </c>
      <c r="U226" s="2">
        <f t="shared" si="4"/>
        <v>13440.5</v>
      </c>
      <c r="V226" s="14">
        <f t="shared" si="5"/>
        <v>0.01413970769</v>
      </c>
      <c r="W226" s="14">
        <f t="shared" si="6"/>
        <v>0.02827941538</v>
      </c>
    </row>
    <row r="227">
      <c r="A227" s="1">
        <v>13560.5</v>
      </c>
      <c r="B227" s="1">
        <v>1.55016</v>
      </c>
      <c r="F227" s="1">
        <v>13560.5</v>
      </c>
      <c r="G227" s="12">
        <v>0.0644979</v>
      </c>
      <c r="K227" s="2">
        <f t="shared" si="2"/>
        <v>13560.5</v>
      </c>
      <c r="L227" s="14">
        <f t="shared" si="3"/>
        <v>1.4856621</v>
      </c>
      <c r="U227" s="2">
        <f t="shared" si="4"/>
        <v>13500.5</v>
      </c>
      <c r="V227" s="14">
        <f t="shared" si="5"/>
        <v>0.01436536731</v>
      </c>
      <c r="W227" s="14">
        <f t="shared" si="6"/>
        <v>0.02873073462</v>
      </c>
    </row>
    <row r="228">
      <c r="A228" s="1">
        <v>13620.5</v>
      </c>
      <c r="B228" s="1">
        <v>1.54426</v>
      </c>
      <c r="F228" s="1">
        <v>13620.5</v>
      </c>
      <c r="G228" s="12">
        <v>0.0647802</v>
      </c>
      <c r="K228" s="2">
        <f t="shared" si="2"/>
        <v>13620.5</v>
      </c>
      <c r="L228" s="14">
        <f t="shared" si="3"/>
        <v>1.4794798</v>
      </c>
      <c r="U228" s="2">
        <f t="shared" si="4"/>
        <v>13560.5</v>
      </c>
      <c r="V228" s="14">
        <f t="shared" si="5"/>
        <v>0.0142852125</v>
      </c>
      <c r="W228" s="14">
        <f t="shared" si="6"/>
        <v>0.028570425</v>
      </c>
    </row>
    <row r="229">
      <c r="A229" s="1">
        <v>13680.5</v>
      </c>
      <c r="B229" s="1">
        <v>1.55743</v>
      </c>
      <c r="F229" s="1">
        <v>13680.5</v>
      </c>
      <c r="G229" s="12">
        <v>0.0640531</v>
      </c>
      <c r="K229" s="2">
        <f t="shared" si="2"/>
        <v>13680.5</v>
      </c>
      <c r="L229" s="14">
        <f t="shared" si="3"/>
        <v>1.4933769</v>
      </c>
      <c r="U229" s="2">
        <f t="shared" si="4"/>
        <v>13620.5</v>
      </c>
      <c r="V229" s="14">
        <f t="shared" si="5"/>
        <v>0.01422576731</v>
      </c>
      <c r="W229" s="14">
        <f t="shared" si="6"/>
        <v>0.02845153462</v>
      </c>
    </row>
    <row r="230">
      <c r="A230" s="1">
        <v>13740.5</v>
      </c>
      <c r="B230" s="1">
        <v>1.5634</v>
      </c>
      <c r="F230" s="1">
        <v>13740.5</v>
      </c>
      <c r="G230" s="12">
        <v>0.0639062</v>
      </c>
      <c r="K230" s="2">
        <f t="shared" si="2"/>
        <v>13740.5</v>
      </c>
      <c r="L230" s="14">
        <f t="shared" si="3"/>
        <v>1.4994938</v>
      </c>
      <c r="U230" s="2">
        <f t="shared" si="4"/>
        <v>13680.5</v>
      </c>
      <c r="V230" s="14">
        <f t="shared" si="5"/>
        <v>0.01435939327</v>
      </c>
      <c r="W230" s="14">
        <f t="shared" si="6"/>
        <v>0.02871878654</v>
      </c>
    </row>
    <row r="231">
      <c r="A231" s="1">
        <v>13800.4</v>
      </c>
      <c r="B231" s="1">
        <v>1.5485</v>
      </c>
      <c r="F231" s="1">
        <v>13800.4</v>
      </c>
      <c r="G231" s="12">
        <v>0.0658541</v>
      </c>
      <c r="K231" s="2">
        <f t="shared" si="2"/>
        <v>13800.4</v>
      </c>
      <c r="L231" s="14">
        <f t="shared" si="3"/>
        <v>1.4826459</v>
      </c>
      <c r="U231" s="2">
        <f t="shared" si="4"/>
        <v>13740.5</v>
      </c>
      <c r="V231" s="14">
        <f t="shared" si="5"/>
        <v>0.01441820962</v>
      </c>
      <c r="W231" s="14">
        <f t="shared" si="6"/>
        <v>0.02883641923</v>
      </c>
    </row>
    <row r="232">
      <c r="A232" s="1">
        <v>13860.4</v>
      </c>
      <c r="B232" s="1">
        <v>1.55188</v>
      </c>
      <c r="F232" s="1">
        <v>13860.4</v>
      </c>
      <c r="G232" s="12">
        <v>0.063817</v>
      </c>
      <c r="K232" s="2">
        <f t="shared" si="2"/>
        <v>13860.4</v>
      </c>
      <c r="L232" s="14">
        <f t="shared" si="3"/>
        <v>1.488063</v>
      </c>
      <c r="U232" s="2">
        <f t="shared" si="4"/>
        <v>13800.4</v>
      </c>
      <c r="V232" s="14">
        <f t="shared" si="5"/>
        <v>0.01425621058</v>
      </c>
      <c r="W232" s="14">
        <f t="shared" si="6"/>
        <v>0.02851242115</v>
      </c>
    </row>
    <row r="233">
      <c r="A233" s="1">
        <v>13920.4</v>
      </c>
      <c r="B233" s="1">
        <v>1.54078</v>
      </c>
      <c r="F233" s="1">
        <v>13920.4</v>
      </c>
      <c r="G233" s="12">
        <v>0.0634851</v>
      </c>
      <c r="K233" s="2">
        <f t="shared" si="2"/>
        <v>13920.4</v>
      </c>
      <c r="L233" s="14">
        <f t="shared" si="3"/>
        <v>1.4772949</v>
      </c>
      <c r="U233" s="2">
        <f t="shared" si="4"/>
        <v>13860.4</v>
      </c>
      <c r="V233" s="14">
        <f t="shared" si="5"/>
        <v>0.01430829808</v>
      </c>
      <c r="W233" s="14">
        <f t="shared" si="6"/>
        <v>0.02861659615</v>
      </c>
    </row>
    <row r="234">
      <c r="A234" s="1">
        <v>13980.4</v>
      </c>
      <c r="B234" s="1">
        <v>1.55592</v>
      </c>
      <c r="F234" s="1">
        <v>13980.4</v>
      </c>
      <c r="G234" s="12">
        <v>0.064764</v>
      </c>
      <c r="K234" s="2">
        <f t="shared" si="2"/>
        <v>13980.4</v>
      </c>
      <c r="L234" s="14">
        <f t="shared" si="3"/>
        <v>1.491156</v>
      </c>
      <c r="U234" s="2">
        <f t="shared" si="4"/>
        <v>13920.4</v>
      </c>
      <c r="V234" s="14">
        <f t="shared" si="5"/>
        <v>0.01420475865</v>
      </c>
      <c r="W234" s="14">
        <f t="shared" si="6"/>
        <v>0.02840951731</v>
      </c>
    </row>
    <row r="235">
      <c r="A235" s="1">
        <v>14040.4</v>
      </c>
      <c r="B235" s="1">
        <v>1.55494</v>
      </c>
      <c r="F235" s="1">
        <v>14040.4</v>
      </c>
      <c r="G235" s="12">
        <v>0.0637422</v>
      </c>
      <c r="K235" s="2">
        <f t="shared" si="2"/>
        <v>14040.4</v>
      </c>
      <c r="L235" s="14">
        <f t="shared" si="3"/>
        <v>1.4911978</v>
      </c>
      <c r="U235" s="2">
        <f t="shared" si="4"/>
        <v>13980.4</v>
      </c>
      <c r="V235" s="14">
        <f t="shared" si="5"/>
        <v>0.01433803846</v>
      </c>
      <c r="W235" s="14">
        <f t="shared" si="6"/>
        <v>0.02867607692</v>
      </c>
    </row>
    <row r="236">
      <c r="A236" s="1">
        <v>14100.4</v>
      </c>
      <c r="B236" s="1">
        <v>1.55645</v>
      </c>
      <c r="F236" s="1">
        <v>14100.4</v>
      </c>
      <c r="G236" s="12">
        <v>0.0634308</v>
      </c>
      <c r="K236" s="2">
        <f t="shared" si="2"/>
        <v>14100.4</v>
      </c>
      <c r="L236" s="14">
        <f t="shared" si="3"/>
        <v>1.4930192</v>
      </c>
      <c r="U236" s="2">
        <f t="shared" si="4"/>
        <v>14040.4</v>
      </c>
      <c r="V236" s="14">
        <f t="shared" si="5"/>
        <v>0.01433844038</v>
      </c>
      <c r="W236" s="14">
        <f t="shared" si="6"/>
        <v>0.02867688077</v>
      </c>
    </row>
    <row r="237">
      <c r="A237" s="1">
        <v>14160.4</v>
      </c>
      <c r="B237" s="1">
        <v>1.55815</v>
      </c>
      <c r="F237" s="1">
        <v>14160.4</v>
      </c>
      <c r="G237" s="12">
        <v>0.0639443</v>
      </c>
      <c r="K237" s="2">
        <f t="shared" si="2"/>
        <v>14160.4</v>
      </c>
      <c r="L237" s="14">
        <f t="shared" si="3"/>
        <v>1.4942057</v>
      </c>
      <c r="U237" s="2">
        <f t="shared" si="4"/>
        <v>14100.4</v>
      </c>
      <c r="V237" s="14">
        <f t="shared" si="5"/>
        <v>0.01435595385</v>
      </c>
      <c r="W237" s="14">
        <f t="shared" si="6"/>
        <v>0.02871190769</v>
      </c>
    </row>
    <row r="238">
      <c r="A238" s="1">
        <v>14220.4</v>
      </c>
      <c r="B238" s="1">
        <v>1.53077</v>
      </c>
      <c r="F238" s="1">
        <v>14220.4</v>
      </c>
      <c r="G238" s="12">
        <v>0.0627761</v>
      </c>
      <c r="K238" s="2">
        <f t="shared" si="2"/>
        <v>14220.4</v>
      </c>
      <c r="L238" s="14">
        <f t="shared" si="3"/>
        <v>1.4679939</v>
      </c>
      <c r="U238" s="2">
        <f t="shared" si="4"/>
        <v>14160.4</v>
      </c>
      <c r="V238" s="14">
        <f t="shared" si="5"/>
        <v>0.0143673625</v>
      </c>
      <c r="W238" s="14">
        <f t="shared" si="6"/>
        <v>0.028734725</v>
      </c>
    </row>
    <row r="239">
      <c r="A239" s="1">
        <v>14280.4</v>
      </c>
      <c r="B239" s="1">
        <v>1.55315</v>
      </c>
      <c r="F239" s="1">
        <v>14280.4</v>
      </c>
      <c r="G239" s="12">
        <v>0.0637345</v>
      </c>
      <c r="K239" s="2">
        <f t="shared" si="2"/>
        <v>14280.4</v>
      </c>
      <c r="L239" s="14">
        <f t="shared" si="3"/>
        <v>1.4894155</v>
      </c>
      <c r="U239" s="2">
        <f t="shared" si="4"/>
        <v>14220.4</v>
      </c>
      <c r="V239" s="14">
        <f t="shared" si="5"/>
        <v>0.01411532596</v>
      </c>
      <c r="W239" s="14">
        <f t="shared" si="6"/>
        <v>0.02823065192</v>
      </c>
    </row>
    <row r="240">
      <c r="A240" s="1">
        <v>14340.4</v>
      </c>
      <c r="B240" s="1">
        <v>1.54754</v>
      </c>
      <c r="F240" s="1">
        <v>14340.4</v>
      </c>
      <c r="G240" s="12">
        <v>0.0636306</v>
      </c>
      <c r="K240" s="2">
        <f t="shared" si="2"/>
        <v>14340.4</v>
      </c>
      <c r="L240" s="14">
        <f t="shared" si="3"/>
        <v>1.4839094</v>
      </c>
      <c r="U240" s="2">
        <f t="shared" si="4"/>
        <v>14280.4</v>
      </c>
      <c r="V240" s="14">
        <f t="shared" si="5"/>
        <v>0.01432130288</v>
      </c>
      <c r="W240" s="14">
        <f t="shared" si="6"/>
        <v>0.02864260577</v>
      </c>
    </row>
    <row r="241">
      <c r="A241" s="1">
        <v>14400.4</v>
      </c>
      <c r="B241" s="1">
        <v>1.55274</v>
      </c>
      <c r="F241" s="1">
        <v>14400.4</v>
      </c>
      <c r="G241" s="12">
        <v>0.0625296</v>
      </c>
      <c r="K241" s="2">
        <f t="shared" si="2"/>
        <v>14400.4</v>
      </c>
      <c r="L241" s="14">
        <f t="shared" si="3"/>
        <v>1.4902104</v>
      </c>
      <c r="U241" s="2">
        <f t="shared" si="4"/>
        <v>14340.4</v>
      </c>
      <c r="V241" s="14">
        <f t="shared" si="5"/>
        <v>0.01426835962</v>
      </c>
      <c r="W241" s="14">
        <f t="shared" si="6"/>
        <v>0.02853671923</v>
      </c>
    </row>
    <row r="242">
      <c r="A242" s="1">
        <v>14460.4</v>
      </c>
      <c r="B242" s="1">
        <v>1.52954</v>
      </c>
      <c r="F242" s="1">
        <v>14460.4</v>
      </c>
      <c r="G242" s="12">
        <v>0.0638247</v>
      </c>
      <c r="K242" s="2">
        <f t="shared" si="2"/>
        <v>14460.4</v>
      </c>
      <c r="L242" s="14">
        <f t="shared" si="3"/>
        <v>1.4657153</v>
      </c>
      <c r="U242" s="2">
        <f t="shared" si="4"/>
        <v>14400.4</v>
      </c>
      <c r="V242" s="14">
        <f t="shared" si="5"/>
        <v>0.01432894615</v>
      </c>
      <c r="W242" s="14">
        <f t="shared" si="6"/>
        <v>0.02865789231</v>
      </c>
    </row>
    <row r="243">
      <c r="A243" s="1">
        <v>14520.4</v>
      </c>
      <c r="B243" s="1">
        <v>1.55986</v>
      </c>
      <c r="F243" s="1">
        <v>14520.4</v>
      </c>
      <c r="G243" s="12">
        <v>0.0644631</v>
      </c>
      <c r="K243" s="2">
        <f t="shared" si="2"/>
        <v>14520.4</v>
      </c>
      <c r="L243" s="14">
        <f t="shared" si="3"/>
        <v>1.4953969</v>
      </c>
      <c r="U243" s="2">
        <f t="shared" si="4"/>
        <v>14460.4</v>
      </c>
      <c r="V243" s="14">
        <f t="shared" si="5"/>
        <v>0.01409341635</v>
      </c>
      <c r="W243" s="14">
        <f t="shared" si="6"/>
        <v>0.02818683269</v>
      </c>
    </row>
    <row r="244">
      <c r="A244" s="1">
        <v>14580.4</v>
      </c>
      <c r="B244" s="1">
        <v>1.528</v>
      </c>
      <c r="F244" s="1">
        <v>14580.4</v>
      </c>
      <c r="G244" s="12">
        <v>0.0635104</v>
      </c>
      <c r="K244" s="2">
        <f t="shared" si="2"/>
        <v>14580.4</v>
      </c>
      <c r="L244" s="14">
        <f t="shared" si="3"/>
        <v>1.4644896</v>
      </c>
      <c r="U244" s="2">
        <f t="shared" si="4"/>
        <v>14520.4</v>
      </c>
      <c r="V244" s="14">
        <f t="shared" si="5"/>
        <v>0.01437881635</v>
      </c>
      <c r="W244" s="14">
        <f t="shared" si="6"/>
        <v>0.02875763269</v>
      </c>
    </row>
    <row r="245">
      <c r="A245" s="1">
        <v>14640.4</v>
      </c>
      <c r="B245" s="1">
        <v>1.55471</v>
      </c>
      <c r="F245" s="1">
        <v>14640.4</v>
      </c>
      <c r="G245" s="12">
        <v>0.0628815</v>
      </c>
      <c r="K245" s="2">
        <f t="shared" si="2"/>
        <v>14640.4</v>
      </c>
      <c r="L245" s="14">
        <f t="shared" si="3"/>
        <v>1.4918285</v>
      </c>
      <c r="U245" s="2">
        <f t="shared" si="4"/>
        <v>14580.4</v>
      </c>
      <c r="V245" s="14">
        <f t="shared" si="5"/>
        <v>0.01408163077</v>
      </c>
      <c r="W245" s="14">
        <f t="shared" si="6"/>
        <v>0.02816326154</v>
      </c>
    </row>
    <row r="246">
      <c r="A246" s="1">
        <v>14700.4</v>
      </c>
      <c r="B246" s="1">
        <v>1.58007</v>
      </c>
      <c r="F246" s="1">
        <v>14700.4</v>
      </c>
      <c r="G246" s="12">
        <v>0.0625596</v>
      </c>
      <c r="K246" s="2">
        <f t="shared" si="2"/>
        <v>14700.4</v>
      </c>
      <c r="L246" s="14">
        <f t="shared" si="3"/>
        <v>1.5175104</v>
      </c>
      <c r="U246" s="2">
        <f t="shared" si="4"/>
        <v>14640.4</v>
      </c>
      <c r="V246" s="14">
        <f t="shared" si="5"/>
        <v>0.01434450481</v>
      </c>
      <c r="W246" s="14">
        <f t="shared" si="6"/>
        <v>0.02868900962</v>
      </c>
    </row>
    <row r="247">
      <c r="A247" s="1">
        <v>14760.4</v>
      </c>
      <c r="B247" s="1">
        <v>1.55397</v>
      </c>
      <c r="F247" s="1">
        <v>14760.4</v>
      </c>
      <c r="G247" s="12">
        <v>0.0639257</v>
      </c>
      <c r="K247" s="2">
        <f t="shared" si="2"/>
        <v>14760.4</v>
      </c>
      <c r="L247" s="14">
        <f t="shared" si="3"/>
        <v>1.4900443</v>
      </c>
      <c r="U247" s="2">
        <f t="shared" si="4"/>
        <v>14700.4</v>
      </c>
      <c r="V247" s="14">
        <f t="shared" si="5"/>
        <v>0.01459144615</v>
      </c>
      <c r="W247" s="14">
        <f t="shared" si="6"/>
        <v>0.02918289231</v>
      </c>
    </row>
    <row r="248">
      <c r="A248" s="1">
        <v>14820.4</v>
      </c>
      <c r="B248" s="1">
        <v>1.5529</v>
      </c>
      <c r="F248" s="1">
        <v>14820.4</v>
      </c>
      <c r="G248" s="12">
        <v>0.0631032</v>
      </c>
      <c r="K248" s="2">
        <f t="shared" si="2"/>
        <v>14820.4</v>
      </c>
      <c r="L248" s="14">
        <f t="shared" si="3"/>
        <v>1.4897968</v>
      </c>
      <c r="U248" s="2">
        <f t="shared" si="4"/>
        <v>14760.4</v>
      </c>
      <c r="V248" s="14">
        <f t="shared" si="5"/>
        <v>0.01432734904</v>
      </c>
      <c r="W248" s="14">
        <f t="shared" si="6"/>
        <v>0.02865469808</v>
      </c>
    </row>
    <row r="249">
      <c r="A249" s="1">
        <v>14880.3</v>
      </c>
      <c r="B249" s="1">
        <v>1.57727</v>
      </c>
      <c r="F249" s="1">
        <v>14880.3</v>
      </c>
      <c r="G249" s="12">
        <v>0.0629582</v>
      </c>
      <c r="K249" s="2">
        <f t="shared" si="2"/>
        <v>14880.3</v>
      </c>
      <c r="L249" s="14">
        <f t="shared" si="3"/>
        <v>1.5143118</v>
      </c>
      <c r="U249" s="2">
        <f t="shared" si="4"/>
        <v>14820.4</v>
      </c>
      <c r="V249" s="14">
        <f t="shared" si="5"/>
        <v>0.01432496923</v>
      </c>
      <c r="W249" s="14">
        <f t="shared" si="6"/>
        <v>0.02864993846</v>
      </c>
    </row>
    <row r="250">
      <c r="A250" s="1">
        <v>14940.3</v>
      </c>
      <c r="B250" s="1">
        <v>1.544</v>
      </c>
      <c r="F250" s="1">
        <v>14940.3</v>
      </c>
      <c r="G250" s="12">
        <v>0.0632915</v>
      </c>
      <c r="K250" s="2">
        <f t="shared" si="2"/>
        <v>14940.3</v>
      </c>
      <c r="L250" s="14">
        <f t="shared" si="3"/>
        <v>1.4807085</v>
      </c>
      <c r="U250" s="2">
        <f t="shared" si="4"/>
        <v>14880.3</v>
      </c>
      <c r="V250" s="14">
        <f t="shared" si="5"/>
        <v>0.01456069038</v>
      </c>
      <c r="W250" s="14">
        <f t="shared" si="6"/>
        <v>0.02912138077</v>
      </c>
    </row>
    <row r="251">
      <c r="A251" s="1">
        <v>15000.3</v>
      </c>
      <c r="B251" s="1">
        <v>1.55437</v>
      </c>
      <c r="F251" s="1">
        <v>15000.3</v>
      </c>
      <c r="G251" s="12">
        <v>0.0627561</v>
      </c>
      <c r="K251" s="2">
        <f t="shared" si="2"/>
        <v>15000.3</v>
      </c>
      <c r="L251" s="14">
        <f t="shared" si="3"/>
        <v>1.4916139</v>
      </c>
      <c r="U251" s="2">
        <f t="shared" si="4"/>
        <v>14940.3</v>
      </c>
      <c r="V251" s="14">
        <f t="shared" si="5"/>
        <v>0.01423758173</v>
      </c>
      <c r="W251" s="14">
        <f t="shared" si="6"/>
        <v>0.02847516346</v>
      </c>
    </row>
    <row r="252">
      <c r="A252" s="1">
        <v>15060.3</v>
      </c>
      <c r="B252" s="1">
        <v>1.58751</v>
      </c>
      <c r="F252" s="1">
        <v>15060.3</v>
      </c>
      <c r="G252" s="12">
        <v>0.0620875</v>
      </c>
      <c r="K252" s="2">
        <f t="shared" si="2"/>
        <v>15060.3</v>
      </c>
      <c r="L252" s="14">
        <f t="shared" si="3"/>
        <v>1.5254225</v>
      </c>
      <c r="U252" s="2">
        <f t="shared" si="4"/>
        <v>15000.3</v>
      </c>
      <c r="V252" s="14">
        <f t="shared" si="5"/>
        <v>0.01434244135</v>
      </c>
      <c r="W252" s="14">
        <f t="shared" si="6"/>
        <v>0.02868488269</v>
      </c>
    </row>
    <row r="253">
      <c r="A253" s="1">
        <v>15120.3</v>
      </c>
      <c r="B253" s="1">
        <v>1.56452</v>
      </c>
      <c r="F253" s="1">
        <v>15120.3</v>
      </c>
      <c r="G253" s="12">
        <v>0.0624113</v>
      </c>
      <c r="K253" s="2">
        <f t="shared" si="2"/>
        <v>15120.3</v>
      </c>
      <c r="L253" s="14">
        <f t="shared" si="3"/>
        <v>1.5021087</v>
      </c>
      <c r="U253" s="2">
        <f t="shared" si="4"/>
        <v>15060.3</v>
      </c>
      <c r="V253" s="14">
        <f t="shared" si="5"/>
        <v>0.01466752404</v>
      </c>
      <c r="W253" s="14">
        <f t="shared" si="6"/>
        <v>0.02933504808</v>
      </c>
    </row>
    <row r="254">
      <c r="A254" s="1">
        <v>15180.3</v>
      </c>
      <c r="B254" s="1">
        <v>1.56535</v>
      </c>
      <c r="F254" s="1">
        <v>15180.3</v>
      </c>
      <c r="G254" s="12">
        <v>0.0622883</v>
      </c>
      <c r="K254" s="2">
        <f t="shared" si="2"/>
        <v>15180.3</v>
      </c>
      <c r="L254" s="14">
        <f t="shared" si="3"/>
        <v>1.5030617</v>
      </c>
      <c r="U254" s="2">
        <f t="shared" si="4"/>
        <v>15120.3</v>
      </c>
      <c r="V254" s="14">
        <f t="shared" si="5"/>
        <v>0.01444335288</v>
      </c>
      <c r="W254" s="14">
        <f t="shared" si="6"/>
        <v>0.02888670577</v>
      </c>
    </row>
    <row r="255">
      <c r="A255" s="1">
        <v>15240.3</v>
      </c>
      <c r="B255" s="1">
        <v>1.58496</v>
      </c>
      <c r="F255" s="1">
        <v>15240.3</v>
      </c>
      <c r="G255" s="12">
        <v>0.0631037</v>
      </c>
      <c r="K255" s="2">
        <f t="shared" si="2"/>
        <v>15240.3</v>
      </c>
      <c r="L255" s="14">
        <f t="shared" si="3"/>
        <v>1.5218563</v>
      </c>
      <c r="U255" s="2">
        <f t="shared" si="4"/>
        <v>15180.3</v>
      </c>
      <c r="V255" s="14">
        <f t="shared" si="5"/>
        <v>0.01445251635</v>
      </c>
      <c r="W255" s="14">
        <f t="shared" si="6"/>
        <v>0.02890503269</v>
      </c>
    </row>
    <row r="256">
      <c r="A256" s="1">
        <v>15300.3</v>
      </c>
      <c r="B256" s="1">
        <v>1.56527</v>
      </c>
      <c r="F256" s="1">
        <v>15300.3</v>
      </c>
      <c r="G256" s="12">
        <v>0.0614619</v>
      </c>
      <c r="K256" s="2">
        <f t="shared" si="2"/>
        <v>15300.3</v>
      </c>
      <c r="L256" s="14">
        <f t="shared" si="3"/>
        <v>1.5038081</v>
      </c>
      <c r="U256" s="2">
        <f t="shared" si="4"/>
        <v>15240.3</v>
      </c>
      <c r="V256" s="14">
        <f t="shared" si="5"/>
        <v>0.01463323365</v>
      </c>
      <c r="W256" s="14">
        <f t="shared" si="6"/>
        <v>0.02926646731</v>
      </c>
    </row>
    <row r="257">
      <c r="A257" s="1">
        <v>15360.3</v>
      </c>
      <c r="B257" s="1">
        <v>1.54397</v>
      </c>
      <c r="F257" s="1">
        <v>15360.3</v>
      </c>
      <c r="G257" s="12">
        <v>0.0624042</v>
      </c>
      <c r="K257" s="2">
        <f t="shared" si="2"/>
        <v>15360.3</v>
      </c>
      <c r="L257" s="14">
        <f t="shared" si="3"/>
        <v>1.4815658</v>
      </c>
      <c r="U257" s="2">
        <f t="shared" si="4"/>
        <v>15300.3</v>
      </c>
      <c r="V257" s="14">
        <f t="shared" si="5"/>
        <v>0.01445969327</v>
      </c>
      <c r="W257" s="14">
        <f t="shared" si="6"/>
        <v>0.02891938654</v>
      </c>
    </row>
    <row r="258">
      <c r="A258" s="1">
        <v>15420.3</v>
      </c>
      <c r="B258" s="1">
        <v>1.56255</v>
      </c>
      <c r="F258" s="1">
        <v>15420.3</v>
      </c>
      <c r="G258" s="12">
        <v>0.0616517</v>
      </c>
      <c r="K258" s="2">
        <f t="shared" si="2"/>
        <v>15420.3</v>
      </c>
      <c r="L258" s="14">
        <f t="shared" si="3"/>
        <v>1.5008983</v>
      </c>
      <c r="U258" s="2">
        <f t="shared" si="4"/>
        <v>15360.3</v>
      </c>
      <c r="V258" s="14">
        <f t="shared" si="5"/>
        <v>0.014245825</v>
      </c>
      <c r="W258" s="14">
        <f t="shared" si="6"/>
        <v>0.02849165</v>
      </c>
    </row>
    <row r="259">
      <c r="A259" s="1">
        <v>15480.3</v>
      </c>
      <c r="B259" s="1">
        <v>1.56046</v>
      </c>
      <c r="F259" s="1">
        <v>15480.3</v>
      </c>
      <c r="G259" s="12">
        <v>0.062706</v>
      </c>
      <c r="K259" s="2">
        <f t="shared" si="2"/>
        <v>15480.3</v>
      </c>
      <c r="L259" s="14">
        <f t="shared" si="3"/>
        <v>1.497754</v>
      </c>
      <c r="U259" s="2">
        <f t="shared" si="4"/>
        <v>15420.3</v>
      </c>
      <c r="V259" s="14">
        <f t="shared" si="5"/>
        <v>0.01443171442</v>
      </c>
      <c r="W259" s="14">
        <f t="shared" si="6"/>
        <v>0.02886342885</v>
      </c>
    </row>
    <row r="260">
      <c r="A260" s="1">
        <v>15540.3</v>
      </c>
      <c r="B260" s="1">
        <v>1.58153</v>
      </c>
      <c r="F260" s="1">
        <v>15540.3</v>
      </c>
      <c r="G260" s="12">
        <v>0.0620837</v>
      </c>
      <c r="K260" s="2">
        <f t="shared" si="2"/>
        <v>15540.3</v>
      </c>
      <c r="L260" s="14">
        <f t="shared" si="3"/>
        <v>1.5194463</v>
      </c>
      <c r="U260" s="2">
        <f t="shared" si="4"/>
        <v>15480.3</v>
      </c>
      <c r="V260" s="14">
        <f t="shared" si="5"/>
        <v>0.01440148077</v>
      </c>
      <c r="W260" s="14">
        <f t="shared" si="6"/>
        <v>0.02880296154</v>
      </c>
    </row>
    <row r="261">
      <c r="A261" s="1">
        <v>15600.3</v>
      </c>
      <c r="B261" s="1">
        <v>1.54788</v>
      </c>
      <c r="F261" s="1">
        <v>15600.3</v>
      </c>
      <c r="G261" s="12">
        <v>0.0628028</v>
      </c>
      <c r="K261" s="2">
        <f t="shared" si="2"/>
        <v>15600.3</v>
      </c>
      <c r="L261" s="14">
        <f t="shared" si="3"/>
        <v>1.4850772</v>
      </c>
      <c r="U261" s="2">
        <f t="shared" si="4"/>
        <v>15540.3</v>
      </c>
      <c r="V261" s="14">
        <f t="shared" si="5"/>
        <v>0.01461006058</v>
      </c>
      <c r="W261" s="14">
        <f t="shared" si="6"/>
        <v>0.02922012115</v>
      </c>
    </row>
    <row r="262">
      <c r="A262" s="1">
        <v>15660.3</v>
      </c>
      <c r="B262" s="1">
        <v>1.55265</v>
      </c>
      <c r="F262" s="1">
        <v>15660.3</v>
      </c>
      <c r="G262" s="12">
        <v>0.0612373</v>
      </c>
      <c r="K262" s="2">
        <f t="shared" si="2"/>
        <v>15660.3</v>
      </c>
      <c r="L262" s="14">
        <f t="shared" si="3"/>
        <v>1.4914127</v>
      </c>
      <c r="U262" s="2">
        <f t="shared" si="4"/>
        <v>15600.3</v>
      </c>
      <c r="V262" s="14">
        <f t="shared" si="5"/>
        <v>0.01427958846</v>
      </c>
      <c r="W262" s="14">
        <f t="shared" si="6"/>
        <v>0.02855917692</v>
      </c>
    </row>
    <row r="263">
      <c r="A263" s="1">
        <v>15720.3</v>
      </c>
      <c r="B263" s="1">
        <v>1.59127</v>
      </c>
      <c r="F263" s="1">
        <v>15720.3</v>
      </c>
      <c r="G263" s="12">
        <v>0.0618296</v>
      </c>
      <c r="K263" s="2">
        <f t="shared" si="2"/>
        <v>15720.3</v>
      </c>
      <c r="L263" s="14">
        <f t="shared" si="3"/>
        <v>1.5294404</v>
      </c>
      <c r="U263" s="2">
        <f t="shared" si="4"/>
        <v>15660.3</v>
      </c>
      <c r="V263" s="14">
        <f t="shared" si="5"/>
        <v>0.01434050673</v>
      </c>
      <c r="W263" s="14">
        <f t="shared" si="6"/>
        <v>0.02868101346</v>
      </c>
    </row>
    <row r="264">
      <c r="A264" s="1">
        <v>15780.3</v>
      </c>
      <c r="B264" s="1">
        <v>1.58044</v>
      </c>
      <c r="F264" s="1">
        <v>15780.3</v>
      </c>
      <c r="G264" s="12">
        <v>0.0611205</v>
      </c>
      <c r="K264" s="2">
        <f t="shared" si="2"/>
        <v>15780.3</v>
      </c>
      <c r="L264" s="14">
        <f t="shared" si="3"/>
        <v>1.5193195</v>
      </c>
      <c r="U264" s="2">
        <f t="shared" si="4"/>
        <v>15720.3</v>
      </c>
      <c r="V264" s="14">
        <f t="shared" si="5"/>
        <v>0.01470615769</v>
      </c>
      <c r="W264" s="14">
        <f t="shared" si="6"/>
        <v>0.02941231538</v>
      </c>
    </row>
    <row r="265">
      <c r="A265" s="1">
        <v>15840.3</v>
      </c>
      <c r="B265" s="1">
        <v>1.5539</v>
      </c>
      <c r="F265" s="1">
        <v>15840.3</v>
      </c>
      <c r="G265" s="12">
        <v>0.0610495</v>
      </c>
      <c r="K265" s="2">
        <f t="shared" si="2"/>
        <v>15840.3</v>
      </c>
      <c r="L265" s="14">
        <f t="shared" si="3"/>
        <v>1.4928505</v>
      </c>
      <c r="U265" s="2">
        <f t="shared" si="4"/>
        <v>15780.3</v>
      </c>
      <c r="V265" s="14">
        <f t="shared" si="5"/>
        <v>0.01460884135</v>
      </c>
      <c r="W265" s="14">
        <f t="shared" si="6"/>
        <v>0.02921768269</v>
      </c>
    </row>
    <row r="266">
      <c r="A266" s="1">
        <v>15900.3</v>
      </c>
      <c r="B266" s="1">
        <v>1.58648</v>
      </c>
      <c r="F266" s="1">
        <v>15900.3</v>
      </c>
      <c r="G266" s="12">
        <v>0.0618391</v>
      </c>
      <c r="K266" s="2">
        <f t="shared" si="2"/>
        <v>15900.3</v>
      </c>
      <c r="L266" s="14">
        <f t="shared" si="3"/>
        <v>1.5246409</v>
      </c>
      <c r="U266" s="2">
        <f t="shared" si="4"/>
        <v>15840.3</v>
      </c>
      <c r="V266" s="14">
        <f t="shared" si="5"/>
        <v>0.01435433173</v>
      </c>
      <c r="W266" s="14">
        <f t="shared" si="6"/>
        <v>0.02870866346</v>
      </c>
    </row>
    <row r="267">
      <c r="A267" s="1">
        <v>15960.2</v>
      </c>
      <c r="B267" s="1">
        <v>1.54929</v>
      </c>
      <c r="F267" s="1">
        <v>15960.2</v>
      </c>
      <c r="G267" s="12">
        <v>0.0619774</v>
      </c>
      <c r="K267" s="2">
        <f t="shared" si="2"/>
        <v>15960.2</v>
      </c>
      <c r="L267" s="14">
        <f t="shared" si="3"/>
        <v>1.4873126</v>
      </c>
      <c r="U267" s="2">
        <f t="shared" si="4"/>
        <v>15900.3</v>
      </c>
      <c r="V267" s="14">
        <f t="shared" si="5"/>
        <v>0.01466000865</v>
      </c>
      <c r="W267" s="14">
        <f t="shared" si="6"/>
        <v>0.02932001731</v>
      </c>
    </row>
    <row r="268">
      <c r="A268" s="1">
        <v>16020.2</v>
      </c>
      <c r="B268" s="1">
        <v>1.56245</v>
      </c>
      <c r="F268" s="1">
        <v>16020.2</v>
      </c>
      <c r="G268" s="12">
        <v>0.0624633</v>
      </c>
      <c r="K268" s="2">
        <f t="shared" si="2"/>
        <v>16020.2</v>
      </c>
      <c r="L268" s="14">
        <f t="shared" si="3"/>
        <v>1.4999867</v>
      </c>
      <c r="U268" s="2">
        <f t="shared" si="4"/>
        <v>15960.2</v>
      </c>
      <c r="V268" s="14">
        <f t="shared" si="5"/>
        <v>0.01430108269</v>
      </c>
      <c r="W268" s="14">
        <f t="shared" si="6"/>
        <v>0.02860216538</v>
      </c>
    </row>
    <row r="269">
      <c r="A269" s="1">
        <v>16080.2</v>
      </c>
      <c r="B269" s="1">
        <v>1.57666</v>
      </c>
      <c r="F269" s="1">
        <v>16080.2</v>
      </c>
      <c r="G269" s="12">
        <v>0.0618181</v>
      </c>
      <c r="K269" s="2">
        <f t="shared" si="2"/>
        <v>16080.2</v>
      </c>
      <c r="L269" s="14">
        <f t="shared" si="3"/>
        <v>1.5148419</v>
      </c>
      <c r="U269" s="2">
        <f t="shared" si="4"/>
        <v>16020.2</v>
      </c>
      <c r="V269" s="14">
        <f t="shared" si="5"/>
        <v>0.01442294904</v>
      </c>
      <c r="W269" s="14">
        <f t="shared" si="6"/>
        <v>0.02884589808</v>
      </c>
    </row>
    <row r="270">
      <c r="A270" s="1">
        <v>16140.2</v>
      </c>
      <c r="B270" s="1">
        <v>1.55127</v>
      </c>
      <c r="F270" s="1">
        <v>16140.2</v>
      </c>
      <c r="G270" s="12">
        <v>0.0619907</v>
      </c>
      <c r="K270" s="2">
        <f t="shared" si="2"/>
        <v>16140.2</v>
      </c>
      <c r="L270" s="14">
        <f t="shared" si="3"/>
        <v>1.4892793</v>
      </c>
      <c r="U270" s="2">
        <f t="shared" si="4"/>
        <v>16080.2</v>
      </c>
      <c r="V270" s="14">
        <f t="shared" si="5"/>
        <v>0.0145657875</v>
      </c>
      <c r="W270" s="14">
        <f t="shared" si="6"/>
        <v>0.029131575</v>
      </c>
    </row>
    <row r="271">
      <c r="A271" s="1">
        <v>16200.2</v>
      </c>
      <c r="B271" s="1">
        <v>1.54845</v>
      </c>
      <c r="F271" s="1">
        <v>16200.2</v>
      </c>
      <c r="G271" s="12">
        <v>0.0616608</v>
      </c>
      <c r="K271" s="2">
        <f t="shared" si="2"/>
        <v>16200.2</v>
      </c>
      <c r="L271" s="14">
        <f t="shared" si="3"/>
        <v>1.4867892</v>
      </c>
      <c r="U271" s="2">
        <f t="shared" si="4"/>
        <v>16140.2</v>
      </c>
      <c r="V271" s="14">
        <f t="shared" si="5"/>
        <v>0.01431999327</v>
      </c>
      <c r="W271" s="14">
        <f t="shared" si="6"/>
        <v>0.02863998654</v>
      </c>
    </row>
    <row r="272">
      <c r="A272" s="1">
        <v>16260.2</v>
      </c>
      <c r="B272" s="1">
        <v>1.56244</v>
      </c>
      <c r="F272" s="1">
        <v>16260.2</v>
      </c>
      <c r="G272" s="12">
        <v>0.0619168</v>
      </c>
      <c r="K272" s="2">
        <f t="shared" si="2"/>
        <v>16260.2</v>
      </c>
      <c r="L272" s="14">
        <f t="shared" si="3"/>
        <v>1.5005232</v>
      </c>
      <c r="U272" s="2">
        <f t="shared" si="4"/>
        <v>16200.2</v>
      </c>
      <c r="V272" s="14">
        <f t="shared" si="5"/>
        <v>0.01429605</v>
      </c>
      <c r="W272" s="14">
        <f t="shared" si="6"/>
        <v>0.0285921</v>
      </c>
    </row>
    <row r="273">
      <c r="A273" s="1">
        <v>16320.2</v>
      </c>
      <c r="B273" s="1">
        <v>1.56496</v>
      </c>
      <c r="F273" s="1">
        <v>16320.2</v>
      </c>
      <c r="G273" s="12">
        <v>0.0613923</v>
      </c>
      <c r="K273" s="2">
        <f t="shared" si="2"/>
        <v>16320.2</v>
      </c>
      <c r="L273" s="14">
        <f t="shared" si="3"/>
        <v>1.5035677</v>
      </c>
      <c r="U273" s="2">
        <f t="shared" si="4"/>
        <v>16260.2</v>
      </c>
      <c r="V273" s="14">
        <f t="shared" si="5"/>
        <v>0.01442810769</v>
      </c>
      <c r="W273" s="14">
        <f t="shared" si="6"/>
        <v>0.02885621538</v>
      </c>
    </row>
    <row r="274">
      <c r="A274" s="1">
        <v>16380.2</v>
      </c>
      <c r="B274" s="1">
        <v>1.61873</v>
      </c>
      <c r="F274" s="1">
        <v>16380.2</v>
      </c>
      <c r="G274" s="12">
        <v>0.0619631</v>
      </c>
      <c r="K274" s="2">
        <f t="shared" si="2"/>
        <v>16380.2</v>
      </c>
      <c r="L274" s="14">
        <f t="shared" si="3"/>
        <v>1.5567669</v>
      </c>
      <c r="U274" s="2">
        <f t="shared" si="4"/>
        <v>16320.2</v>
      </c>
      <c r="V274" s="14">
        <f t="shared" si="5"/>
        <v>0.01445738173</v>
      </c>
      <c r="W274" s="14">
        <f t="shared" si="6"/>
        <v>0.02891476346</v>
      </c>
    </row>
    <row r="275">
      <c r="A275" s="1">
        <v>16440.2</v>
      </c>
      <c r="B275" s="1">
        <v>1.53054</v>
      </c>
      <c r="F275" s="1">
        <v>16440.2</v>
      </c>
      <c r="G275" s="12">
        <v>0.0611906</v>
      </c>
      <c r="K275" s="2">
        <f t="shared" si="2"/>
        <v>16440.2</v>
      </c>
      <c r="L275" s="14">
        <f t="shared" si="3"/>
        <v>1.4693494</v>
      </c>
      <c r="U275" s="2">
        <f t="shared" si="4"/>
        <v>16380.2</v>
      </c>
      <c r="V275" s="14">
        <f t="shared" si="5"/>
        <v>0.0149689125</v>
      </c>
      <c r="W275" s="14">
        <f t="shared" si="6"/>
        <v>0.029937825</v>
      </c>
    </row>
    <row r="276">
      <c r="A276" s="1">
        <v>16500.2</v>
      </c>
      <c r="B276" s="1">
        <v>1.58852</v>
      </c>
      <c r="F276" s="1">
        <v>16500.2</v>
      </c>
      <c r="G276" s="12">
        <v>0.0617523</v>
      </c>
      <c r="K276" s="2">
        <f t="shared" si="2"/>
        <v>16500.2</v>
      </c>
      <c r="L276" s="14">
        <f t="shared" si="3"/>
        <v>1.5267677</v>
      </c>
      <c r="U276" s="2">
        <f t="shared" si="4"/>
        <v>16440.2</v>
      </c>
      <c r="V276" s="14">
        <f t="shared" si="5"/>
        <v>0.01412835962</v>
      </c>
      <c r="W276" s="14">
        <f t="shared" si="6"/>
        <v>0.02825671923</v>
      </c>
    </row>
    <row r="277">
      <c r="A277" s="1">
        <v>16560.2</v>
      </c>
      <c r="B277" s="1">
        <v>1.56875</v>
      </c>
      <c r="F277" s="1">
        <v>16560.2</v>
      </c>
      <c r="G277" s="12">
        <v>0.061192</v>
      </c>
      <c r="K277" s="2">
        <f t="shared" si="2"/>
        <v>16560.2</v>
      </c>
      <c r="L277" s="14">
        <f t="shared" si="3"/>
        <v>1.507558</v>
      </c>
      <c r="U277" s="2">
        <f t="shared" si="4"/>
        <v>16500.2</v>
      </c>
      <c r="V277" s="14">
        <f t="shared" si="5"/>
        <v>0.01468045865</v>
      </c>
      <c r="W277" s="14">
        <f t="shared" si="6"/>
        <v>0.02936091731</v>
      </c>
    </row>
    <row r="278">
      <c r="A278" s="1">
        <v>16620.2</v>
      </c>
      <c r="B278" s="1">
        <v>1.55426</v>
      </c>
      <c r="F278" s="1">
        <v>16620.2</v>
      </c>
      <c r="G278" s="12">
        <v>0.0617523</v>
      </c>
      <c r="K278" s="2">
        <f t="shared" si="2"/>
        <v>16620.2</v>
      </c>
      <c r="L278" s="14">
        <f t="shared" si="3"/>
        <v>1.4925077</v>
      </c>
      <c r="U278" s="2">
        <f t="shared" si="4"/>
        <v>16560.2</v>
      </c>
      <c r="V278" s="14">
        <f t="shared" si="5"/>
        <v>0.01449575</v>
      </c>
      <c r="W278" s="14">
        <f t="shared" si="6"/>
        <v>0.0289915</v>
      </c>
    </row>
    <row r="279">
      <c r="A279" s="1">
        <v>16680.2</v>
      </c>
      <c r="B279" s="1">
        <v>1.54642</v>
      </c>
      <c r="F279" s="1">
        <v>16680.2</v>
      </c>
      <c r="G279" s="12">
        <v>0.0622754</v>
      </c>
      <c r="K279" s="2">
        <f t="shared" si="2"/>
        <v>16680.2</v>
      </c>
      <c r="L279" s="14">
        <f t="shared" si="3"/>
        <v>1.4841446</v>
      </c>
      <c r="U279" s="2">
        <f t="shared" si="4"/>
        <v>16620.2</v>
      </c>
      <c r="V279" s="14">
        <f t="shared" si="5"/>
        <v>0.01435103558</v>
      </c>
      <c r="W279" s="14">
        <f t="shared" si="6"/>
        <v>0.02870207115</v>
      </c>
    </row>
    <row r="280">
      <c r="A280" s="1">
        <v>16740.2</v>
      </c>
      <c r="B280" s="1">
        <v>1.54386</v>
      </c>
      <c r="F280" s="1">
        <v>16740.2</v>
      </c>
      <c r="G280" s="12">
        <v>0.0616126</v>
      </c>
      <c r="K280" s="2">
        <f t="shared" si="2"/>
        <v>16740.2</v>
      </c>
      <c r="L280" s="14">
        <f t="shared" si="3"/>
        <v>1.4822474</v>
      </c>
      <c r="U280" s="2">
        <f t="shared" si="4"/>
        <v>16680.2</v>
      </c>
      <c r="V280" s="14">
        <f t="shared" si="5"/>
        <v>0.01427062115</v>
      </c>
      <c r="W280" s="14">
        <f t="shared" si="6"/>
        <v>0.02854124231</v>
      </c>
    </row>
    <row r="281">
      <c r="A281" s="1">
        <v>16800.2</v>
      </c>
      <c r="B281" s="1">
        <v>1.55689</v>
      </c>
      <c r="F281" s="1">
        <v>16800.2</v>
      </c>
      <c r="G281" s="12">
        <v>0.0613275</v>
      </c>
      <c r="K281" s="2">
        <f t="shared" si="2"/>
        <v>16800.2</v>
      </c>
      <c r="L281" s="14">
        <f t="shared" si="3"/>
        <v>1.4955625</v>
      </c>
      <c r="U281" s="2">
        <f t="shared" si="4"/>
        <v>16740.2</v>
      </c>
      <c r="V281" s="14">
        <f t="shared" si="5"/>
        <v>0.01425237885</v>
      </c>
      <c r="W281" s="14">
        <f t="shared" si="6"/>
        <v>0.02850475769</v>
      </c>
    </row>
    <row r="282">
      <c r="A282" s="1">
        <v>16860.2</v>
      </c>
      <c r="B282" s="1">
        <v>1.54912</v>
      </c>
      <c r="F282" s="1">
        <v>16860.2</v>
      </c>
      <c r="G282" s="12">
        <v>0.0616231</v>
      </c>
      <c r="K282" s="2">
        <f t="shared" si="2"/>
        <v>16860.2</v>
      </c>
      <c r="L282" s="14">
        <f t="shared" si="3"/>
        <v>1.4874969</v>
      </c>
      <c r="U282" s="2">
        <f t="shared" si="4"/>
        <v>16800.2</v>
      </c>
      <c r="V282" s="14">
        <f t="shared" si="5"/>
        <v>0.01438040865</v>
      </c>
      <c r="W282" s="14">
        <f t="shared" si="6"/>
        <v>0.02876081731</v>
      </c>
    </row>
    <row r="283">
      <c r="A283" s="1">
        <v>16920.2</v>
      </c>
      <c r="B283" s="1">
        <v>1.54401</v>
      </c>
      <c r="F283" s="1">
        <v>16920.2</v>
      </c>
      <c r="G283" s="12">
        <v>0.0624771</v>
      </c>
      <c r="K283" s="2">
        <f t="shared" si="2"/>
        <v>16920.2</v>
      </c>
      <c r="L283" s="14">
        <f t="shared" si="3"/>
        <v>1.4815329</v>
      </c>
      <c r="U283" s="2">
        <f t="shared" si="4"/>
        <v>16860.2</v>
      </c>
      <c r="V283" s="14">
        <f t="shared" si="5"/>
        <v>0.01430285481</v>
      </c>
      <c r="W283" s="14">
        <f t="shared" si="6"/>
        <v>0.02860570962</v>
      </c>
    </row>
    <row r="284">
      <c r="A284" s="1">
        <v>16980.2</v>
      </c>
      <c r="B284" s="1">
        <v>1.55201</v>
      </c>
      <c r="F284" s="1">
        <v>16980.2</v>
      </c>
      <c r="G284" s="12">
        <v>0.0600686</v>
      </c>
      <c r="K284" s="2">
        <f t="shared" si="2"/>
        <v>16980.2</v>
      </c>
      <c r="L284" s="14">
        <f t="shared" si="3"/>
        <v>1.4919414</v>
      </c>
      <c r="U284" s="2">
        <f t="shared" si="4"/>
        <v>16920.2</v>
      </c>
      <c r="V284" s="14">
        <f t="shared" si="5"/>
        <v>0.01424550865</v>
      </c>
      <c r="W284" s="14">
        <f t="shared" si="6"/>
        <v>0.02849101731</v>
      </c>
    </row>
    <row r="285">
      <c r="A285" s="1">
        <v>17040.2</v>
      </c>
      <c r="B285" s="1">
        <v>1.58689</v>
      </c>
      <c r="F285" s="1">
        <v>17040.2</v>
      </c>
      <c r="G285" s="12">
        <v>0.0610719</v>
      </c>
      <c r="K285" s="2">
        <f t="shared" si="2"/>
        <v>17040.2</v>
      </c>
      <c r="L285" s="14">
        <f t="shared" si="3"/>
        <v>1.5258181</v>
      </c>
      <c r="U285" s="2">
        <f t="shared" si="4"/>
        <v>16980.2</v>
      </c>
      <c r="V285" s="14">
        <f t="shared" si="5"/>
        <v>0.01434559038</v>
      </c>
      <c r="W285" s="14">
        <f t="shared" si="6"/>
        <v>0.02869118077</v>
      </c>
    </row>
    <row r="286">
      <c r="A286" s="1">
        <v>17100.1</v>
      </c>
      <c r="B286" s="1">
        <v>1.55437</v>
      </c>
      <c r="F286" s="1">
        <v>17100.1</v>
      </c>
      <c r="G286" s="12">
        <v>0.061543</v>
      </c>
      <c r="K286" s="2">
        <f t="shared" si="2"/>
        <v>17100.1</v>
      </c>
      <c r="L286" s="14">
        <f t="shared" si="3"/>
        <v>1.492827</v>
      </c>
      <c r="U286" s="2">
        <f t="shared" si="4"/>
        <v>17040.2</v>
      </c>
      <c r="V286" s="14">
        <f t="shared" si="5"/>
        <v>0.01467132788</v>
      </c>
      <c r="W286" s="14">
        <f t="shared" si="6"/>
        <v>0.02934265577</v>
      </c>
    </row>
    <row r="287">
      <c r="A287" s="1">
        <v>17160.1</v>
      </c>
      <c r="B287" s="1">
        <v>1.59509</v>
      </c>
      <c r="F287" s="1">
        <v>17160.1</v>
      </c>
      <c r="G287" s="12">
        <v>0.061749</v>
      </c>
      <c r="K287" s="2">
        <f t="shared" si="2"/>
        <v>17160.1</v>
      </c>
      <c r="L287" s="14">
        <f t="shared" si="3"/>
        <v>1.533341</v>
      </c>
      <c r="U287" s="2">
        <f t="shared" si="4"/>
        <v>17100.1</v>
      </c>
      <c r="V287" s="14">
        <f t="shared" si="5"/>
        <v>0.01435410577</v>
      </c>
      <c r="W287" s="14">
        <f t="shared" si="6"/>
        <v>0.02870821154</v>
      </c>
    </row>
    <row r="288">
      <c r="A288" s="1">
        <v>17220.1</v>
      </c>
      <c r="B288" s="1">
        <v>1.56471</v>
      </c>
      <c r="F288" s="1">
        <v>17220.1</v>
      </c>
      <c r="G288" s="12">
        <v>0.0609078</v>
      </c>
      <c r="K288" s="2">
        <f t="shared" si="2"/>
        <v>17220.1</v>
      </c>
      <c r="L288" s="14">
        <f t="shared" si="3"/>
        <v>1.5038022</v>
      </c>
      <c r="U288" s="2">
        <f t="shared" si="4"/>
        <v>17160.1</v>
      </c>
      <c r="V288" s="14">
        <f t="shared" si="5"/>
        <v>0.01474366346</v>
      </c>
      <c r="W288" s="14">
        <f t="shared" si="6"/>
        <v>0.02948732692</v>
      </c>
    </row>
    <row r="289">
      <c r="A289" s="1">
        <v>17280.1</v>
      </c>
      <c r="B289" s="1">
        <v>1.61537</v>
      </c>
      <c r="F289" s="1">
        <v>17280.1</v>
      </c>
      <c r="G289" s="12">
        <v>0.0609679</v>
      </c>
      <c r="K289" s="2">
        <f t="shared" si="2"/>
        <v>17280.1</v>
      </c>
      <c r="L289" s="14">
        <f t="shared" si="3"/>
        <v>1.5544021</v>
      </c>
      <c r="U289" s="2">
        <f t="shared" si="4"/>
        <v>17220.1</v>
      </c>
      <c r="V289" s="14">
        <f t="shared" si="5"/>
        <v>0.01445963654</v>
      </c>
      <c r="W289" s="14">
        <f t="shared" si="6"/>
        <v>0.02891927308</v>
      </c>
    </row>
    <row r="290">
      <c r="A290" s="1">
        <v>17340.1</v>
      </c>
      <c r="B290" s="1">
        <v>1.571</v>
      </c>
      <c r="F290" s="1">
        <v>17340.1</v>
      </c>
      <c r="G290" s="12">
        <v>0.0606065</v>
      </c>
      <c r="K290" s="2">
        <f t="shared" si="2"/>
        <v>17340.1</v>
      </c>
      <c r="L290" s="14">
        <f t="shared" si="3"/>
        <v>1.5103935</v>
      </c>
      <c r="U290" s="2">
        <f t="shared" si="4"/>
        <v>17280.1</v>
      </c>
      <c r="V290" s="14">
        <f t="shared" si="5"/>
        <v>0.01494617404</v>
      </c>
      <c r="W290" s="14">
        <f t="shared" si="6"/>
        <v>0.02989234808</v>
      </c>
    </row>
    <row r="291">
      <c r="A291" s="1">
        <v>17400.1</v>
      </c>
      <c r="B291" s="1">
        <v>1.59932</v>
      </c>
      <c r="F291" s="1">
        <v>17400.1</v>
      </c>
      <c r="G291" s="12">
        <v>0.0597954</v>
      </c>
      <c r="K291" s="2">
        <f t="shared" si="2"/>
        <v>17400.1</v>
      </c>
      <c r="L291" s="14">
        <f t="shared" si="3"/>
        <v>1.5395246</v>
      </c>
      <c r="U291" s="2">
        <f t="shared" si="4"/>
        <v>17340.1</v>
      </c>
      <c r="V291" s="14">
        <f t="shared" si="5"/>
        <v>0.01452301442</v>
      </c>
      <c r="W291" s="14">
        <f t="shared" si="6"/>
        <v>0.02904602885</v>
      </c>
    </row>
    <row r="292">
      <c r="A292" s="1">
        <v>17460.1</v>
      </c>
      <c r="B292" s="1">
        <v>1.59212</v>
      </c>
      <c r="F292" s="1">
        <v>17460.1</v>
      </c>
      <c r="G292" s="12">
        <v>0.0615711</v>
      </c>
      <c r="K292" s="2">
        <f t="shared" si="2"/>
        <v>17460.1</v>
      </c>
      <c r="L292" s="14">
        <f t="shared" si="3"/>
        <v>1.5305489</v>
      </c>
      <c r="U292" s="2">
        <f t="shared" si="4"/>
        <v>17400.1</v>
      </c>
      <c r="V292" s="14">
        <f t="shared" si="5"/>
        <v>0.01480312115</v>
      </c>
      <c r="W292" s="14">
        <f t="shared" si="6"/>
        <v>0.02960624231</v>
      </c>
    </row>
    <row r="293">
      <c r="A293" s="1">
        <v>17520.1</v>
      </c>
      <c r="B293" s="1">
        <v>1.55161</v>
      </c>
      <c r="F293" s="1">
        <v>17520.1</v>
      </c>
      <c r="G293" s="12">
        <v>0.0603848</v>
      </c>
      <c r="K293" s="2">
        <f t="shared" si="2"/>
        <v>17520.1</v>
      </c>
      <c r="L293" s="14">
        <f t="shared" si="3"/>
        <v>1.4912252</v>
      </c>
      <c r="U293" s="2">
        <f t="shared" si="4"/>
        <v>17460.1</v>
      </c>
      <c r="V293" s="14">
        <f t="shared" si="5"/>
        <v>0.01471681635</v>
      </c>
      <c r="W293" s="14">
        <f t="shared" si="6"/>
        <v>0.02943363269</v>
      </c>
    </row>
    <row r="294">
      <c r="A294" s="1">
        <v>17580.1</v>
      </c>
      <c r="B294" s="1">
        <v>1.56148</v>
      </c>
      <c r="F294" s="1">
        <v>17580.1</v>
      </c>
      <c r="G294" s="12">
        <v>0.0609069</v>
      </c>
      <c r="K294" s="2">
        <f t="shared" si="2"/>
        <v>17580.1</v>
      </c>
      <c r="L294" s="14">
        <f t="shared" si="3"/>
        <v>1.5005731</v>
      </c>
      <c r="U294" s="2">
        <f t="shared" si="4"/>
        <v>17520.1</v>
      </c>
      <c r="V294" s="14">
        <f t="shared" si="5"/>
        <v>0.01433870385</v>
      </c>
      <c r="W294" s="14">
        <f t="shared" si="6"/>
        <v>0.02867740769</v>
      </c>
    </row>
    <row r="295">
      <c r="A295" s="1">
        <v>17640.1</v>
      </c>
      <c r="B295" s="1">
        <v>1.56228</v>
      </c>
      <c r="F295" s="1">
        <v>17640.1</v>
      </c>
      <c r="G295" s="12">
        <v>0.0608234</v>
      </c>
      <c r="K295" s="2">
        <f t="shared" si="2"/>
        <v>17640.1</v>
      </c>
      <c r="L295" s="14">
        <f t="shared" si="3"/>
        <v>1.5014566</v>
      </c>
      <c r="U295" s="2">
        <f t="shared" si="4"/>
        <v>17580.1</v>
      </c>
      <c r="V295" s="14">
        <f t="shared" si="5"/>
        <v>0.0144285875</v>
      </c>
      <c r="W295" s="14">
        <f t="shared" si="6"/>
        <v>0.028857175</v>
      </c>
    </row>
    <row r="296">
      <c r="A296" s="1">
        <v>17700.1</v>
      </c>
      <c r="B296" s="1">
        <v>1.57682</v>
      </c>
      <c r="F296" s="1">
        <v>17700.1</v>
      </c>
      <c r="G296" s="12">
        <v>0.0602984</v>
      </c>
      <c r="K296" s="2">
        <f t="shared" si="2"/>
        <v>17700.1</v>
      </c>
      <c r="L296" s="14">
        <f t="shared" si="3"/>
        <v>1.5165216</v>
      </c>
      <c r="U296" s="2">
        <f t="shared" si="4"/>
        <v>17640.1</v>
      </c>
      <c r="V296" s="14">
        <f t="shared" si="5"/>
        <v>0.01443708269</v>
      </c>
      <c r="W296" s="14">
        <f t="shared" si="6"/>
        <v>0.02887416538</v>
      </c>
    </row>
    <row r="297">
      <c r="A297" s="1">
        <v>17760.1</v>
      </c>
      <c r="B297" s="1">
        <v>1.58006</v>
      </c>
      <c r="F297" s="1">
        <v>17760.1</v>
      </c>
      <c r="G297" s="12">
        <v>0.0608578</v>
      </c>
      <c r="K297" s="2">
        <f t="shared" si="2"/>
        <v>17760.1</v>
      </c>
      <c r="L297" s="14">
        <f t="shared" si="3"/>
        <v>1.5192022</v>
      </c>
      <c r="U297" s="2">
        <f t="shared" si="4"/>
        <v>17700.1</v>
      </c>
      <c r="V297" s="14">
        <f t="shared" si="5"/>
        <v>0.01458193846</v>
      </c>
      <c r="W297" s="14">
        <f t="shared" si="6"/>
        <v>0.02916387692</v>
      </c>
    </row>
    <row r="298">
      <c r="A298" s="1">
        <v>17820.1</v>
      </c>
      <c r="B298" s="1">
        <v>1.5854</v>
      </c>
      <c r="F298" s="1">
        <v>17820.1</v>
      </c>
      <c r="G298" s="12">
        <v>0.0611353</v>
      </c>
      <c r="K298" s="2">
        <f t="shared" si="2"/>
        <v>17820.1</v>
      </c>
      <c r="L298" s="14">
        <f t="shared" si="3"/>
        <v>1.5242647</v>
      </c>
      <c r="U298" s="2">
        <f t="shared" si="4"/>
        <v>17760.1</v>
      </c>
      <c r="V298" s="14">
        <f t="shared" si="5"/>
        <v>0.01460771346</v>
      </c>
      <c r="W298" s="14">
        <f t="shared" si="6"/>
        <v>0.02921542692</v>
      </c>
    </row>
    <row r="299">
      <c r="A299" s="1">
        <v>17880.1</v>
      </c>
      <c r="B299" s="1">
        <v>1.55996</v>
      </c>
      <c r="F299" s="1">
        <v>17880.1</v>
      </c>
      <c r="G299" s="12">
        <v>0.0609627</v>
      </c>
      <c r="K299" s="2">
        <f t="shared" si="2"/>
        <v>17880.1</v>
      </c>
      <c r="L299" s="14">
        <f t="shared" si="3"/>
        <v>1.4989973</v>
      </c>
      <c r="U299" s="2">
        <f t="shared" si="4"/>
        <v>17820.1</v>
      </c>
      <c r="V299" s="14">
        <f t="shared" si="5"/>
        <v>0.01465639135</v>
      </c>
      <c r="W299" s="14">
        <f t="shared" si="6"/>
        <v>0.02931278269</v>
      </c>
    </row>
    <row r="300">
      <c r="A300" s="1">
        <v>17940.1</v>
      </c>
      <c r="B300" s="1">
        <v>1.61462</v>
      </c>
      <c r="F300" s="1">
        <v>17940.1</v>
      </c>
      <c r="G300" s="12">
        <v>0.0606742</v>
      </c>
      <c r="K300" s="2">
        <f t="shared" si="2"/>
        <v>17940.1</v>
      </c>
      <c r="L300" s="14">
        <f t="shared" si="3"/>
        <v>1.5539458</v>
      </c>
      <c r="U300" s="2">
        <f t="shared" si="4"/>
        <v>17880.1</v>
      </c>
      <c r="V300" s="14">
        <f t="shared" si="5"/>
        <v>0.01441343558</v>
      </c>
      <c r="W300" s="14">
        <f t="shared" si="6"/>
        <v>0.02882687115</v>
      </c>
    </row>
    <row r="301">
      <c r="A301" s="1">
        <v>18000.1</v>
      </c>
      <c r="B301" s="1">
        <v>1.57546</v>
      </c>
      <c r="F301" s="1">
        <v>18000.1</v>
      </c>
      <c r="G301" s="12">
        <v>0.0619779</v>
      </c>
      <c r="K301" s="2">
        <f t="shared" si="2"/>
        <v>18000.1</v>
      </c>
      <c r="L301" s="14">
        <f t="shared" si="3"/>
        <v>1.5134821</v>
      </c>
      <c r="U301" s="2">
        <f t="shared" si="4"/>
        <v>17940.1</v>
      </c>
      <c r="V301" s="14">
        <f t="shared" si="5"/>
        <v>0.01494178654</v>
      </c>
      <c r="W301" s="14">
        <f t="shared" si="6"/>
        <v>0.02988357308</v>
      </c>
    </row>
    <row r="302">
      <c r="A302" s="1">
        <v>18060.1</v>
      </c>
      <c r="B302" s="1">
        <v>1.58821</v>
      </c>
      <c r="F302" s="1">
        <v>18060.1</v>
      </c>
      <c r="G302" s="12">
        <v>0.0620408</v>
      </c>
      <c r="K302" s="2">
        <f t="shared" si="2"/>
        <v>18060.1</v>
      </c>
      <c r="L302" s="14">
        <f t="shared" si="3"/>
        <v>1.5261692</v>
      </c>
      <c r="U302" s="2">
        <f t="shared" si="4"/>
        <v>18000.1</v>
      </c>
      <c r="V302" s="14">
        <f t="shared" si="5"/>
        <v>0.0145527125</v>
      </c>
      <c r="W302" s="14">
        <f t="shared" si="6"/>
        <v>0.029105425</v>
      </c>
    </row>
    <row r="303">
      <c r="A303" s="1">
        <v>18120.1</v>
      </c>
      <c r="B303" s="1">
        <v>1.56941</v>
      </c>
      <c r="F303" s="1">
        <v>18120.1</v>
      </c>
      <c r="G303" s="12">
        <v>0.0609155</v>
      </c>
      <c r="K303" s="2">
        <f t="shared" si="2"/>
        <v>18120.1</v>
      </c>
      <c r="L303" s="14">
        <f t="shared" si="3"/>
        <v>1.5084945</v>
      </c>
      <c r="U303" s="2">
        <f t="shared" si="4"/>
        <v>18060.1</v>
      </c>
      <c r="V303" s="14">
        <f t="shared" si="5"/>
        <v>0.01467470385</v>
      </c>
      <c r="W303" s="14">
        <f t="shared" si="6"/>
        <v>0.02934940769</v>
      </c>
    </row>
    <row r="304">
      <c r="A304" s="1">
        <v>18180.0</v>
      </c>
      <c r="B304" s="1">
        <v>1.53556</v>
      </c>
      <c r="F304" s="1">
        <v>18180.0</v>
      </c>
      <c r="G304" s="12">
        <v>0.0595236</v>
      </c>
      <c r="K304" s="2">
        <f t="shared" si="2"/>
        <v>18180</v>
      </c>
      <c r="L304" s="14">
        <f t="shared" si="3"/>
        <v>1.4760364</v>
      </c>
      <c r="U304" s="2">
        <f t="shared" si="4"/>
        <v>18120.1</v>
      </c>
      <c r="V304" s="14">
        <f t="shared" si="5"/>
        <v>0.01450475481</v>
      </c>
      <c r="W304" s="14">
        <f t="shared" si="6"/>
        <v>0.02900950962</v>
      </c>
    </row>
    <row r="305">
      <c r="A305" s="1">
        <v>18240.0</v>
      </c>
      <c r="B305" s="1">
        <v>1.54444</v>
      </c>
      <c r="F305" s="1">
        <v>18240.0</v>
      </c>
      <c r="G305" s="12">
        <v>0.0610771</v>
      </c>
      <c r="K305" s="2">
        <f t="shared" si="2"/>
        <v>18240</v>
      </c>
      <c r="L305" s="14">
        <f t="shared" si="3"/>
        <v>1.4833629</v>
      </c>
      <c r="U305" s="2">
        <f t="shared" si="4"/>
        <v>18180</v>
      </c>
      <c r="V305" s="14">
        <f t="shared" si="5"/>
        <v>0.01419265769</v>
      </c>
      <c r="W305" s="14">
        <f t="shared" si="6"/>
        <v>0.02838531538</v>
      </c>
    </row>
    <row r="306">
      <c r="A306" s="1">
        <v>18300.0</v>
      </c>
      <c r="B306" s="1">
        <v>1.5728</v>
      </c>
      <c r="F306" s="1">
        <v>18300.0</v>
      </c>
      <c r="G306" s="12">
        <v>0.0598373</v>
      </c>
      <c r="K306" s="2">
        <f t="shared" si="2"/>
        <v>18300</v>
      </c>
      <c r="L306" s="14">
        <f t="shared" si="3"/>
        <v>1.5129627</v>
      </c>
      <c r="U306" s="2">
        <f t="shared" si="4"/>
        <v>18240</v>
      </c>
      <c r="V306" s="14">
        <f t="shared" si="5"/>
        <v>0.01426310481</v>
      </c>
      <c r="W306" s="14">
        <f t="shared" si="6"/>
        <v>0.02852620962</v>
      </c>
    </row>
    <row r="307">
      <c r="A307" s="1">
        <v>18360.0</v>
      </c>
      <c r="B307" s="1">
        <v>1.56588</v>
      </c>
      <c r="F307" s="1">
        <v>18360.0</v>
      </c>
      <c r="G307" s="12">
        <v>0.0608683</v>
      </c>
      <c r="K307" s="2">
        <f t="shared" si="2"/>
        <v>18360</v>
      </c>
      <c r="L307" s="14">
        <f t="shared" si="3"/>
        <v>1.5050117</v>
      </c>
      <c r="U307" s="2">
        <f t="shared" si="4"/>
        <v>18300</v>
      </c>
      <c r="V307" s="14">
        <f t="shared" si="5"/>
        <v>0.01454771827</v>
      </c>
      <c r="W307" s="14">
        <f t="shared" si="6"/>
        <v>0.02909543654</v>
      </c>
    </row>
    <row r="308">
      <c r="A308" s="1">
        <v>18420.0</v>
      </c>
      <c r="B308" s="1">
        <v>1.5622</v>
      </c>
      <c r="F308" s="1">
        <v>18420.0</v>
      </c>
      <c r="G308" s="12">
        <v>0.0608902</v>
      </c>
      <c r="K308" s="2">
        <f t="shared" si="2"/>
        <v>18420</v>
      </c>
      <c r="L308" s="14">
        <f t="shared" si="3"/>
        <v>1.5013098</v>
      </c>
      <c r="U308" s="2">
        <f t="shared" si="4"/>
        <v>18360</v>
      </c>
      <c r="V308" s="14">
        <f t="shared" si="5"/>
        <v>0.01447126635</v>
      </c>
      <c r="W308" s="14">
        <f t="shared" si="6"/>
        <v>0.02894253269</v>
      </c>
    </row>
    <row r="309">
      <c r="A309" s="1">
        <v>18480.0</v>
      </c>
      <c r="B309" s="1">
        <v>1.60691</v>
      </c>
      <c r="F309" s="1">
        <v>18480.0</v>
      </c>
      <c r="G309" s="12">
        <v>0.0608258</v>
      </c>
      <c r="K309" s="2">
        <f t="shared" si="2"/>
        <v>18480</v>
      </c>
      <c r="L309" s="14">
        <f t="shared" si="3"/>
        <v>1.5460842</v>
      </c>
      <c r="U309" s="2">
        <f t="shared" si="4"/>
        <v>18420</v>
      </c>
      <c r="V309" s="14">
        <f t="shared" si="5"/>
        <v>0.01443567115</v>
      </c>
      <c r="W309" s="14">
        <f t="shared" si="6"/>
        <v>0.02887134231</v>
      </c>
    </row>
    <row r="310">
      <c r="A310" s="1">
        <v>18540.0</v>
      </c>
      <c r="B310" s="1">
        <v>1.57547</v>
      </c>
      <c r="F310" s="1">
        <v>18540.0</v>
      </c>
      <c r="G310" s="12">
        <v>0.0616455</v>
      </c>
      <c r="K310" s="2">
        <f t="shared" si="2"/>
        <v>18540</v>
      </c>
      <c r="L310" s="14">
        <f t="shared" si="3"/>
        <v>1.5138245</v>
      </c>
      <c r="U310" s="2">
        <f t="shared" si="4"/>
        <v>18480</v>
      </c>
      <c r="V310" s="14">
        <f t="shared" si="5"/>
        <v>0.01486619423</v>
      </c>
      <c r="W310" s="14">
        <f t="shared" si="6"/>
        <v>0.02973238846</v>
      </c>
    </row>
    <row r="311">
      <c r="A311" s="1">
        <v>18600.0</v>
      </c>
      <c r="B311" s="1">
        <v>1.55622</v>
      </c>
      <c r="F311" s="1">
        <v>18600.0</v>
      </c>
      <c r="G311" s="12">
        <v>0.0606709</v>
      </c>
      <c r="K311" s="2">
        <f t="shared" si="2"/>
        <v>18600</v>
      </c>
      <c r="L311" s="14">
        <f t="shared" si="3"/>
        <v>1.4955491</v>
      </c>
      <c r="U311" s="2">
        <f t="shared" si="4"/>
        <v>18540</v>
      </c>
      <c r="V311" s="14">
        <f t="shared" si="5"/>
        <v>0.01455600481</v>
      </c>
      <c r="W311" s="14">
        <f t="shared" si="6"/>
        <v>0.02911200962</v>
      </c>
    </row>
    <row r="312">
      <c r="A312" s="1">
        <v>18660.0</v>
      </c>
      <c r="B312" s="1">
        <v>1.59145</v>
      </c>
      <c r="F312" s="1">
        <v>18660.0</v>
      </c>
      <c r="G312" s="12">
        <v>0.0612535</v>
      </c>
      <c r="K312" s="2">
        <f t="shared" si="2"/>
        <v>18660</v>
      </c>
      <c r="L312" s="14">
        <f t="shared" si="3"/>
        <v>1.5301965</v>
      </c>
      <c r="U312" s="2">
        <f t="shared" si="4"/>
        <v>18600</v>
      </c>
      <c r="V312" s="14">
        <f t="shared" si="5"/>
        <v>0.01438027981</v>
      </c>
      <c r="W312" s="14">
        <f t="shared" si="6"/>
        <v>0.02876055962</v>
      </c>
    </row>
    <row r="313">
      <c r="A313" s="1">
        <v>18720.0</v>
      </c>
      <c r="B313" s="1">
        <v>1.54936</v>
      </c>
      <c r="F313" s="1">
        <v>18720.0</v>
      </c>
      <c r="G313" s="12">
        <v>0.0609221</v>
      </c>
      <c r="K313" s="2">
        <f t="shared" si="2"/>
        <v>18720</v>
      </c>
      <c r="L313" s="14">
        <f t="shared" si="3"/>
        <v>1.4884379</v>
      </c>
      <c r="U313" s="2">
        <f t="shared" si="4"/>
        <v>18660</v>
      </c>
      <c r="V313" s="14">
        <f t="shared" si="5"/>
        <v>0.01471342788</v>
      </c>
      <c r="W313" s="14">
        <f t="shared" si="6"/>
        <v>0.02942685577</v>
      </c>
    </row>
    <row r="314">
      <c r="A314" s="1">
        <v>18780.0</v>
      </c>
      <c r="B314" s="1">
        <v>1.57248</v>
      </c>
      <c r="F314" s="1">
        <v>18780.0</v>
      </c>
      <c r="G314" s="12">
        <v>0.0604401</v>
      </c>
      <c r="K314" s="2">
        <f t="shared" si="2"/>
        <v>18780</v>
      </c>
      <c r="L314" s="14">
        <f t="shared" si="3"/>
        <v>1.5120399</v>
      </c>
      <c r="U314" s="2">
        <f t="shared" si="4"/>
        <v>18720</v>
      </c>
      <c r="V314" s="14">
        <f t="shared" si="5"/>
        <v>0.01431190288</v>
      </c>
      <c r="W314" s="14">
        <f t="shared" si="6"/>
        <v>0.02862380577</v>
      </c>
    </row>
    <row r="315">
      <c r="A315" s="1">
        <v>18840.0</v>
      </c>
      <c r="B315" s="1">
        <v>1.58724</v>
      </c>
      <c r="F315" s="1">
        <v>18840.0</v>
      </c>
      <c r="G315" s="12">
        <v>0.0601258</v>
      </c>
      <c r="K315" s="2">
        <f t="shared" si="2"/>
        <v>18840</v>
      </c>
      <c r="L315" s="14">
        <f t="shared" si="3"/>
        <v>1.5271142</v>
      </c>
      <c r="U315" s="2">
        <f t="shared" si="4"/>
        <v>18780</v>
      </c>
      <c r="V315" s="14">
        <f t="shared" si="5"/>
        <v>0.01453884519</v>
      </c>
      <c r="W315" s="14">
        <f t="shared" si="6"/>
        <v>0.02907769038</v>
      </c>
    </row>
    <row r="316">
      <c r="A316" s="1">
        <v>18900.0</v>
      </c>
      <c r="B316" s="1">
        <v>1.57981</v>
      </c>
      <c r="F316" s="1">
        <v>18900.0</v>
      </c>
      <c r="G316" s="12">
        <v>0.0608497</v>
      </c>
      <c r="K316" s="2">
        <f t="shared" si="2"/>
        <v>18900</v>
      </c>
      <c r="L316" s="14">
        <f t="shared" si="3"/>
        <v>1.5189603</v>
      </c>
      <c r="U316" s="2">
        <f t="shared" si="4"/>
        <v>18840</v>
      </c>
      <c r="V316" s="14">
        <f t="shared" si="5"/>
        <v>0.01468379038</v>
      </c>
      <c r="W316" s="14">
        <f t="shared" si="6"/>
        <v>0.02936758077</v>
      </c>
    </row>
    <row r="317">
      <c r="A317" s="1">
        <v>18960.0</v>
      </c>
      <c r="B317" s="1">
        <v>1.58266</v>
      </c>
      <c r="F317" s="1">
        <v>18960.0</v>
      </c>
      <c r="G317" s="12">
        <v>0.0612144</v>
      </c>
      <c r="K317" s="2">
        <f t="shared" si="2"/>
        <v>18960</v>
      </c>
      <c r="L317" s="14">
        <f t="shared" si="3"/>
        <v>1.5214456</v>
      </c>
      <c r="U317" s="2">
        <f t="shared" si="4"/>
        <v>18900</v>
      </c>
      <c r="V317" s="14">
        <f t="shared" si="5"/>
        <v>0.0146053875</v>
      </c>
      <c r="W317" s="14">
        <f t="shared" si="6"/>
        <v>0.029210775</v>
      </c>
    </row>
    <row r="318">
      <c r="A318" s="1">
        <v>19020.0</v>
      </c>
      <c r="B318" s="1">
        <v>1.58318</v>
      </c>
      <c r="F318" s="1">
        <v>19020.0</v>
      </c>
      <c r="G318" s="12">
        <v>0.0613213</v>
      </c>
      <c r="K318" s="2">
        <f t="shared" si="2"/>
        <v>19020</v>
      </c>
      <c r="L318" s="14">
        <f t="shared" si="3"/>
        <v>1.5218587</v>
      </c>
      <c r="U318" s="2">
        <f t="shared" si="4"/>
        <v>18960</v>
      </c>
      <c r="V318" s="14">
        <f t="shared" si="5"/>
        <v>0.01462928462</v>
      </c>
      <c r="W318" s="14">
        <f t="shared" si="6"/>
        <v>0.02925856923</v>
      </c>
    </row>
    <row r="319">
      <c r="A319" s="1">
        <v>19080.0</v>
      </c>
      <c r="B319" s="1">
        <v>1.57839</v>
      </c>
      <c r="F319" s="1">
        <v>19080.0</v>
      </c>
      <c r="G319" s="12">
        <v>0.0607986</v>
      </c>
      <c r="K319" s="2">
        <f t="shared" si="2"/>
        <v>19080</v>
      </c>
      <c r="L319" s="14">
        <f t="shared" si="3"/>
        <v>1.5175914</v>
      </c>
      <c r="U319" s="2">
        <f t="shared" si="4"/>
        <v>19020</v>
      </c>
      <c r="V319" s="14">
        <f t="shared" si="5"/>
        <v>0.01463325673</v>
      </c>
      <c r="W319" s="14">
        <f t="shared" si="6"/>
        <v>0.02926651346</v>
      </c>
    </row>
    <row r="320">
      <c r="A320" s="1">
        <v>19140.0</v>
      </c>
      <c r="B320" s="1">
        <v>1.60396</v>
      </c>
      <c r="F320" s="1">
        <v>19140.0</v>
      </c>
      <c r="G320" s="12">
        <v>0.0604997</v>
      </c>
      <c r="K320" s="2">
        <f t="shared" si="2"/>
        <v>19140</v>
      </c>
      <c r="L320" s="14">
        <f t="shared" si="3"/>
        <v>1.5434603</v>
      </c>
      <c r="U320" s="2">
        <f t="shared" si="4"/>
        <v>19080</v>
      </c>
      <c r="V320" s="14">
        <f t="shared" si="5"/>
        <v>0.014592225</v>
      </c>
      <c r="W320" s="14">
        <f t="shared" si="6"/>
        <v>0.02918445</v>
      </c>
    </row>
    <row r="321">
      <c r="A321" s="1">
        <v>19200.0</v>
      </c>
      <c r="B321" s="1">
        <v>1.59164</v>
      </c>
      <c r="F321" s="1">
        <v>19200.0</v>
      </c>
      <c r="G321" s="12">
        <v>0.0598288</v>
      </c>
      <c r="K321" s="2">
        <f t="shared" si="2"/>
        <v>19200</v>
      </c>
      <c r="L321" s="14">
        <f t="shared" si="3"/>
        <v>1.5318112</v>
      </c>
      <c r="U321" s="2">
        <f t="shared" si="4"/>
        <v>19140</v>
      </c>
      <c r="V321" s="14">
        <f t="shared" si="5"/>
        <v>0.01484096442</v>
      </c>
      <c r="W321" s="14">
        <f t="shared" si="6"/>
        <v>0.02968192885</v>
      </c>
    </row>
    <row r="322">
      <c r="A322" s="1">
        <v>19260.0</v>
      </c>
      <c r="B322" s="1">
        <v>1.61999</v>
      </c>
      <c r="F322" s="1">
        <v>19260.0</v>
      </c>
      <c r="G322" s="12">
        <v>0.0604534</v>
      </c>
      <c r="K322" s="2">
        <f t="shared" si="2"/>
        <v>19260</v>
      </c>
      <c r="L322" s="14">
        <f t="shared" si="3"/>
        <v>1.5595366</v>
      </c>
      <c r="U322" s="2">
        <f t="shared" si="4"/>
        <v>19200</v>
      </c>
      <c r="V322" s="14">
        <f t="shared" si="5"/>
        <v>0.01472895385</v>
      </c>
      <c r="W322" s="14">
        <f t="shared" si="6"/>
        <v>0.02945790769</v>
      </c>
    </row>
    <row r="323">
      <c r="A323" s="1">
        <v>19319.9</v>
      </c>
      <c r="B323" s="1">
        <v>1.5814</v>
      </c>
      <c r="F323" s="1">
        <v>19319.9</v>
      </c>
      <c r="G323" s="12">
        <v>0.0607662</v>
      </c>
      <c r="K323" s="2">
        <f t="shared" si="2"/>
        <v>19319.9</v>
      </c>
      <c r="L323" s="14">
        <f t="shared" si="3"/>
        <v>1.5206338</v>
      </c>
      <c r="U323" s="2">
        <f t="shared" si="4"/>
        <v>19260</v>
      </c>
      <c r="V323" s="14">
        <f t="shared" si="5"/>
        <v>0.01499554423</v>
      </c>
      <c r="W323" s="14">
        <f t="shared" si="6"/>
        <v>0.02999108846</v>
      </c>
    </row>
    <row r="324">
      <c r="A324" s="1">
        <v>19379.9</v>
      </c>
      <c r="B324" s="1">
        <v>1.57741</v>
      </c>
      <c r="F324" s="1">
        <v>19379.9</v>
      </c>
      <c r="G324" s="12">
        <v>0.0612469</v>
      </c>
      <c r="K324" s="2">
        <f t="shared" si="2"/>
        <v>19379.9</v>
      </c>
      <c r="L324" s="14">
        <f t="shared" si="3"/>
        <v>1.5161631</v>
      </c>
      <c r="U324" s="2">
        <f t="shared" si="4"/>
        <v>19319.9</v>
      </c>
      <c r="V324" s="14">
        <f t="shared" si="5"/>
        <v>0.01462147885</v>
      </c>
      <c r="W324" s="14">
        <f t="shared" si="6"/>
        <v>0.02924295769</v>
      </c>
    </row>
    <row r="325">
      <c r="A325" s="1">
        <v>19439.9</v>
      </c>
      <c r="B325" s="1">
        <v>1.55977</v>
      </c>
      <c r="F325" s="1">
        <v>19439.9</v>
      </c>
      <c r="G325" s="12">
        <v>0.0608778</v>
      </c>
      <c r="K325" s="2">
        <f t="shared" si="2"/>
        <v>19439.9</v>
      </c>
      <c r="L325" s="14">
        <f t="shared" si="3"/>
        <v>1.4988922</v>
      </c>
      <c r="U325" s="2">
        <f t="shared" si="4"/>
        <v>19379.9</v>
      </c>
      <c r="V325" s="14">
        <f t="shared" si="5"/>
        <v>0.01457849135</v>
      </c>
      <c r="W325" s="14">
        <f t="shared" si="6"/>
        <v>0.02915698269</v>
      </c>
    </row>
    <row r="326">
      <c r="A326" s="1">
        <v>19499.9</v>
      </c>
      <c r="B326" s="1">
        <v>1.61622</v>
      </c>
      <c r="F326" s="1">
        <v>19499.9</v>
      </c>
      <c r="G326" s="12">
        <v>0.0602398</v>
      </c>
      <c r="K326" s="2">
        <f t="shared" si="2"/>
        <v>19499.9</v>
      </c>
      <c r="L326" s="14">
        <f t="shared" si="3"/>
        <v>1.5559802</v>
      </c>
      <c r="U326" s="2">
        <f t="shared" si="4"/>
        <v>19439.9</v>
      </c>
      <c r="V326" s="14">
        <f t="shared" si="5"/>
        <v>0.014412425</v>
      </c>
      <c r="W326" s="14">
        <f t="shared" si="6"/>
        <v>0.02882485</v>
      </c>
    </row>
    <row r="327">
      <c r="A327" s="1">
        <v>19559.9</v>
      </c>
      <c r="B327" s="1">
        <v>1.60623</v>
      </c>
      <c r="F327" s="1">
        <v>19559.9</v>
      </c>
      <c r="G327" s="12">
        <v>0.059958</v>
      </c>
      <c r="K327" s="2">
        <f t="shared" si="2"/>
        <v>19559.9</v>
      </c>
      <c r="L327" s="14">
        <f t="shared" si="3"/>
        <v>1.546272</v>
      </c>
      <c r="U327" s="2">
        <f t="shared" si="4"/>
        <v>19499.9</v>
      </c>
      <c r="V327" s="14">
        <f t="shared" si="5"/>
        <v>0.01496134808</v>
      </c>
      <c r="W327" s="14">
        <f t="shared" si="6"/>
        <v>0.02992269615</v>
      </c>
    </row>
    <row r="328">
      <c r="A328" s="1">
        <v>19619.9</v>
      </c>
      <c r="B328" s="1">
        <v>1.59795</v>
      </c>
      <c r="F328" s="1">
        <v>19619.9</v>
      </c>
      <c r="G328" s="12">
        <v>0.0609426</v>
      </c>
      <c r="K328" s="2">
        <f t="shared" si="2"/>
        <v>19619.9</v>
      </c>
      <c r="L328" s="14">
        <f t="shared" si="3"/>
        <v>1.5370074</v>
      </c>
      <c r="U328" s="2">
        <f t="shared" si="4"/>
        <v>19559.9</v>
      </c>
      <c r="V328" s="14">
        <f t="shared" si="5"/>
        <v>0.014868</v>
      </c>
      <c r="W328" s="14">
        <f t="shared" si="6"/>
        <v>0.029736</v>
      </c>
    </row>
    <row r="329">
      <c r="A329" s="1">
        <v>19679.9</v>
      </c>
      <c r="B329" s="1">
        <v>1.58701</v>
      </c>
      <c r="F329" s="1">
        <v>19679.9</v>
      </c>
      <c r="G329" s="12">
        <v>0.0605245</v>
      </c>
      <c r="K329" s="2">
        <f t="shared" si="2"/>
        <v>19679.9</v>
      </c>
      <c r="L329" s="14">
        <f t="shared" si="3"/>
        <v>1.5264855</v>
      </c>
      <c r="U329" s="2">
        <f t="shared" si="4"/>
        <v>19619.9</v>
      </c>
      <c r="V329" s="14">
        <f t="shared" si="5"/>
        <v>0.01477891731</v>
      </c>
      <c r="W329" s="14">
        <f t="shared" si="6"/>
        <v>0.02955783462</v>
      </c>
    </row>
    <row r="330">
      <c r="A330" s="1">
        <v>19739.9</v>
      </c>
      <c r="B330" s="1">
        <v>1.5642</v>
      </c>
      <c r="F330" s="1">
        <v>19739.9</v>
      </c>
      <c r="G330" s="12">
        <v>0.06042</v>
      </c>
      <c r="K330" s="2">
        <f t="shared" si="2"/>
        <v>19739.9</v>
      </c>
      <c r="L330" s="14">
        <f t="shared" si="3"/>
        <v>1.50378</v>
      </c>
      <c r="U330" s="2">
        <f t="shared" si="4"/>
        <v>19679.9</v>
      </c>
      <c r="V330" s="14">
        <f t="shared" si="5"/>
        <v>0.01467774519</v>
      </c>
      <c r="W330" s="14">
        <f t="shared" si="6"/>
        <v>0.02935549038</v>
      </c>
    </row>
    <row r="331">
      <c r="A331" s="1">
        <v>19799.9</v>
      </c>
      <c r="B331" s="1">
        <v>1.57461</v>
      </c>
      <c r="F331" s="1">
        <v>19799.9</v>
      </c>
      <c r="G331" s="12">
        <v>0.0603771</v>
      </c>
      <c r="K331" s="2">
        <f t="shared" si="2"/>
        <v>19799.9</v>
      </c>
      <c r="L331" s="14">
        <f t="shared" si="3"/>
        <v>1.5142329</v>
      </c>
      <c r="U331" s="2">
        <f t="shared" si="4"/>
        <v>19739.9</v>
      </c>
      <c r="V331" s="14">
        <f t="shared" si="5"/>
        <v>0.01445942308</v>
      </c>
      <c r="W331" s="14">
        <f t="shared" si="6"/>
        <v>0.02891884615</v>
      </c>
    </row>
    <row r="332">
      <c r="A332" s="1">
        <v>19859.9</v>
      </c>
      <c r="B332" s="1">
        <v>1.57157</v>
      </c>
      <c r="F332" s="1">
        <v>19859.9</v>
      </c>
      <c r="G332" s="12">
        <v>0.0591693</v>
      </c>
      <c r="K332" s="2">
        <f t="shared" si="2"/>
        <v>19859.9</v>
      </c>
      <c r="L332" s="14">
        <f t="shared" si="3"/>
        <v>1.5124007</v>
      </c>
      <c r="U332" s="2">
        <f t="shared" si="4"/>
        <v>19799.9</v>
      </c>
      <c r="V332" s="14">
        <f t="shared" si="5"/>
        <v>0.01455993173</v>
      </c>
      <c r="W332" s="14">
        <f t="shared" si="6"/>
        <v>0.02911986346</v>
      </c>
    </row>
    <row r="333">
      <c r="A333" s="1">
        <v>19919.9</v>
      </c>
      <c r="B333" s="1">
        <v>1.62003</v>
      </c>
      <c r="F333" s="1">
        <v>19919.9</v>
      </c>
      <c r="G333" s="12">
        <v>0.0600777</v>
      </c>
      <c r="K333" s="2">
        <f t="shared" si="2"/>
        <v>19919.9</v>
      </c>
      <c r="L333" s="14">
        <f t="shared" si="3"/>
        <v>1.5599523</v>
      </c>
      <c r="U333" s="2">
        <f t="shared" si="4"/>
        <v>19859.9</v>
      </c>
      <c r="V333" s="14">
        <f t="shared" si="5"/>
        <v>0.01454231442</v>
      </c>
      <c r="W333" s="14">
        <f t="shared" si="6"/>
        <v>0.02908462885</v>
      </c>
    </row>
    <row r="334">
      <c r="A334" s="1">
        <v>19979.9</v>
      </c>
      <c r="B334" s="1">
        <v>1.59378</v>
      </c>
      <c r="F334" s="1">
        <v>19979.9</v>
      </c>
      <c r="G334" s="12">
        <v>0.0600319</v>
      </c>
      <c r="K334" s="2">
        <f t="shared" si="2"/>
        <v>19979.9</v>
      </c>
      <c r="L334" s="14">
        <f t="shared" si="3"/>
        <v>1.5337481</v>
      </c>
      <c r="U334" s="2">
        <f t="shared" si="4"/>
        <v>19919.9</v>
      </c>
      <c r="V334" s="14">
        <f t="shared" si="5"/>
        <v>0.01499954135</v>
      </c>
      <c r="W334" s="14">
        <f t="shared" si="6"/>
        <v>0.02999908269</v>
      </c>
    </row>
    <row r="335">
      <c r="A335" s="1">
        <v>20039.9</v>
      </c>
      <c r="B335" s="1">
        <v>1.56724</v>
      </c>
      <c r="F335" s="1">
        <v>20039.9</v>
      </c>
      <c r="G335" s="12">
        <v>0.0596461</v>
      </c>
      <c r="K335" s="2">
        <f t="shared" si="2"/>
        <v>20039.9</v>
      </c>
      <c r="L335" s="14">
        <f t="shared" si="3"/>
        <v>1.5075939</v>
      </c>
      <c r="U335" s="2">
        <f t="shared" si="4"/>
        <v>19979.9</v>
      </c>
      <c r="V335" s="14">
        <f t="shared" si="5"/>
        <v>0.01474757788</v>
      </c>
      <c r="W335" s="14">
        <f t="shared" si="6"/>
        <v>0.02949515577</v>
      </c>
    </row>
    <row r="336">
      <c r="A336" s="1">
        <v>20099.9</v>
      </c>
      <c r="B336" s="1">
        <v>1.58281</v>
      </c>
      <c r="F336" s="1">
        <v>20099.9</v>
      </c>
      <c r="G336" s="12">
        <v>0.0604405</v>
      </c>
      <c r="K336" s="2">
        <f t="shared" si="2"/>
        <v>20099.9</v>
      </c>
      <c r="L336" s="14">
        <f t="shared" si="3"/>
        <v>1.5223695</v>
      </c>
      <c r="U336" s="2">
        <f t="shared" si="4"/>
        <v>20039.9</v>
      </c>
      <c r="V336" s="14">
        <f t="shared" si="5"/>
        <v>0.01449609519</v>
      </c>
      <c r="W336" s="14">
        <f t="shared" si="6"/>
        <v>0.02899219038</v>
      </c>
    </row>
    <row r="337">
      <c r="A337" s="1">
        <v>20159.9</v>
      </c>
      <c r="B337" s="1">
        <v>1.59188</v>
      </c>
      <c r="F337" s="1">
        <v>20159.9</v>
      </c>
      <c r="G337" s="12">
        <v>0.060472</v>
      </c>
      <c r="K337" s="2">
        <f t="shared" si="2"/>
        <v>20159.9</v>
      </c>
      <c r="L337" s="14">
        <f t="shared" si="3"/>
        <v>1.531408</v>
      </c>
      <c r="U337" s="2">
        <f t="shared" si="4"/>
        <v>20099.9</v>
      </c>
      <c r="V337" s="14">
        <f t="shared" si="5"/>
        <v>0.01463816827</v>
      </c>
      <c r="W337" s="14">
        <f t="shared" si="6"/>
        <v>0.02927633654</v>
      </c>
    </row>
    <row r="338">
      <c r="A338" s="1">
        <v>20219.9</v>
      </c>
      <c r="B338" s="1">
        <v>1.56188</v>
      </c>
      <c r="F338" s="1">
        <v>20219.9</v>
      </c>
      <c r="G338" s="12">
        <v>0.0607572</v>
      </c>
      <c r="K338" s="2">
        <f t="shared" si="2"/>
        <v>20219.9</v>
      </c>
      <c r="L338" s="14">
        <f t="shared" si="3"/>
        <v>1.5011228</v>
      </c>
      <c r="U338" s="2">
        <f t="shared" si="4"/>
        <v>20159.9</v>
      </c>
      <c r="V338" s="14">
        <f t="shared" si="5"/>
        <v>0.01472507692</v>
      </c>
      <c r="W338" s="14">
        <f t="shared" si="6"/>
        <v>0.02945015385</v>
      </c>
    </row>
    <row r="339">
      <c r="A339" s="1">
        <v>20279.9</v>
      </c>
      <c r="B339" s="1">
        <v>1.60591</v>
      </c>
      <c r="F339" s="1">
        <v>20279.9</v>
      </c>
      <c r="G339" s="12">
        <v>0.0598054</v>
      </c>
      <c r="K339" s="2">
        <f t="shared" si="2"/>
        <v>20279.9</v>
      </c>
      <c r="L339" s="14">
        <f t="shared" si="3"/>
        <v>1.5461046</v>
      </c>
      <c r="U339" s="2">
        <f t="shared" si="4"/>
        <v>20219.9</v>
      </c>
      <c r="V339" s="14">
        <f t="shared" si="5"/>
        <v>0.01443387308</v>
      </c>
      <c r="W339" s="14">
        <f t="shared" si="6"/>
        <v>0.02886774615</v>
      </c>
    </row>
    <row r="340">
      <c r="A340" s="1">
        <v>20339.9</v>
      </c>
      <c r="B340" s="1">
        <v>1.60219</v>
      </c>
      <c r="F340" s="1">
        <v>20339.9</v>
      </c>
      <c r="G340" s="12">
        <v>0.0599313</v>
      </c>
      <c r="K340" s="2">
        <f t="shared" si="2"/>
        <v>20339.9</v>
      </c>
      <c r="L340" s="14">
        <f t="shared" si="3"/>
        <v>1.5422587</v>
      </c>
      <c r="U340" s="2">
        <f t="shared" si="4"/>
        <v>20279.9</v>
      </c>
      <c r="V340" s="14">
        <f t="shared" si="5"/>
        <v>0.01486639038</v>
      </c>
      <c r="W340" s="14">
        <f t="shared" si="6"/>
        <v>0.02973278077</v>
      </c>
    </row>
    <row r="341">
      <c r="A341" s="1">
        <v>20399.8</v>
      </c>
      <c r="B341" s="1">
        <v>1.5796</v>
      </c>
      <c r="F341" s="1">
        <v>20399.8</v>
      </c>
      <c r="G341" s="12">
        <v>0.0604782</v>
      </c>
      <c r="K341" s="2">
        <f t="shared" si="2"/>
        <v>20399.8</v>
      </c>
      <c r="L341" s="14">
        <f t="shared" si="3"/>
        <v>1.5191218</v>
      </c>
      <c r="U341" s="2">
        <f t="shared" si="4"/>
        <v>20339.9</v>
      </c>
      <c r="V341" s="14">
        <f t="shared" si="5"/>
        <v>0.01482941058</v>
      </c>
      <c r="W341" s="14">
        <f t="shared" si="6"/>
        <v>0.02965882115</v>
      </c>
    </row>
    <row r="342">
      <c r="A342" s="1">
        <v>20459.8</v>
      </c>
      <c r="B342" s="1">
        <v>1.59458</v>
      </c>
      <c r="F342" s="1">
        <v>20459.8</v>
      </c>
      <c r="G342" s="12">
        <v>0.0595236</v>
      </c>
      <c r="K342" s="2">
        <f t="shared" si="2"/>
        <v>20459.8</v>
      </c>
      <c r="L342" s="14">
        <f t="shared" si="3"/>
        <v>1.5350564</v>
      </c>
      <c r="U342" s="2">
        <f t="shared" si="4"/>
        <v>20399.8</v>
      </c>
      <c r="V342" s="14">
        <f t="shared" si="5"/>
        <v>0.01460694038</v>
      </c>
      <c r="W342" s="14">
        <f t="shared" si="6"/>
        <v>0.02921388077</v>
      </c>
    </row>
    <row r="343">
      <c r="A343" s="1">
        <v>20519.8</v>
      </c>
      <c r="B343" s="1">
        <v>1.60807</v>
      </c>
      <c r="F343" s="1">
        <v>20519.8</v>
      </c>
      <c r="G343" s="12">
        <v>0.0614085</v>
      </c>
      <c r="K343" s="2">
        <f t="shared" si="2"/>
        <v>20519.8</v>
      </c>
      <c r="L343" s="14">
        <f t="shared" si="3"/>
        <v>1.5466615</v>
      </c>
      <c r="U343" s="2">
        <f t="shared" si="4"/>
        <v>20459.8</v>
      </c>
      <c r="V343" s="14">
        <f t="shared" si="5"/>
        <v>0.01476015769</v>
      </c>
      <c r="W343" s="14">
        <f t="shared" si="6"/>
        <v>0.02952031538</v>
      </c>
    </row>
    <row r="344">
      <c r="A344" s="1">
        <v>20579.8</v>
      </c>
      <c r="B344" s="1">
        <v>1.5695</v>
      </c>
      <c r="F344" s="1">
        <v>20579.8</v>
      </c>
      <c r="G344" s="12">
        <v>0.0603418</v>
      </c>
      <c r="K344" s="2">
        <f t="shared" si="2"/>
        <v>20579.8</v>
      </c>
      <c r="L344" s="14">
        <f t="shared" si="3"/>
        <v>1.5091582</v>
      </c>
      <c r="U344" s="2">
        <f t="shared" si="4"/>
        <v>20519.8</v>
      </c>
      <c r="V344" s="14">
        <f t="shared" si="5"/>
        <v>0.01487174519</v>
      </c>
      <c r="W344" s="14">
        <f t="shared" si="6"/>
        <v>0.02974349038</v>
      </c>
    </row>
    <row r="345">
      <c r="A345" s="1">
        <v>20639.8</v>
      </c>
      <c r="B345" s="1">
        <v>1.58499</v>
      </c>
      <c r="F345" s="1">
        <v>20639.8</v>
      </c>
      <c r="G345" s="12">
        <v>0.0606713</v>
      </c>
      <c r="K345" s="2">
        <f t="shared" si="2"/>
        <v>20639.8</v>
      </c>
      <c r="L345" s="14">
        <f t="shared" si="3"/>
        <v>1.5243187</v>
      </c>
      <c r="U345" s="2">
        <f t="shared" si="4"/>
        <v>20579.8</v>
      </c>
      <c r="V345" s="14">
        <f t="shared" si="5"/>
        <v>0.01451113654</v>
      </c>
      <c r="W345" s="14">
        <f t="shared" si="6"/>
        <v>0.02902227308</v>
      </c>
    </row>
    <row r="346">
      <c r="A346" s="1">
        <v>20699.8</v>
      </c>
      <c r="B346" s="1">
        <v>1.59548</v>
      </c>
      <c r="F346" s="1">
        <v>20699.8</v>
      </c>
      <c r="G346" s="12">
        <v>0.0604606</v>
      </c>
      <c r="K346" s="2">
        <f t="shared" si="2"/>
        <v>20699.8</v>
      </c>
      <c r="L346" s="14">
        <f t="shared" si="3"/>
        <v>1.5350194</v>
      </c>
      <c r="U346" s="2">
        <f t="shared" si="4"/>
        <v>20639.8</v>
      </c>
      <c r="V346" s="14">
        <f t="shared" si="5"/>
        <v>0.01465691058</v>
      </c>
      <c r="W346" s="14">
        <f t="shared" si="6"/>
        <v>0.02931382115</v>
      </c>
    </row>
    <row r="347">
      <c r="A347" s="1">
        <v>20759.8</v>
      </c>
      <c r="B347" s="1">
        <v>1.61917</v>
      </c>
      <c r="F347" s="1">
        <v>20759.8</v>
      </c>
      <c r="G347" s="12">
        <v>0.0604753</v>
      </c>
      <c r="K347" s="2">
        <f t="shared" si="2"/>
        <v>20759.8</v>
      </c>
      <c r="L347" s="14">
        <f t="shared" si="3"/>
        <v>1.5586947</v>
      </c>
      <c r="U347" s="2">
        <f t="shared" si="4"/>
        <v>20699.8</v>
      </c>
      <c r="V347" s="14">
        <f t="shared" si="5"/>
        <v>0.01475980192</v>
      </c>
      <c r="W347" s="14">
        <f t="shared" si="6"/>
        <v>0.02951960385</v>
      </c>
    </row>
    <row r="348">
      <c r="A348" s="1">
        <v>20819.8</v>
      </c>
      <c r="B348" s="1">
        <v>1.60871</v>
      </c>
      <c r="F348" s="1">
        <v>20819.8</v>
      </c>
      <c r="G348" s="12">
        <v>0.0605865</v>
      </c>
      <c r="K348" s="2">
        <f t="shared" si="2"/>
        <v>20819.8</v>
      </c>
      <c r="L348" s="14">
        <f t="shared" si="3"/>
        <v>1.5481235</v>
      </c>
      <c r="U348" s="2">
        <f t="shared" si="4"/>
        <v>20759.8</v>
      </c>
      <c r="V348" s="14">
        <f t="shared" si="5"/>
        <v>0.01498744904</v>
      </c>
      <c r="W348" s="14">
        <f t="shared" si="6"/>
        <v>0.02997489808</v>
      </c>
    </row>
    <row r="349">
      <c r="A349" s="1">
        <v>20879.8</v>
      </c>
      <c r="B349" s="1">
        <v>1.60473</v>
      </c>
      <c r="F349" s="1">
        <v>20879.8</v>
      </c>
      <c r="G349" s="12">
        <v>0.0598812</v>
      </c>
      <c r="K349" s="2">
        <f t="shared" si="2"/>
        <v>20879.8</v>
      </c>
      <c r="L349" s="14">
        <f t="shared" si="3"/>
        <v>1.5448488</v>
      </c>
      <c r="U349" s="2">
        <f t="shared" si="4"/>
        <v>20819.8</v>
      </c>
      <c r="V349" s="14">
        <f t="shared" si="5"/>
        <v>0.01488580288</v>
      </c>
      <c r="W349" s="14">
        <f t="shared" si="6"/>
        <v>0.02977160577</v>
      </c>
    </row>
    <row r="350">
      <c r="A350" s="1">
        <v>20939.8</v>
      </c>
      <c r="B350" s="1">
        <v>1.62298</v>
      </c>
      <c r="F350" s="1">
        <v>20939.8</v>
      </c>
      <c r="G350" s="12">
        <v>0.060195</v>
      </c>
      <c r="K350" s="2">
        <f t="shared" si="2"/>
        <v>20939.8</v>
      </c>
      <c r="L350" s="14">
        <f t="shared" si="3"/>
        <v>1.562785</v>
      </c>
      <c r="U350" s="2">
        <f t="shared" si="4"/>
        <v>20879.8</v>
      </c>
      <c r="V350" s="14">
        <f t="shared" si="5"/>
        <v>0.01485431538</v>
      </c>
      <c r="W350" s="14">
        <f t="shared" si="6"/>
        <v>0.02970863077</v>
      </c>
    </row>
    <row r="351">
      <c r="A351" s="1">
        <v>20999.8</v>
      </c>
      <c r="B351" s="1">
        <v>1.56736</v>
      </c>
      <c r="F351" s="1">
        <v>20999.8</v>
      </c>
      <c r="G351" s="12">
        <v>0.0598402</v>
      </c>
      <c r="K351" s="2">
        <f t="shared" si="2"/>
        <v>20999.8</v>
      </c>
      <c r="L351" s="14">
        <f t="shared" si="3"/>
        <v>1.5075198</v>
      </c>
      <c r="U351" s="2">
        <f t="shared" si="4"/>
        <v>20939.8</v>
      </c>
      <c r="V351" s="14">
        <f t="shared" si="5"/>
        <v>0.01502677885</v>
      </c>
      <c r="W351" s="14">
        <f t="shared" si="6"/>
        <v>0.03005355769</v>
      </c>
    </row>
    <row r="352">
      <c r="A352" s="1">
        <v>21059.8</v>
      </c>
      <c r="B352" s="1">
        <v>1.59113</v>
      </c>
      <c r="F352" s="1">
        <v>21059.8</v>
      </c>
      <c r="G352" s="12">
        <v>0.0595083</v>
      </c>
      <c r="K352" s="2">
        <f t="shared" si="2"/>
        <v>21059.8</v>
      </c>
      <c r="L352" s="14">
        <f t="shared" si="3"/>
        <v>1.5316217</v>
      </c>
      <c r="U352" s="2">
        <f t="shared" si="4"/>
        <v>20999.8</v>
      </c>
      <c r="V352" s="14">
        <f t="shared" si="5"/>
        <v>0.01449538269</v>
      </c>
      <c r="W352" s="14">
        <f t="shared" si="6"/>
        <v>0.02899076538</v>
      </c>
    </row>
    <row r="353">
      <c r="A353" s="1">
        <v>21119.8</v>
      </c>
      <c r="B353" s="1">
        <v>1.59594</v>
      </c>
      <c r="F353" s="1">
        <v>21119.8</v>
      </c>
      <c r="G353" s="12">
        <v>0.0592766</v>
      </c>
      <c r="K353" s="2">
        <f t="shared" si="2"/>
        <v>21119.8</v>
      </c>
      <c r="L353" s="14">
        <f t="shared" si="3"/>
        <v>1.5366634</v>
      </c>
      <c r="U353" s="2">
        <f t="shared" si="4"/>
        <v>21059.8</v>
      </c>
      <c r="V353" s="14">
        <f t="shared" si="5"/>
        <v>0.01472713173</v>
      </c>
      <c r="W353" s="14">
        <f t="shared" si="6"/>
        <v>0.02945426346</v>
      </c>
    </row>
    <row r="354">
      <c r="A354" s="1">
        <v>21179.8</v>
      </c>
      <c r="B354" s="1">
        <v>1.58009</v>
      </c>
      <c r="F354" s="1">
        <v>21179.8</v>
      </c>
      <c r="G354" s="12">
        <v>0.0600624</v>
      </c>
      <c r="K354" s="2">
        <f t="shared" si="2"/>
        <v>21179.8</v>
      </c>
      <c r="L354" s="14">
        <f t="shared" si="3"/>
        <v>1.5200276</v>
      </c>
      <c r="U354" s="2">
        <f t="shared" si="4"/>
        <v>21119.8</v>
      </c>
      <c r="V354" s="14">
        <f t="shared" si="5"/>
        <v>0.01477560962</v>
      </c>
      <c r="W354" s="14">
        <f t="shared" si="6"/>
        <v>0.02955121923</v>
      </c>
    </row>
    <row r="355">
      <c r="A355" s="1">
        <v>21239.8</v>
      </c>
      <c r="B355" s="1">
        <v>1.59409</v>
      </c>
      <c r="F355" s="1">
        <v>21239.8</v>
      </c>
      <c r="G355" s="12">
        <v>0.0597377</v>
      </c>
      <c r="K355" s="2">
        <f t="shared" si="2"/>
        <v>21239.8</v>
      </c>
      <c r="L355" s="14">
        <f t="shared" si="3"/>
        <v>1.5343523</v>
      </c>
      <c r="U355" s="2">
        <f t="shared" si="4"/>
        <v>21179.8</v>
      </c>
      <c r="V355" s="14">
        <f t="shared" si="5"/>
        <v>0.01461565</v>
      </c>
      <c r="W355" s="14">
        <f t="shared" si="6"/>
        <v>0.0292313</v>
      </c>
    </row>
    <row r="356">
      <c r="A356" s="1">
        <v>21299.8</v>
      </c>
      <c r="B356" s="1">
        <v>1.5814</v>
      </c>
      <c r="F356" s="1">
        <v>21299.8</v>
      </c>
      <c r="G356" s="12">
        <v>0.0604329</v>
      </c>
      <c r="K356" s="2">
        <f t="shared" si="2"/>
        <v>21299.8</v>
      </c>
      <c r="L356" s="14">
        <f t="shared" si="3"/>
        <v>1.5209671</v>
      </c>
      <c r="U356" s="2">
        <f t="shared" si="4"/>
        <v>21239.8</v>
      </c>
      <c r="V356" s="14">
        <f t="shared" si="5"/>
        <v>0.0147533875</v>
      </c>
      <c r="W356" s="14">
        <f t="shared" si="6"/>
        <v>0.029506775</v>
      </c>
    </row>
    <row r="357">
      <c r="A357" s="1">
        <v>21359.8</v>
      </c>
      <c r="B357" s="1">
        <v>1.59603</v>
      </c>
      <c r="F357" s="1">
        <v>21359.8</v>
      </c>
      <c r="G357" s="12">
        <v>0.0600929</v>
      </c>
      <c r="K357" s="2">
        <f t="shared" si="2"/>
        <v>21359.8</v>
      </c>
      <c r="L357" s="14">
        <f t="shared" si="3"/>
        <v>1.5359371</v>
      </c>
      <c r="U357" s="2">
        <f t="shared" si="4"/>
        <v>21299.8</v>
      </c>
      <c r="V357" s="14">
        <f t="shared" si="5"/>
        <v>0.01462468365</v>
      </c>
      <c r="W357" s="14">
        <f t="shared" si="6"/>
        <v>0.02924936731</v>
      </c>
    </row>
    <row r="358">
      <c r="A358" s="1">
        <v>21419.8</v>
      </c>
      <c r="B358" s="1">
        <v>1.57472</v>
      </c>
      <c r="F358" s="1">
        <v>21419.8</v>
      </c>
      <c r="G358" s="12">
        <v>0.0596781</v>
      </c>
      <c r="K358" s="2">
        <f t="shared" si="2"/>
        <v>21419.8</v>
      </c>
      <c r="L358" s="14">
        <f t="shared" si="3"/>
        <v>1.5150419</v>
      </c>
      <c r="U358" s="2">
        <f t="shared" si="4"/>
        <v>21359.8</v>
      </c>
      <c r="V358" s="14">
        <f t="shared" si="5"/>
        <v>0.01476862596</v>
      </c>
      <c r="W358" s="14">
        <f t="shared" si="6"/>
        <v>0.02953725192</v>
      </c>
    </row>
    <row r="359">
      <c r="A359" s="1">
        <v>21479.7</v>
      </c>
      <c r="B359" s="1">
        <v>1.60585</v>
      </c>
      <c r="F359" s="1">
        <v>21479.7</v>
      </c>
      <c r="G359" s="12">
        <v>0.0597458</v>
      </c>
      <c r="K359" s="2">
        <f t="shared" si="2"/>
        <v>21479.7</v>
      </c>
      <c r="L359" s="14">
        <f t="shared" si="3"/>
        <v>1.5461042</v>
      </c>
      <c r="U359" s="2">
        <f t="shared" si="4"/>
        <v>21419.8</v>
      </c>
      <c r="V359" s="14">
        <f t="shared" si="5"/>
        <v>0.01456771058</v>
      </c>
      <c r="W359" s="14">
        <f t="shared" si="6"/>
        <v>0.02913542115</v>
      </c>
    </row>
    <row r="360">
      <c r="A360" s="1">
        <v>21539.7</v>
      </c>
      <c r="B360" s="1">
        <v>1.61636</v>
      </c>
      <c r="F360" s="1">
        <v>21539.7</v>
      </c>
      <c r="G360" s="12">
        <v>0.0598564</v>
      </c>
      <c r="K360" s="2">
        <f t="shared" si="2"/>
        <v>21539.7</v>
      </c>
      <c r="L360" s="14">
        <f t="shared" si="3"/>
        <v>1.5565036</v>
      </c>
      <c r="U360" s="2">
        <f t="shared" si="4"/>
        <v>21479.7</v>
      </c>
      <c r="V360" s="14">
        <f t="shared" si="5"/>
        <v>0.01486638654</v>
      </c>
      <c r="W360" s="14">
        <f t="shared" si="6"/>
        <v>0.02973277308</v>
      </c>
    </row>
    <row r="361">
      <c r="A361" s="1">
        <v>21599.7</v>
      </c>
      <c r="B361" s="1">
        <v>1.58115</v>
      </c>
      <c r="F361" s="1">
        <v>21599.7</v>
      </c>
      <c r="G361" s="12">
        <v>0.0594282</v>
      </c>
      <c r="K361" s="2">
        <f t="shared" si="2"/>
        <v>21599.7</v>
      </c>
      <c r="L361" s="14">
        <f t="shared" si="3"/>
        <v>1.5217218</v>
      </c>
      <c r="U361" s="2">
        <f t="shared" si="4"/>
        <v>21539.7</v>
      </c>
      <c r="V361" s="14">
        <f t="shared" si="5"/>
        <v>0.01496638077</v>
      </c>
      <c r="W361" s="14">
        <f t="shared" si="6"/>
        <v>0.02993276154</v>
      </c>
    </row>
    <row r="362">
      <c r="A362" s="1">
        <v>21659.7</v>
      </c>
      <c r="B362" s="1">
        <v>1.60833</v>
      </c>
      <c r="F362" s="1">
        <v>21659.7</v>
      </c>
      <c r="G362" s="12">
        <v>0.0611005</v>
      </c>
      <c r="K362" s="2">
        <f t="shared" si="2"/>
        <v>21659.7</v>
      </c>
      <c r="L362" s="14">
        <f t="shared" si="3"/>
        <v>1.5472295</v>
      </c>
      <c r="U362" s="2">
        <f t="shared" si="4"/>
        <v>21599.7</v>
      </c>
      <c r="V362" s="14">
        <f t="shared" si="5"/>
        <v>0.01463194038</v>
      </c>
      <c r="W362" s="14">
        <f t="shared" si="6"/>
        <v>0.02926388077</v>
      </c>
    </row>
    <row r="363">
      <c r="A363" s="1">
        <v>21719.7</v>
      </c>
      <c r="B363" s="1">
        <v>1.60767</v>
      </c>
      <c r="F363" s="1">
        <v>21719.7</v>
      </c>
      <c r="G363" s="12">
        <v>0.0604124</v>
      </c>
      <c r="K363" s="2">
        <f t="shared" si="2"/>
        <v>21719.7</v>
      </c>
      <c r="L363" s="14">
        <f t="shared" si="3"/>
        <v>1.5472576</v>
      </c>
      <c r="U363" s="2">
        <f t="shared" si="4"/>
        <v>21659.7</v>
      </c>
      <c r="V363" s="14">
        <f t="shared" si="5"/>
        <v>0.01487720673</v>
      </c>
      <c r="W363" s="14">
        <f t="shared" si="6"/>
        <v>0.02975441346</v>
      </c>
    </row>
    <row r="364">
      <c r="A364" s="1">
        <v>21779.7</v>
      </c>
      <c r="B364" s="1">
        <v>1.59276</v>
      </c>
      <c r="F364" s="1">
        <v>21779.7</v>
      </c>
      <c r="G364" s="12">
        <v>0.0606933</v>
      </c>
      <c r="K364" s="2">
        <f t="shared" si="2"/>
        <v>21779.7</v>
      </c>
      <c r="L364" s="14">
        <f t="shared" si="3"/>
        <v>1.5320667</v>
      </c>
      <c r="U364" s="2">
        <f t="shared" si="4"/>
        <v>21719.7</v>
      </c>
      <c r="V364" s="14">
        <f t="shared" si="5"/>
        <v>0.01487747692</v>
      </c>
      <c r="W364" s="14">
        <f t="shared" si="6"/>
        <v>0.02975495385</v>
      </c>
    </row>
    <row r="365">
      <c r="A365" s="1">
        <v>21839.7</v>
      </c>
      <c r="B365" s="1">
        <v>1.61552</v>
      </c>
      <c r="F365" s="1">
        <v>21839.7</v>
      </c>
      <c r="G365" s="12">
        <v>0.0605998</v>
      </c>
      <c r="K365" s="2">
        <f t="shared" si="2"/>
        <v>21839.7</v>
      </c>
      <c r="L365" s="14">
        <f t="shared" si="3"/>
        <v>1.5549202</v>
      </c>
      <c r="U365" s="2">
        <f t="shared" si="4"/>
        <v>21779.7</v>
      </c>
      <c r="V365" s="14">
        <f t="shared" si="5"/>
        <v>0.01473141058</v>
      </c>
      <c r="W365" s="14">
        <f t="shared" si="6"/>
        <v>0.02946282115</v>
      </c>
    </row>
    <row r="366">
      <c r="A366" s="1">
        <v>21899.7</v>
      </c>
      <c r="B366" s="1">
        <v>1.59889</v>
      </c>
      <c r="F366" s="1">
        <v>21899.7</v>
      </c>
      <c r="G366" s="12">
        <v>0.059895</v>
      </c>
      <c r="K366" s="2">
        <f t="shared" si="2"/>
        <v>21899.7</v>
      </c>
      <c r="L366" s="14">
        <f t="shared" si="3"/>
        <v>1.538995</v>
      </c>
      <c r="U366" s="2">
        <f t="shared" si="4"/>
        <v>21839.7</v>
      </c>
      <c r="V366" s="14">
        <f t="shared" si="5"/>
        <v>0.01495115577</v>
      </c>
      <c r="W366" s="14">
        <f t="shared" si="6"/>
        <v>0.02990231154</v>
      </c>
    </row>
    <row r="367">
      <c r="A367" s="1">
        <v>21959.7</v>
      </c>
      <c r="B367" s="1">
        <v>1.58667</v>
      </c>
      <c r="F367" s="1">
        <v>21959.7</v>
      </c>
      <c r="G367" s="12">
        <v>0.0599103</v>
      </c>
      <c r="K367" s="2">
        <f t="shared" si="2"/>
        <v>21959.7</v>
      </c>
      <c r="L367" s="14">
        <f t="shared" si="3"/>
        <v>1.5267597</v>
      </c>
      <c r="U367" s="2">
        <f t="shared" si="4"/>
        <v>21899.7</v>
      </c>
      <c r="V367" s="14">
        <f t="shared" si="5"/>
        <v>0.01479802885</v>
      </c>
      <c r="W367" s="14">
        <f t="shared" si="6"/>
        <v>0.02959605769</v>
      </c>
    </row>
    <row r="368">
      <c r="A368" s="1">
        <v>22019.7</v>
      </c>
      <c r="B368" s="1">
        <v>1.60818</v>
      </c>
      <c r="F368" s="1">
        <v>22019.7</v>
      </c>
      <c r="G368" s="12">
        <v>0.0606213</v>
      </c>
      <c r="K368" s="2">
        <f t="shared" si="2"/>
        <v>22019.7</v>
      </c>
      <c r="L368" s="14">
        <f t="shared" si="3"/>
        <v>1.5475587</v>
      </c>
      <c r="U368" s="2">
        <f t="shared" si="4"/>
        <v>21959.7</v>
      </c>
      <c r="V368" s="14">
        <f t="shared" si="5"/>
        <v>0.01468038173</v>
      </c>
      <c r="W368" s="14">
        <f t="shared" si="6"/>
        <v>0.02936076346</v>
      </c>
    </row>
    <row r="369">
      <c r="A369" s="1">
        <v>22079.7</v>
      </c>
      <c r="B369" s="1">
        <v>1.59048</v>
      </c>
      <c r="F369" s="1">
        <v>22079.7</v>
      </c>
      <c r="G369" s="12">
        <v>0.0593147</v>
      </c>
      <c r="K369" s="2">
        <f t="shared" si="2"/>
        <v>22079.7</v>
      </c>
      <c r="L369" s="14">
        <f t="shared" si="3"/>
        <v>1.5311653</v>
      </c>
      <c r="U369" s="2">
        <f t="shared" si="4"/>
        <v>22019.7</v>
      </c>
      <c r="V369" s="14">
        <f t="shared" si="5"/>
        <v>0.01488037212</v>
      </c>
      <c r="W369" s="14">
        <f t="shared" si="6"/>
        <v>0.02976074423</v>
      </c>
    </row>
    <row r="370">
      <c r="A370" s="1">
        <v>22139.7</v>
      </c>
      <c r="B370" s="1">
        <v>1.59536</v>
      </c>
      <c r="F370" s="1">
        <v>22139.7</v>
      </c>
      <c r="G370" s="12">
        <v>0.0594993</v>
      </c>
      <c r="K370" s="2">
        <f t="shared" si="2"/>
        <v>22139.7</v>
      </c>
      <c r="L370" s="14">
        <f t="shared" si="3"/>
        <v>1.5358607</v>
      </c>
      <c r="U370" s="2">
        <f t="shared" si="4"/>
        <v>22079.7</v>
      </c>
      <c r="V370" s="14">
        <f t="shared" si="5"/>
        <v>0.01472274327</v>
      </c>
      <c r="W370" s="14">
        <f t="shared" si="6"/>
        <v>0.02944548654</v>
      </c>
    </row>
    <row r="371">
      <c r="A371" s="1">
        <v>22199.7</v>
      </c>
      <c r="B371" s="1">
        <v>1.5934</v>
      </c>
      <c r="F371" s="1">
        <v>22199.7</v>
      </c>
      <c r="G371" s="12">
        <v>0.0598311</v>
      </c>
      <c r="K371" s="2">
        <f t="shared" si="2"/>
        <v>22199.7</v>
      </c>
      <c r="L371" s="14">
        <f t="shared" si="3"/>
        <v>1.5335689</v>
      </c>
      <c r="U371" s="2">
        <f t="shared" si="4"/>
        <v>22139.7</v>
      </c>
      <c r="V371" s="14">
        <f t="shared" si="5"/>
        <v>0.01476789135</v>
      </c>
      <c r="W371" s="14">
        <f t="shared" si="6"/>
        <v>0.02953578269</v>
      </c>
    </row>
    <row r="372">
      <c r="A372" s="1">
        <v>22259.7</v>
      </c>
      <c r="B372" s="1">
        <v>1.57884</v>
      </c>
      <c r="F372" s="1">
        <v>22259.7</v>
      </c>
      <c r="G372" s="12">
        <v>0.0600052</v>
      </c>
      <c r="K372" s="2">
        <f t="shared" si="2"/>
        <v>22259.7</v>
      </c>
      <c r="L372" s="14">
        <f t="shared" si="3"/>
        <v>1.5188348</v>
      </c>
      <c r="U372" s="2">
        <f t="shared" si="4"/>
        <v>22199.7</v>
      </c>
      <c r="V372" s="14">
        <f t="shared" si="5"/>
        <v>0.01474585481</v>
      </c>
      <c r="W372" s="14">
        <f t="shared" si="6"/>
        <v>0.02949170962</v>
      </c>
    </row>
    <row r="373">
      <c r="A373" s="1">
        <v>22319.7</v>
      </c>
      <c r="B373" s="1">
        <v>1.61848</v>
      </c>
      <c r="F373" s="1">
        <v>22319.7</v>
      </c>
      <c r="G373" s="12">
        <v>0.0610676</v>
      </c>
      <c r="K373" s="2">
        <f t="shared" si="2"/>
        <v>22319.7</v>
      </c>
      <c r="L373" s="14">
        <f t="shared" si="3"/>
        <v>1.5574124</v>
      </c>
      <c r="U373" s="2">
        <f t="shared" si="4"/>
        <v>22259.7</v>
      </c>
      <c r="V373" s="14">
        <f t="shared" si="5"/>
        <v>0.01460418077</v>
      </c>
      <c r="W373" s="14">
        <f t="shared" si="6"/>
        <v>0.02920836154</v>
      </c>
    </row>
    <row r="374">
      <c r="A374" s="1">
        <v>22379.7</v>
      </c>
      <c r="B374" s="1">
        <v>1.60477</v>
      </c>
      <c r="F374" s="1">
        <v>22379.7</v>
      </c>
      <c r="G374" s="12">
        <v>0.0597191</v>
      </c>
      <c r="K374" s="2">
        <f t="shared" si="2"/>
        <v>22379.7</v>
      </c>
      <c r="L374" s="14">
        <f t="shared" si="3"/>
        <v>1.5450509</v>
      </c>
      <c r="U374" s="2">
        <f t="shared" si="4"/>
        <v>22319.7</v>
      </c>
      <c r="V374" s="14">
        <f t="shared" si="5"/>
        <v>0.01497511923</v>
      </c>
      <c r="W374" s="14">
        <f t="shared" si="6"/>
        <v>0.02995023846</v>
      </c>
    </row>
    <row r="375">
      <c r="A375" s="1">
        <v>22439.7</v>
      </c>
      <c r="B375" s="1">
        <v>1.60896</v>
      </c>
      <c r="F375" s="1">
        <v>22439.7</v>
      </c>
      <c r="G375" s="12">
        <v>0.059505</v>
      </c>
      <c r="K375" s="2">
        <f t="shared" si="2"/>
        <v>22439.7</v>
      </c>
      <c r="L375" s="14">
        <f t="shared" si="3"/>
        <v>1.549455</v>
      </c>
      <c r="U375" s="2">
        <f t="shared" si="4"/>
        <v>22379.7</v>
      </c>
      <c r="V375" s="14">
        <f t="shared" si="5"/>
        <v>0.01485625865</v>
      </c>
      <c r="W375" s="14">
        <f t="shared" si="6"/>
        <v>0.02971251731</v>
      </c>
    </row>
    <row r="376">
      <c r="A376" s="1">
        <v>22499.7</v>
      </c>
      <c r="B376" s="1">
        <v>1.60471</v>
      </c>
      <c r="F376" s="1">
        <v>22499.7</v>
      </c>
      <c r="G376" s="12">
        <v>0.0595694</v>
      </c>
      <c r="K376" s="2">
        <f t="shared" si="2"/>
        <v>22499.7</v>
      </c>
      <c r="L376" s="14">
        <f t="shared" si="3"/>
        <v>1.5451406</v>
      </c>
      <c r="U376" s="2">
        <f t="shared" si="4"/>
        <v>22439.7</v>
      </c>
      <c r="V376" s="14">
        <f t="shared" si="5"/>
        <v>0.01489860577</v>
      </c>
      <c r="W376" s="14">
        <f t="shared" si="6"/>
        <v>0.02979721154</v>
      </c>
    </row>
    <row r="377">
      <c r="A377" s="1">
        <v>22559.7</v>
      </c>
      <c r="B377" s="1">
        <v>1.59419</v>
      </c>
      <c r="F377" s="1">
        <v>22559.7</v>
      </c>
      <c r="G377" s="12">
        <v>0.060008</v>
      </c>
      <c r="K377" s="2">
        <f t="shared" si="2"/>
        <v>22559.7</v>
      </c>
      <c r="L377" s="14">
        <f t="shared" si="3"/>
        <v>1.534182</v>
      </c>
      <c r="U377" s="2">
        <f t="shared" si="4"/>
        <v>22499.7</v>
      </c>
      <c r="V377" s="14">
        <f t="shared" si="5"/>
        <v>0.01485712115</v>
      </c>
      <c r="W377" s="14">
        <f t="shared" si="6"/>
        <v>0.02971424231</v>
      </c>
    </row>
    <row r="378">
      <c r="A378" s="1">
        <v>22619.6</v>
      </c>
      <c r="B378" s="1">
        <v>1.62074</v>
      </c>
      <c r="F378" s="1">
        <v>22619.6</v>
      </c>
      <c r="G378" s="12">
        <v>0.060029</v>
      </c>
      <c r="K378" s="2">
        <f t="shared" si="2"/>
        <v>22619.6</v>
      </c>
      <c r="L378" s="14">
        <f t="shared" si="3"/>
        <v>1.560711</v>
      </c>
      <c r="U378" s="2">
        <f t="shared" si="4"/>
        <v>22559.7</v>
      </c>
      <c r="V378" s="14">
        <f t="shared" si="5"/>
        <v>0.01475175</v>
      </c>
      <c r="W378" s="14">
        <f t="shared" si="6"/>
        <v>0.0295035</v>
      </c>
    </row>
    <row r="379">
      <c r="A379" s="1">
        <v>22679.6</v>
      </c>
      <c r="B379" s="1">
        <v>1.60986</v>
      </c>
      <c r="F379" s="1">
        <v>22679.6</v>
      </c>
      <c r="G379" s="12">
        <v>0.0599694</v>
      </c>
      <c r="K379" s="2">
        <f t="shared" si="2"/>
        <v>22679.6</v>
      </c>
      <c r="L379" s="14">
        <f t="shared" si="3"/>
        <v>1.5498906</v>
      </c>
      <c r="U379" s="2">
        <f t="shared" si="4"/>
        <v>22619.6</v>
      </c>
      <c r="V379" s="14">
        <f t="shared" si="5"/>
        <v>0.01500683654</v>
      </c>
      <c r="W379" s="14">
        <f t="shared" si="6"/>
        <v>0.03001367308</v>
      </c>
    </row>
    <row r="380">
      <c r="A380" s="1">
        <v>22739.6</v>
      </c>
      <c r="B380" s="1">
        <v>1.60999</v>
      </c>
      <c r="F380" s="1">
        <v>22739.6</v>
      </c>
      <c r="G380" s="12">
        <v>0.0600195</v>
      </c>
      <c r="K380" s="2">
        <f t="shared" si="2"/>
        <v>22739.6</v>
      </c>
      <c r="L380" s="14">
        <f t="shared" si="3"/>
        <v>1.5499705</v>
      </c>
      <c r="U380" s="2">
        <f t="shared" si="4"/>
        <v>22679.6</v>
      </c>
      <c r="V380" s="14">
        <f t="shared" si="5"/>
        <v>0.01490279423</v>
      </c>
      <c r="W380" s="14">
        <f t="shared" si="6"/>
        <v>0.02980558846</v>
      </c>
    </row>
    <row r="381">
      <c r="A381" s="1">
        <v>22799.6</v>
      </c>
      <c r="B381" s="1">
        <v>1.63379</v>
      </c>
      <c r="F381" s="1">
        <v>22799.6</v>
      </c>
      <c r="G381" s="12">
        <v>0.0593371</v>
      </c>
      <c r="K381" s="2">
        <f t="shared" si="2"/>
        <v>22799.6</v>
      </c>
      <c r="L381" s="14">
        <f t="shared" si="3"/>
        <v>1.5744529</v>
      </c>
      <c r="U381" s="2">
        <f t="shared" si="4"/>
        <v>22739.6</v>
      </c>
      <c r="V381" s="14">
        <f t="shared" si="5"/>
        <v>0.0149035625</v>
      </c>
      <c r="W381" s="14">
        <f t="shared" si="6"/>
        <v>0.029807125</v>
      </c>
    </row>
    <row r="382">
      <c r="A382" s="1">
        <v>22859.6</v>
      </c>
      <c r="B382" s="1">
        <v>1.63532</v>
      </c>
      <c r="F382" s="1">
        <v>22859.6</v>
      </c>
      <c r="G382" s="12">
        <v>0.0593305</v>
      </c>
      <c r="K382" s="2">
        <f t="shared" si="2"/>
        <v>22859.6</v>
      </c>
      <c r="L382" s="14">
        <f t="shared" si="3"/>
        <v>1.5759895</v>
      </c>
      <c r="U382" s="2">
        <f t="shared" si="4"/>
        <v>22799.6</v>
      </c>
      <c r="V382" s="14">
        <f t="shared" si="5"/>
        <v>0.01513897019</v>
      </c>
      <c r="W382" s="14">
        <f t="shared" si="6"/>
        <v>0.03027794038</v>
      </c>
    </row>
    <row r="383">
      <c r="A383" s="1">
        <v>22919.6</v>
      </c>
      <c r="B383" s="1">
        <v>1.60824</v>
      </c>
      <c r="F383" s="1">
        <v>22919.6</v>
      </c>
      <c r="G383" s="12">
        <v>0.0593791</v>
      </c>
      <c r="K383" s="2">
        <f t="shared" si="2"/>
        <v>22919.6</v>
      </c>
      <c r="L383" s="14">
        <f t="shared" si="3"/>
        <v>1.5488609</v>
      </c>
      <c r="U383" s="2">
        <f t="shared" si="4"/>
        <v>22859.6</v>
      </c>
      <c r="V383" s="14">
        <f t="shared" si="5"/>
        <v>0.01515374519</v>
      </c>
      <c r="W383" s="14">
        <f t="shared" si="6"/>
        <v>0.03030749038</v>
      </c>
    </row>
    <row r="384">
      <c r="A384" s="1">
        <v>22979.6</v>
      </c>
      <c r="B384" s="1">
        <v>1.61263</v>
      </c>
      <c r="F384" s="1">
        <v>22979.6</v>
      </c>
      <c r="G384" s="12">
        <v>0.0601807</v>
      </c>
      <c r="K384" s="2">
        <f t="shared" si="2"/>
        <v>22979.6</v>
      </c>
      <c r="L384" s="14">
        <f t="shared" si="3"/>
        <v>1.5524493</v>
      </c>
      <c r="U384" s="2">
        <f t="shared" si="4"/>
        <v>22919.6</v>
      </c>
      <c r="V384" s="14">
        <f t="shared" si="5"/>
        <v>0.01489289327</v>
      </c>
      <c r="W384" s="14">
        <f t="shared" si="6"/>
        <v>0.02978578654</v>
      </c>
    </row>
    <row r="385">
      <c r="A385" s="1">
        <v>23039.6</v>
      </c>
      <c r="B385" s="1">
        <v>1.59562</v>
      </c>
      <c r="F385" s="1">
        <v>23039.6</v>
      </c>
      <c r="G385" s="12">
        <v>0.0592599</v>
      </c>
      <c r="K385" s="2">
        <f t="shared" si="2"/>
        <v>23039.6</v>
      </c>
      <c r="L385" s="14">
        <f t="shared" si="3"/>
        <v>1.5363601</v>
      </c>
      <c r="U385" s="2">
        <f t="shared" si="4"/>
        <v>22979.6</v>
      </c>
      <c r="V385" s="14">
        <f t="shared" si="5"/>
        <v>0.01492739712</v>
      </c>
      <c r="W385" s="14">
        <f t="shared" si="6"/>
        <v>0.02985479423</v>
      </c>
    </row>
    <row r="386">
      <c r="A386" s="1">
        <v>23099.6</v>
      </c>
      <c r="B386" s="1">
        <v>1.61865</v>
      </c>
      <c r="F386" s="1">
        <v>23099.6</v>
      </c>
      <c r="G386" s="12">
        <v>0.0603619</v>
      </c>
      <c r="K386" s="2">
        <f t="shared" si="2"/>
        <v>23099.6</v>
      </c>
      <c r="L386" s="14">
        <f t="shared" si="3"/>
        <v>1.5582881</v>
      </c>
      <c r="U386" s="2">
        <f t="shared" si="4"/>
        <v>23039.6</v>
      </c>
      <c r="V386" s="14">
        <f t="shared" si="5"/>
        <v>0.01477269327</v>
      </c>
      <c r="W386" s="14">
        <f t="shared" si="6"/>
        <v>0.02954538654</v>
      </c>
    </row>
    <row r="387">
      <c r="A387" s="1">
        <v>23159.6</v>
      </c>
      <c r="B387" s="1">
        <v>1.62744</v>
      </c>
      <c r="F387" s="1">
        <v>23159.6</v>
      </c>
      <c r="G387" s="12">
        <v>0.0601649</v>
      </c>
      <c r="K387" s="2">
        <f t="shared" si="2"/>
        <v>23159.6</v>
      </c>
      <c r="L387" s="14">
        <f t="shared" si="3"/>
        <v>1.5672751</v>
      </c>
      <c r="U387" s="2">
        <f t="shared" si="4"/>
        <v>23099.6</v>
      </c>
      <c r="V387" s="14">
        <f t="shared" si="5"/>
        <v>0.01498353942</v>
      </c>
      <c r="W387" s="14">
        <f t="shared" si="6"/>
        <v>0.02996707885</v>
      </c>
    </row>
    <row r="388">
      <c r="A388" s="1">
        <v>23219.6</v>
      </c>
      <c r="B388" s="1">
        <v>1.59331</v>
      </c>
      <c r="F388" s="1">
        <v>23219.6</v>
      </c>
      <c r="G388" s="12">
        <v>0.0600839</v>
      </c>
      <c r="K388" s="2">
        <f t="shared" si="2"/>
        <v>23219.6</v>
      </c>
      <c r="L388" s="14">
        <f t="shared" si="3"/>
        <v>1.5332261</v>
      </c>
      <c r="U388" s="2">
        <f t="shared" si="4"/>
        <v>23159.6</v>
      </c>
      <c r="V388" s="14">
        <f t="shared" si="5"/>
        <v>0.01506995288</v>
      </c>
      <c r="W388" s="14">
        <f t="shared" si="6"/>
        <v>0.03013990577</v>
      </c>
    </row>
    <row r="389">
      <c r="A389" s="1">
        <v>23279.6</v>
      </c>
      <c r="B389" s="1">
        <v>1.62458</v>
      </c>
      <c r="F389" s="1">
        <v>23279.6</v>
      </c>
      <c r="G389" s="12">
        <v>0.0599065</v>
      </c>
      <c r="K389" s="2">
        <f t="shared" si="2"/>
        <v>23279.6</v>
      </c>
      <c r="L389" s="14">
        <f t="shared" si="3"/>
        <v>1.5646735</v>
      </c>
      <c r="U389" s="2">
        <f t="shared" si="4"/>
        <v>23219.6</v>
      </c>
      <c r="V389" s="14">
        <f t="shared" si="5"/>
        <v>0.01474255865</v>
      </c>
      <c r="W389" s="14">
        <f t="shared" si="6"/>
        <v>0.02948511731</v>
      </c>
    </row>
    <row r="390">
      <c r="A390" s="1">
        <v>23339.6</v>
      </c>
      <c r="B390" s="1">
        <v>1.60947</v>
      </c>
      <c r="F390" s="1">
        <v>23339.6</v>
      </c>
      <c r="G390" s="12">
        <v>0.059906</v>
      </c>
      <c r="K390" s="2">
        <f t="shared" si="2"/>
        <v>23339.6</v>
      </c>
      <c r="L390" s="14">
        <f t="shared" si="3"/>
        <v>1.549564</v>
      </c>
      <c r="U390" s="2">
        <f t="shared" si="4"/>
        <v>23279.6</v>
      </c>
      <c r="V390" s="14">
        <f t="shared" si="5"/>
        <v>0.0150449375</v>
      </c>
      <c r="W390" s="14">
        <f t="shared" si="6"/>
        <v>0.030089875</v>
      </c>
    </row>
    <row r="391">
      <c r="A391" s="1">
        <v>23399.6</v>
      </c>
      <c r="B391" s="1">
        <v>1.59551</v>
      </c>
      <c r="F391" s="1">
        <v>23399.6</v>
      </c>
      <c r="G391" s="12">
        <v>0.061008</v>
      </c>
      <c r="K391" s="2">
        <f t="shared" si="2"/>
        <v>23399.6</v>
      </c>
      <c r="L391" s="14">
        <f t="shared" si="3"/>
        <v>1.534502</v>
      </c>
      <c r="U391" s="2">
        <f t="shared" si="4"/>
        <v>23339.6</v>
      </c>
      <c r="V391" s="14">
        <f t="shared" si="5"/>
        <v>0.01489965385</v>
      </c>
      <c r="W391" s="14">
        <f t="shared" si="6"/>
        <v>0.02979930769</v>
      </c>
    </row>
    <row r="392">
      <c r="A392" s="1">
        <v>23459.6</v>
      </c>
      <c r="B392" s="1">
        <v>1.60598</v>
      </c>
      <c r="F392" s="1">
        <v>23459.6</v>
      </c>
      <c r="G392" s="12">
        <v>0.0596976</v>
      </c>
      <c r="K392" s="2">
        <f t="shared" si="2"/>
        <v>23459.6</v>
      </c>
      <c r="L392" s="14">
        <f t="shared" si="3"/>
        <v>1.5462824</v>
      </c>
      <c r="U392" s="2">
        <f t="shared" si="4"/>
        <v>23399.6</v>
      </c>
      <c r="V392" s="14">
        <f t="shared" si="5"/>
        <v>0.01475482692</v>
      </c>
      <c r="W392" s="14">
        <f t="shared" si="6"/>
        <v>0.02950965385</v>
      </c>
    </row>
    <row r="393">
      <c r="A393" s="1">
        <v>23519.6</v>
      </c>
      <c r="B393" s="1">
        <v>1.63166</v>
      </c>
      <c r="F393" s="1">
        <v>23519.6</v>
      </c>
      <c r="G393" s="12">
        <v>0.0600128</v>
      </c>
      <c r="K393" s="2">
        <f t="shared" si="2"/>
        <v>23519.6</v>
      </c>
      <c r="L393" s="14">
        <f t="shared" si="3"/>
        <v>1.5716472</v>
      </c>
      <c r="U393" s="2">
        <f t="shared" si="4"/>
        <v>23459.6</v>
      </c>
      <c r="V393" s="14">
        <f t="shared" si="5"/>
        <v>0.0148681</v>
      </c>
      <c r="W393" s="14">
        <f t="shared" si="6"/>
        <v>0.0297362</v>
      </c>
    </row>
    <row r="394">
      <c r="A394" s="1">
        <v>23579.6</v>
      </c>
      <c r="B394" s="1">
        <v>1.60641</v>
      </c>
      <c r="F394" s="1">
        <v>23579.6</v>
      </c>
      <c r="G394" s="12">
        <v>0.0596719</v>
      </c>
      <c r="K394" s="2">
        <f t="shared" si="2"/>
        <v>23579.6</v>
      </c>
      <c r="L394" s="14">
        <f t="shared" si="3"/>
        <v>1.5467381</v>
      </c>
      <c r="U394" s="2">
        <f t="shared" si="4"/>
        <v>23519.6</v>
      </c>
      <c r="V394" s="14">
        <f t="shared" si="5"/>
        <v>0.01511199231</v>
      </c>
      <c r="W394" s="14">
        <f t="shared" si="6"/>
        <v>0.03022398462</v>
      </c>
    </row>
    <row r="395">
      <c r="A395" s="1">
        <v>23639.6</v>
      </c>
      <c r="B395" s="1">
        <v>1.61156</v>
      </c>
      <c r="F395" s="1">
        <v>23639.6</v>
      </c>
      <c r="G395" s="12">
        <v>0.0604315</v>
      </c>
      <c r="K395" s="2">
        <f t="shared" si="2"/>
        <v>23639.6</v>
      </c>
      <c r="L395" s="14">
        <f t="shared" si="3"/>
        <v>1.5511285</v>
      </c>
      <c r="U395" s="2">
        <f t="shared" si="4"/>
        <v>23579.6</v>
      </c>
      <c r="V395" s="14">
        <f t="shared" si="5"/>
        <v>0.01487248173</v>
      </c>
      <c r="W395" s="14">
        <f t="shared" si="6"/>
        <v>0.02974496346</v>
      </c>
    </row>
    <row r="396">
      <c r="A396" s="1">
        <v>23699.5</v>
      </c>
      <c r="B396" s="1">
        <v>1.60831</v>
      </c>
      <c r="F396" s="1">
        <v>23699.5</v>
      </c>
      <c r="G396" s="12">
        <v>0.0605636</v>
      </c>
      <c r="K396" s="2">
        <f t="shared" si="2"/>
        <v>23699.5</v>
      </c>
      <c r="L396" s="14">
        <f t="shared" si="3"/>
        <v>1.5477464</v>
      </c>
      <c r="U396" s="2">
        <f t="shared" si="4"/>
        <v>23639.6</v>
      </c>
      <c r="V396" s="14">
        <f t="shared" si="5"/>
        <v>0.01491469712</v>
      </c>
      <c r="W396" s="14">
        <f t="shared" si="6"/>
        <v>0.02982939423</v>
      </c>
    </row>
    <row r="397">
      <c r="A397" s="1">
        <v>23759.5</v>
      </c>
      <c r="B397" s="1">
        <v>1.63564</v>
      </c>
      <c r="F397" s="1">
        <v>23759.5</v>
      </c>
      <c r="G397" s="12">
        <v>0.0594654</v>
      </c>
      <c r="K397" s="2">
        <f t="shared" si="2"/>
        <v>23759.5</v>
      </c>
      <c r="L397" s="14">
        <f t="shared" si="3"/>
        <v>1.5761746</v>
      </c>
      <c r="U397" s="2">
        <f t="shared" si="4"/>
        <v>23699.5</v>
      </c>
      <c r="V397" s="14">
        <f t="shared" si="5"/>
        <v>0.01488217692</v>
      </c>
      <c r="W397" s="14">
        <f t="shared" si="6"/>
        <v>0.02976435385</v>
      </c>
    </row>
    <row r="398">
      <c r="A398" s="1">
        <v>23819.5</v>
      </c>
      <c r="B398" s="1">
        <v>1.62377</v>
      </c>
      <c r="F398" s="1">
        <v>23819.5</v>
      </c>
      <c r="G398" s="12">
        <v>0.0592895</v>
      </c>
      <c r="K398" s="2">
        <f t="shared" si="2"/>
        <v>23819.5</v>
      </c>
      <c r="L398" s="14">
        <f t="shared" si="3"/>
        <v>1.5644805</v>
      </c>
      <c r="U398" s="2">
        <f t="shared" si="4"/>
        <v>23759.5</v>
      </c>
      <c r="V398" s="14">
        <f t="shared" si="5"/>
        <v>0.015155525</v>
      </c>
      <c r="W398" s="14">
        <f t="shared" si="6"/>
        <v>0.03031105</v>
      </c>
    </row>
    <row r="399">
      <c r="A399" s="1">
        <v>23879.5</v>
      </c>
      <c r="B399" s="1">
        <v>1.6176</v>
      </c>
      <c r="F399" s="1">
        <v>23879.5</v>
      </c>
      <c r="G399" s="12">
        <v>0.0603185</v>
      </c>
      <c r="K399" s="2">
        <f t="shared" si="2"/>
        <v>23879.5</v>
      </c>
      <c r="L399" s="14">
        <f t="shared" si="3"/>
        <v>1.5572815</v>
      </c>
      <c r="U399" s="2">
        <f t="shared" si="4"/>
        <v>23819.5</v>
      </c>
      <c r="V399" s="14">
        <f t="shared" si="5"/>
        <v>0.01504308173</v>
      </c>
      <c r="W399" s="14">
        <f t="shared" si="6"/>
        <v>0.03008616346</v>
      </c>
    </row>
    <row r="400">
      <c r="A400" s="1">
        <v>23939.5</v>
      </c>
      <c r="B400" s="1">
        <v>1.60917</v>
      </c>
      <c r="F400" s="1">
        <v>23939.5</v>
      </c>
      <c r="G400" s="12">
        <v>0.0596642</v>
      </c>
      <c r="K400" s="2">
        <f t="shared" si="2"/>
        <v>23939.5</v>
      </c>
      <c r="L400" s="14">
        <f t="shared" si="3"/>
        <v>1.5495058</v>
      </c>
      <c r="U400" s="2">
        <f t="shared" si="4"/>
        <v>23879.5</v>
      </c>
      <c r="V400" s="14">
        <f t="shared" si="5"/>
        <v>0.01497386058</v>
      </c>
      <c r="W400" s="14">
        <f t="shared" si="6"/>
        <v>0.02994772115</v>
      </c>
    </row>
    <row r="401">
      <c r="A401" s="1">
        <v>23999.5</v>
      </c>
      <c r="B401" s="1">
        <v>1.60599</v>
      </c>
      <c r="F401" s="1">
        <v>23999.5</v>
      </c>
      <c r="G401" s="12">
        <v>0.0602813</v>
      </c>
      <c r="K401" s="2">
        <f t="shared" si="2"/>
        <v>23999.5</v>
      </c>
      <c r="L401" s="14">
        <f t="shared" si="3"/>
        <v>1.5457087</v>
      </c>
      <c r="U401" s="2">
        <f t="shared" si="4"/>
        <v>23939.5</v>
      </c>
      <c r="V401" s="14">
        <f t="shared" si="5"/>
        <v>0.01489909423</v>
      </c>
      <c r="W401" s="14">
        <f t="shared" si="6"/>
        <v>0.02979818846</v>
      </c>
    </row>
    <row r="402">
      <c r="A402" s="1">
        <v>24059.5</v>
      </c>
      <c r="B402" s="1">
        <v>1.62288</v>
      </c>
      <c r="F402" s="1">
        <v>24059.5</v>
      </c>
      <c r="G402" s="12">
        <v>0.0597253</v>
      </c>
      <c r="K402" s="2">
        <f t="shared" si="2"/>
        <v>24059.5</v>
      </c>
      <c r="L402" s="14">
        <f t="shared" si="3"/>
        <v>1.5631547</v>
      </c>
      <c r="U402" s="2">
        <f t="shared" si="4"/>
        <v>23999.5</v>
      </c>
      <c r="V402" s="14">
        <f t="shared" si="5"/>
        <v>0.01486258365</v>
      </c>
      <c r="W402" s="14">
        <f t="shared" si="6"/>
        <v>0.02972516731</v>
      </c>
    </row>
    <row r="403">
      <c r="A403" s="1">
        <v>24119.5</v>
      </c>
      <c r="B403" s="1">
        <v>1.62962</v>
      </c>
      <c r="F403" s="1">
        <v>24119.5</v>
      </c>
      <c r="G403" s="12">
        <v>0.0601034</v>
      </c>
      <c r="K403" s="2">
        <f t="shared" si="2"/>
        <v>24119.5</v>
      </c>
      <c r="L403" s="14">
        <f t="shared" si="3"/>
        <v>1.5695166</v>
      </c>
      <c r="U403" s="2">
        <f t="shared" si="4"/>
        <v>24059.5</v>
      </c>
      <c r="V403" s="14">
        <f t="shared" si="5"/>
        <v>0.01503033365</v>
      </c>
      <c r="W403" s="14">
        <f t="shared" si="6"/>
        <v>0.03006066731</v>
      </c>
    </row>
    <row r="404">
      <c r="A404" s="1">
        <v>24179.5</v>
      </c>
      <c r="B404" s="1">
        <v>1.63512</v>
      </c>
      <c r="F404" s="1">
        <v>24179.5</v>
      </c>
      <c r="G404" s="12">
        <v>0.0596805</v>
      </c>
      <c r="K404" s="2">
        <f t="shared" si="2"/>
        <v>24179.5</v>
      </c>
      <c r="L404" s="14">
        <f t="shared" si="3"/>
        <v>1.5754395</v>
      </c>
      <c r="U404" s="2">
        <f t="shared" si="4"/>
        <v>24119.5</v>
      </c>
      <c r="V404" s="14">
        <f t="shared" si="5"/>
        <v>0.01509150577</v>
      </c>
      <c r="W404" s="14">
        <f t="shared" si="6"/>
        <v>0.03018301154</v>
      </c>
    </row>
    <row r="405">
      <c r="A405" s="1">
        <v>24239.5</v>
      </c>
      <c r="B405" s="1">
        <v>1.59428</v>
      </c>
      <c r="F405" s="1">
        <v>24239.5</v>
      </c>
      <c r="G405" s="12">
        <v>0.060194</v>
      </c>
      <c r="K405" s="2">
        <f t="shared" si="2"/>
        <v>24239.5</v>
      </c>
      <c r="L405" s="14">
        <f t="shared" si="3"/>
        <v>1.534086</v>
      </c>
      <c r="U405" s="2">
        <f t="shared" si="4"/>
        <v>24179.5</v>
      </c>
      <c r="V405" s="14">
        <f t="shared" si="5"/>
        <v>0.01514845673</v>
      </c>
      <c r="W405" s="14">
        <f t="shared" si="6"/>
        <v>0.03029691346</v>
      </c>
    </row>
    <row r="406">
      <c r="A406" s="1">
        <v>24299.5</v>
      </c>
      <c r="B406" s="1">
        <v>1.64443</v>
      </c>
      <c r="F406" s="1">
        <v>24299.5</v>
      </c>
      <c r="G406" s="12">
        <v>0.0602417</v>
      </c>
      <c r="K406" s="2">
        <f t="shared" si="2"/>
        <v>24299.5</v>
      </c>
      <c r="L406" s="14">
        <f t="shared" si="3"/>
        <v>1.5841883</v>
      </c>
      <c r="U406" s="2">
        <f t="shared" si="4"/>
        <v>24239.5</v>
      </c>
      <c r="V406" s="14">
        <f t="shared" si="5"/>
        <v>0.01475082692</v>
      </c>
      <c r="W406" s="14">
        <f t="shared" si="6"/>
        <v>0.02950165385</v>
      </c>
    </row>
    <row r="407">
      <c r="A407" s="1">
        <v>24359.5</v>
      </c>
      <c r="B407" s="1">
        <v>1.62437</v>
      </c>
      <c r="F407" s="1">
        <v>24359.5</v>
      </c>
      <c r="G407" s="12">
        <v>0.0603986</v>
      </c>
      <c r="K407" s="2">
        <f t="shared" si="2"/>
        <v>24359.5</v>
      </c>
      <c r="L407" s="14">
        <f t="shared" si="3"/>
        <v>1.5639714</v>
      </c>
      <c r="U407" s="2">
        <f t="shared" si="4"/>
        <v>24299.5</v>
      </c>
      <c r="V407" s="14">
        <f t="shared" si="5"/>
        <v>0.01523257981</v>
      </c>
      <c r="W407" s="14">
        <f t="shared" si="6"/>
        <v>0.03046515962</v>
      </c>
    </row>
    <row r="408">
      <c r="A408" s="1">
        <v>24419.5</v>
      </c>
      <c r="B408" s="1">
        <v>1.611</v>
      </c>
      <c r="F408" s="1">
        <v>24419.5</v>
      </c>
      <c r="G408" s="12">
        <v>0.0601444</v>
      </c>
      <c r="K408" s="2">
        <f t="shared" si="2"/>
        <v>24419.5</v>
      </c>
      <c r="L408" s="14">
        <f t="shared" si="3"/>
        <v>1.5508556</v>
      </c>
      <c r="U408" s="2">
        <f t="shared" si="4"/>
        <v>24359.5</v>
      </c>
      <c r="V408" s="14">
        <f t="shared" si="5"/>
        <v>0.01503818654</v>
      </c>
      <c r="W408" s="14">
        <f t="shared" si="6"/>
        <v>0.03007637308</v>
      </c>
    </row>
    <row r="409">
      <c r="A409" s="1">
        <v>24479.5</v>
      </c>
      <c r="B409" s="1">
        <v>1.6182</v>
      </c>
      <c r="F409" s="1">
        <v>24479.5</v>
      </c>
      <c r="G409" s="12">
        <v>0.0598979</v>
      </c>
      <c r="K409" s="2">
        <f t="shared" si="2"/>
        <v>24479.5</v>
      </c>
      <c r="L409" s="14">
        <f t="shared" si="3"/>
        <v>1.5583021</v>
      </c>
      <c r="U409" s="2">
        <f t="shared" si="4"/>
        <v>24419.5</v>
      </c>
      <c r="V409" s="14">
        <f t="shared" si="5"/>
        <v>0.01491207308</v>
      </c>
      <c r="W409" s="14">
        <f t="shared" si="6"/>
        <v>0.02982414615</v>
      </c>
    </row>
    <row r="410">
      <c r="A410" s="1">
        <v>24539.5</v>
      </c>
      <c r="B410" s="1">
        <v>1.58903</v>
      </c>
      <c r="F410" s="1">
        <v>24539.5</v>
      </c>
      <c r="G410" s="12">
        <v>0.0598197</v>
      </c>
      <c r="K410" s="2">
        <f t="shared" si="2"/>
        <v>24539.5</v>
      </c>
      <c r="L410" s="14">
        <f t="shared" si="3"/>
        <v>1.5292103</v>
      </c>
      <c r="U410" s="2">
        <f t="shared" si="4"/>
        <v>24479.5</v>
      </c>
      <c r="V410" s="14">
        <f t="shared" si="5"/>
        <v>0.01498367404</v>
      </c>
      <c r="W410" s="14">
        <f t="shared" si="6"/>
        <v>0.02996734808</v>
      </c>
    </row>
    <row r="411">
      <c r="A411" s="1">
        <v>24599.5</v>
      </c>
      <c r="B411" s="1">
        <v>1.6049</v>
      </c>
      <c r="F411" s="1">
        <v>24599.5</v>
      </c>
      <c r="G411" s="12">
        <v>0.0596848</v>
      </c>
      <c r="K411" s="2">
        <f t="shared" si="2"/>
        <v>24599.5</v>
      </c>
      <c r="L411" s="14">
        <f t="shared" si="3"/>
        <v>1.5452152</v>
      </c>
      <c r="U411" s="2">
        <f t="shared" si="4"/>
        <v>24539.5</v>
      </c>
      <c r="V411" s="14">
        <f t="shared" si="5"/>
        <v>0.01470394519</v>
      </c>
      <c r="W411" s="14">
        <f t="shared" si="6"/>
        <v>0.02940789038</v>
      </c>
    </row>
    <row r="412">
      <c r="A412" s="1">
        <v>24659.5</v>
      </c>
      <c r="B412" s="1">
        <v>1.60814</v>
      </c>
      <c r="F412" s="1">
        <v>24659.5</v>
      </c>
      <c r="G412" s="12">
        <v>0.0608377</v>
      </c>
      <c r="K412" s="2">
        <f t="shared" si="2"/>
        <v>24659.5</v>
      </c>
      <c r="L412" s="14">
        <f t="shared" si="3"/>
        <v>1.5473023</v>
      </c>
      <c r="U412" s="2">
        <f t="shared" si="4"/>
        <v>24599.5</v>
      </c>
      <c r="V412" s="14">
        <f t="shared" si="5"/>
        <v>0.01485783846</v>
      </c>
      <c r="W412" s="14">
        <f t="shared" si="6"/>
        <v>0.02971567692</v>
      </c>
    </row>
    <row r="413">
      <c r="A413" s="1">
        <v>24719.5</v>
      </c>
      <c r="B413" s="1">
        <v>1.61614</v>
      </c>
      <c r="F413" s="1">
        <v>24719.5</v>
      </c>
      <c r="G413" s="12">
        <v>0.0603609</v>
      </c>
      <c r="K413" s="2">
        <f t="shared" si="2"/>
        <v>24719.5</v>
      </c>
      <c r="L413" s="14">
        <f t="shared" si="3"/>
        <v>1.5557791</v>
      </c>
      <c r="U413" s="2">
        <f t="shared" si="4"/>
        <v>24659.5</v>
      </c>
      <c r="V413" s="14">
        <f t="shared" si="5"/>
        <v>0.01487790673</v>
      </c>
      <c r="W413" s="14">
        <f t="shared" si="6"/>
        <v>0.02975581346</v>
      </c>
    </row>
    <row r="414">
      <c r="A414" s="1">
        <v>24779.5</v>
      </c>
      <c r="B414" s="1">
        <v>1.62662</v>
      </c>
      <c r="F414" s="1">
        <v>24779.5</v>
      </c>
      <c r="G414" s="12">
        <v>0.0600157</v>
      </c>
      <c r="K414" s="2">
        <f t="shared" si="2"/>
        <v>24779.5</v>
      </c>
      <c r="L414" s="14">
        <f t="shared" si="3"/>
        <v>1.5666043</v>
      </c>
      <c r="U414" s="2">
        <f t="shared" si="4"/>
        <v>24719.5</v>
      </c>
      <c r="V414" s="14">
        <f t="shared" si="5"/>
        <v>0.01495941442</v>
      </c>
      <c r="W414" s="14">
        <f t="shared" si="6"/>
        <v>0.02991882885</v>
      </c>
    </row>
    <row r="415">
      <c r="A415" s="1">
        <v>24839.4</v>
      </c>
      <c r="B415" s="1">
        <v>1.64851</v>
      </c>
      <c r="F415" s="1">
        <v>24839.4</v>
      </c>
      <c r="G415" s="12">
        <v>0.0599718</v>
      </c>
      <c r="K415" s="2">
        <f t="shared" si="2"/>
        <v>24839.4</v>
      </c>
      <c r="L415" s="14">
        <f t="shared" si="3"/>
        <v>1.5885382</v>
      </c>
      <c r="U415" s="2">
        <f t="shared" si="4"/>
        <v>24779.5</v>
      </c>
      <c r="V415" s="14">
        <f t="shared" si="5"/>
        <v>0.01506350288</v>
      </c>
      <c r="W415" s="14">
        <f t="shared" si="6"/>
        <v>0.03012700577</v>
      </c>
    </row>
    <row r="416">
      <c r="A416" s="1">
        <v>24899.4</v>
      </c>
      <c r="B416" s="1">
        <v>1.62223</v>
      </c>
      <c r="F416" s="1">
        <v>24899.4</v>
      </c>
      <c r="G416" s="12">
        <v>0.0591493</v>
      </c>
      <c r="K416" s="2">
        <f t="shared" si="2"/>
        <v>24899.4</v>
      </c>
      <c r="L416" s="14">
        <f t="shared" si="3"/>
        <v>1.5630807</v>
      </c>
      <c r="U416" s="2">
        <f t="shared" si="4"/>
        <v>24839.4</v>
      </c>
      <c r="V416" s="14">
        <f t="shared" si="5"/>
        <v>0.01527440577</v>
      </c>
      <c r="W416" s="14">
        <f t="shared" si="6"/>
        <v>0.03054881154</v>
      </c>
    </row>
    <row r="417">
      <c r="A417" s="1">
        <v>24959.4</v>
      </c>
      <c r="B417" s="1">
        <v>1.63935</v>
      </c>
      <c r="F417" s="1">
        <v>24959.4</v>
      </c>
      <c r="G417" s="12">
        <v>0.0603304</v>
      </c>
      <c r="K417" s="2">
        <f t="shared" si="2"/>
        <v>24959.4</v>
      </c>
      <c r="L417" s="14">
        <f t="shared" si="3"/>
        <v>1.5790196</v>
      </c>
      <c r="U417" s="2">
        <f t="shared" si="4"/>
        <v>24899.4</v>
      </c>
      <c r="V417" s="14">
        <f t="shared" si="5"/>
        <v>0.01502962212</v>
      </c>
      <c r="W417" s="14">
        <f t="shared" si="6"/>
        <v>0.03005924423</v>
      </c>
    </row>
    <row r="418">
      <c r="A418" s="1">
        <v>25019.4</v>
      </c>
      <c r="B418" s="1">
        <v>1.6349</v>
      </c>
      <c r="F418" s="1">
        <v>25019.4</v>
      </c>
      <c r="G418" s="12">
        <v>0.0594931</v>
      </c>
      <c r="K418" s="2">
        <f t="shared" si="2"/>
        <v>25019.4</v>
      </c>
      <c r="L418" s="14">
        <f t="shared" si="3"/>
        <v>1.5754069</v>
      </c>
      <c r="U418" s="2">
        <f t="shared" si="4"/>
        <v>24959.4</v>
      </c>
      <c r="V418" s="14">
        <f t="shared" si="5"/>
        <v>0.01518288077</v>
      </c>
      <c r="W418" s="14">
        <f t="shared" si="6"/>
        <v>0.03036576154</v>
      </c>
    </row>
    <row r="419">
      <c r="A419" s="1">
        <v>25079.4</v>
      </c>
      <c r="B419" s="1">
        <v>1.60135</v>
      </c>
      <c r="F419" s="1">
        <v>25079.4</v>
      </c>
      <c r="G419" s="12">
        <v>0.060214</v>
      </c>
      <c r="K419" s="2">
        <f t="shared" si="2"/>
        <v>25079.4</v>
      </c>
      <c r="L419" s="14">
        <f t="shared" si="3"/>
        <v>1.541136</v>
      </c>
      <c r="U419" s="2">
        <f t="shared" si="4"/>
        <v>25019.4</v>
      </c>
      <c r="V419" s="14">
        <f t="shared" si="5"/>
        <v>0.01514814327</v>
      </c>
      <c r="W419" s="14">
        <f t="shared" si="6"/>
        <v>0.03029628654</v>
      </c>
    </row>
    <row r="420">
      <c r="A420" s="1">
        <v>25139.4</v>
      </c>
      <c r="B420" s="1">
        <v>1.62336</v>
      </c>
      <c r="F420" s="1">
        <v>25139.4</v>
      </c>
      <c r="G420" s="12">
        <v>0.0591879</v>
      </c>
      <c r="K420" s="2">
        <f t="shared" si="2"/>
        <v>25139.4</v>
      </c>
      <c r="L420" s="14">
        <f t="shared" si="3"/>
        <v>1.5641721</v>
      </c>
      <c r="U420" s="2">
        <f t="shared" si="4"/>
        <v>25079.4</v>
      </c>
      <c r="V420" s="14">
        <f t="shared" si="5"/>
        <v>0.01481861538</v>
      </c>
      <c r="W420" s="14">
        <f t="shared" si="6"/>
        <v>0.02963723077</v>
      </c>
    </row>
    <row r="421">
      <c r="A421" s="1">
        <v>25199.4</v>
      </c>
      <c r="B421" s="1">
        <v>1.63612</v>
      </c>
      <c r="F421" s="1">
        <v>25199.4</v>
      </c>
      <c r="G421" s="12">
        <v>0.059906</v>
      </c>
      <c r="K421" s="2">
        <f t="shared" si="2"/>
        <v>25199.4</v>
      </c>
      <c r="L421" s="14">
        <f t="shared" si="3"/>
        <v>1.576214</v>
      </c>
      <c r="U421" s="2">
        <f t="shared" si="4"/>
        <v>25139.4</v>
      </c>
      <c r="V421" s="14">
        <f t="shared" si="5"/>
        <v>0.01504011635</v>
      </c>
      <c r="W421" s="14">
        <f t="shared" si="6"/>
        <v>0.03008023269</v>
      </c>
    </row>
    <row r="422">
      <c r="A422" s="1">
        <v>25259.4</v>
      </c>
      <c r="B422" s="1">
        <v>1.60793</v>
      </c>
      <c r="F422" s="1">
        <v>25259.4</v>
      </c>
      <c r="G422" s="12">
        <v>0.0603051</v>
      </c>
      <c r="K422" s="2">
        <f t="shared" si="2"/>
        <v>25259.4</v>
      </c>
      <c r="L422" s="14">
        <f t="shared" si="3"/>
        <v>1.5476249</v>
      </c>
      <c r="U422" s="2">
        <f t="shared" si="4"/>
        <v>25199.4</v>
      </c>
      <c r="V422" s="14">
        <f t="shared" si="5"/>
        <v>0.01515590385</v>
      </c>
      <c r="W422" s="14">
        <f t="shared" si="6"/>
        <v>0.03031180769</v>
      </c>
    </row>
    <row r="423">
      <c r="A423" s="1">
        <v>25319.4</v>
      </c>
      <c r="B423" s="1">
        <v>1.62196</v>
      </c>
      <c r="F423" s="1">
        <v>25319.4</v>
      </c>
      <c r="G423" s="12">
        <v>0.0601158</v>
      </c>
      <c r="K423" s="2">
        <f t="shared" si="2"/>
        <v>25319.4</v>
      </c>
      <c r="L423" s="14">
        <f t="shared" si="3"/>
        <v>1.5618442</v>
      </c>
      <c r="U423" s="2">
        <f t="shared" si="4"/>
        <v>25259.4</v>
      </c>
      <c r="V423" s="14">
        <f t="shared" si="5"/>
        <v>0.01488100865</v>
      </c>
      <c r="W423" s="14">
        <f t="shared" si="6"/>
        <v>0.02976201731</v>
      </c>
    </row>
    <row r="424">
      <c r="A424" s="1">
        <v>25379.4</v>
      </c>
      <c r="B424" s="1">
        <v>1.61977</v>
      </c>
      <c r="F424" s="1">
        <v>25379.4</v>
      </c>
      <c r="G424" s="12">
        <v>0.060102</v>
      </c>
      <c r="K424" s="2">
        <f t="shared" si="2"/>
        <v>25379.4</v>
      </c>
      <c r="L424" s="14">
        <f t="shared" si="3"/>
        <v>1.559668</v>
      </c>
      <c r="U424" s="2">
        <f t="shared" si="4"/>
        <v>25319.4</v>
      </c>
      <c r="V424" s="14">
        <f t="shared" si="5"/>
        <v>0.01501773269</v>
      </c>
      <c r="W424" s="14">
        <f t="shared" si="6"/>
        <v>0.03003546538</v>
      </c>
    </row>
    <row r="425">
      <c r="A425" s="1">
        <v>25439.4</v>
      </c>
      <c r="B425" s="1">
        <v>1.61985</v>
      </c>
      <c r="F425" s="1">
        <v>25439.4</v>
      </c>
      <c r="G425" s="12">
        <v>0.0596528</v>
      </c>
      <c r="K425" s="2">
        <f t="shared" si="2"/>
        <v>25439.4</v>
      </c>
      <c r="L425" s="14">
        <f t="shared" si="3"/>
        <v>1.5601972</v>
      </c>
      <c r="U425" s="2">
        <f t="shared" si="4"/>
        <v>25379.4</v>
      </c>
      <c r="V425" s="14">
        <f t="shared" si="5"/>
        <v>0.01499680769</v>
      </c>
      <c r="W425" s="14">
        <f t="shared" si="6"/>
        <v>0.02999361538</v>
      </c>
    </row>
    <row r="426">
      <c r="A426" s="1">
        <v>25499.4</v>
      </c>
      <c r="B426" s="1">
        <v>1.63704</v>
      </c>
      <c r="F426" s="1">
        <v>25499.4</v>
      </c>
      <c r="G426" s="12">
        <v>0.0593495</v>
      </c>
      <c r="K426" s="2">
        <f t="shared" si="2"/>
        <v>25499.4</v>
      </c>
      <c r="L426" s="14">
        <f t="shared" si="3"/>
        <v>1.5776905</v>
      </c>
      <c r="U426" s="2">
        <f t="shared" si="4"/>
        <v>25439.4</v>
      </c>
      <c r="V426" s="14">
        <f t="shared" si="5"/>
        <v>0.01500189615</v>
      </c>
      <c r="W426" s="14">
        <f t="shared" si="6"/>
        <v>0.03000379231</v>
      </c>
    </row>
    <row r="427">
      <c r="A427" s="1">
        <v>25559.4</v>
      </c>
      <c r="B427" s="1">
        <v>1.62579</v>
      </c>
      <c r="F427" s="1">
        <v>25559.4</v>
      </c>
      <c r="G427" s="12">
        <v>0.0596228</v>
      </c>
      <c r="K427" s="2">
        <f t="shared" si="2"/>
        <v>25559.4</v>
      </c>
      <c r="L427" s="14">
        <f t="shared" si="3"/>
        <v>1.5661672</v>
      </c>
      <c r="U427" s="2">
        <f t="shared" si="4"/>
        <v>25499.4</v>
      </c>
      <c r="V427" s="14">
        <f t="shared" si="5"/>
        <v>0.01517010096</v>
      </c>
      <c r="W427" s="14">
        <f t="shared" si="6"/>
        <v>0.03034020192</v>
      </c>
    </row>
    <row r="428">
      <c r="A428" s="1">
        <v>25619.4</v>
      </c>
      <c r="B428" s="1">
        <v>1.62156</v>
      </c>
      <c r="F428" s="1">
        <v>25619.4</v>
      </c>
      <c r="G428" s="12">
        <v>0.059886</v>
      </c>
      <c r="K428" s="2">
        <f t="shared" si="2"/>
        <v>25619.4</v>
      </c>
      <c r="L428" s="14">
        <f t="shared" si="3"/>
        <v>1.561674</v>
      </c>
      <c r="U428" s="2">
        <f t="shared" si="4"/>
        <v>25559.4</v>
      </c>
      <c r="V428" s="14">
        <f t="shared" si="5"/>
        <v>0.0150593</v>
      </c>
      <c r="W428" s="14">
        <f t="shared" si="6"/>
        <v>0.0301186</v>
      </c>
    </row>
    <row r="429">
      <c r="A429" s="1">
        <v>25679.4</v>
      </c>
      <c r="B429" s="1">
        <v>1.63923</v>
      </c>
      <c r="F429" s="1">
        <v>25679.4</v>
      </c>
      <c r="G429" s="12">
        <v>0.0611119</v>
      </c>
      <c r="K429" s="2">
        <f t="shared" si="2"/>
        <v>25679.4</v>
      </c>
      <c r="L429" s="14">
        <f t="shared" si="3"/>
        <v>1.5781181</v>
      </c>
      <c r="U429" s="2">
        <f t="shared" si="4"/>
        <v>25619.4</v>
      </c>
      <c r="V429" s="14">
        <f t="shared" si="5"/>
        <v>0.01501609615</v>
      </c>
      <c r="W429" s="14">
        <f t="shared" si="6"/>
        <v>0.03003219231</v>
      </c>
    </row>
    <row r="430">
      <c r="A430" s="1">
        <v>25739.4</v>
      </c>
      <c r="B430" s="1">
        <v>1.60497</v>
      </c>
      <c r="F430" s="1">
        <v>25739.4</v>
      </c>
      <c r="G430" s="12">
        <v>0.0597997</v>
      </c>
      <c r="K430" s="2">
        <f t="shared" si="2"/>
        <v>25739.4</v>
      </c>
      <c r="L430" s="14">
        <f t="shared" si="3"/>
        <v>1.5451703</v>
      </c>
      <c r="U430" s="2">
        <f t="shared" si="4"/>
        <v>25679.4</v>
      </c>
      <c r="V430" s="14">
        <f t="shared" si="5"/>
        <v>0.0151742125</v>
      </c>
      <c r="W430" s="14">
        <f t="shared" si="6"/>
        <v>0.030348425</v>
      </c>
    </row>
    <row r="431">
      <c r="A431" s="1">
        <v>25799.4</v>
      </c>
      <c r="B431" s="1">
        <v>1.65913</v>
      </c>
      <c r="F431" s="1">
        <v>25799.4</v>
      </c>
      <c r="G431" s="12">
        <v>0.0601511</v>
      </c>
      <c r="K431" s="2">
        <f t="shared" si="2"/>
        <v>25799.4</v>
      </c>
      <c r="L431" s="14">
        <f t="shared" si="3"/>
        <v>1.5989789</v>
      </c>
      <c r="U431" s="2">
        <f t="shared" si="4"/>
        <v>25739.4</v>
      </c>
      <c r="V431" s="14">
        <f t="shared" si="5"/>
        <v>0.01485740673</v>
      </c>
      <c r="W431" s="14">
        <f t="shared" si="6"/>
        <v>0.02971481346</v>
      </c>
    </row>
    <row r="432">
      <c r="A432" s="1">
        <v>25859.4</v>
      </c>
      <c r="B432" s="1">
        <v>1.60934</v>
      </c>
      <c r="F432" s="1">
        <v>25859.4</v>
      </c>
      <c r="G432" s="12">
        <v>0.0596838</v>
      </c>
      <c r="K432" s="2">
        <f t="shared" si="2"/>
        <v>25859.4</v>
      </c>
      <c r="L432" s="14">
        <f t="shared" si="3"/>
        <v>1.5496562</v>
      </c>
      <c r="U432" s="2">
        <f t="shared" si="4"/>
        <v>25799.4</v>
      </c>
      <c r="V432" s="14">
        <f t="shared" si="5"/>
        <v>0.01537479712</v>
      </c>
      <c r="W432" s="14">
        <f t="shared" si="6"/>
        <v>0.03074959423</v>
      </c>
    </row>
    <row r="433">
      <c r="A433" s="1">
        <v>25919.3</v>
      </c>
      <c r="B433" s="1">
        <v>1.65123</v>
      </c>
      <c r="F433" s="1">
        <v>25919.3</v>
      </c>
      <c r="G433" s="12">
        <v>0.0596137</v>
      </c>
      <c r="K433" s="2">
        <f t="shared" si="2"/>
        <v>25919.3</v>
      </c>
      <c r="L433" s="14">
        <f t="shared" si="3"/>
        <v>1.5916163</v>
      </c>
      <c r="U433" s="2">
        <f t="shared" si="4"/>
        <v>25859.4</v>
      </c>
      <c r="V433" s="14">
        <f t="shared" si="5"/>
        <v>0.01490054038</v>
      </c>
      <c r="W433" s="14">
        <f t="shared" si="6"/>
        <v>0.02980108077</v>
      </c>
    </row>
    <row r="434">
      <c r="A434" s="1">
        <v>25979.3</v>
      </c>
      <c r="B434" s="1">
        <v>1.63332</v>
      </c>
      <c r="F434" s="1">
        <v>25979.3</v>
      </c>
      <c r="G434" s="12">
        <v>0.0609307</v>
      </c>
      <c r="K434" s="2">
        <f t="shared" si="2"/>
        <v>25979.3</v>
      </c>
      <c r="L434" s="14">
        <f t="shared" si="3"/>
        <v>1.5723893</v>
      </c>
      <c r="U434" s="2">
        <f t="shared" si="4"/>
        <v>25919.3</v>
      </c>
      <c r="V434" s="14">
        <f t="shared" si="5"/>
        <v>0.01530400288</v>
      </c>
      <c r="W434" s="14">
        <f t="shared" si="6"/>
        <v>0.03060800577</v>
      </c>
    </row>
    <row r="435">
      <c r="A435" s="1">
        <v>26039.3</v>
      </c>
      <c r="B435" s="1">
        <v>1.62311</v>
      </c>
      <c r="F435" s="1">
        <v>26039.3</v>
      </c>
      <c r="G435" s="12">
        <v>0.0593009</v>
      </c>
      <c r="K435" s="2">
        <f t="shared" si="2"/>
        <v>26039.3</v>
      </c>
      <c r="L435" s="14">
        <f t="shared" si="3"/>
        <v>1.5638091</v>
      </c>
      <c r="U435" s="2">
        <f t="shared" si="4"/>
        <v>25979.3</v>
      </c>
      <c r="V435" s="14">
        <f t="shared" si="5"/>
        <v>0.01511912788</v>
      </c>
      <c r="W435" s="14">
        <f t="shared" si="6"/>
        <v>0.03023825577</v>
      </c>
    </row>
    <row r="436">
      <c r="A436" s="1">
        <v>26099.3</v>
      </c>
      <c r="B436" s="1">
        <v>1.62046</v>
      </c>
      <c r="F436" s="1">
        <v>26099.3</v>
      </c>
      <c r="G436" s="12">
        <v>0.0603633</v>
      </c>
      <c r="K436" s="2">
        <f t="shared" si="2"/>
        <v>26099.3</v>
      </c>
      <c r="L436" s="14">
        <f t="shared" si="3"/>
        <v>1.5600967</v>
      </c>
      <c r="U436" s="2">
        <f t="shared" si="4"/>
        <v>26039.3</v>
      </c>
      <c r="V436" s="14">
        <f t="shared" si="5"/>
        <v>0.01503662596</v>
      </c>
      <c r="W436" s="14">
        <f t="shared" si="6"/>
        <v>0.03007325192</v>
      </c>
    </row>
    <row r="437">
      <c r="A437" s="1">
        <v>26159.3</v>
      </c>
      <c r="B437" s="1">
        <v>1.63376</v>
      </c>
      <c r="F437" s="1">
        <v>26159.3</v>
      </c>
      <c r="G437" s="12">
        <v>0.0596561</v>
      </c>
      <c r="K437" s="2">
        <f t="shared" si="2"/>
        <v>26159.3</v>
      </c>
      <c r="L437" s="14">
        <f t="shared" si="3"/>
        <v>1.5741039</v>
      </c>
      <c r="U437" s="2">
        <f t="shared" si="4"/>
        <v>26099.3</v>
      </c>
      <c r="V437" s="14">
        <f t="shared" si="5"/>
        <v>0.01500092981</v>
      </c>
      <c r="W437" s="14">
        <f t="shared" si="6"/>
        <v>0.03000185962</v>
      </c>
    </row>
    <row r="438">
      <c r="A438" s="1">
        <v>26219.3</v>
      </c>
      <c r="B438" s="1">
        <v>1.65934</v>
      </c>
      <c r="F438" s="1">
        <v>26219.3</v>
      </c>
      <c r="G438" s="12">
        <v>0.0602798</v>
      </c>
      <c r="K438" s="2">
        <f t="shared" si="2"/>
        <v>26219.3</v>
      </c>
      <c r="L438" s="14">
        <f t="shared" si="3"/>
        <v>1.5990602</v>
      </c>
      <c r="U438" s="2">
        <f t="shared" si="4"/>
        <v>26159.3</v>
      </c>
      <c r="V438" s="14">
        <f t="shared" si="5"/>
        <v>0.01513561442</v>
      </c>
      <c r="W438" s="14">
        <f t="shared" si="6"/>
        <v>0.03027122885</v>
      </c>
    </row>
    <row r="439">
      <c r="A439" s="1">
        <v>26279.3</v>
      </c>
      <c r="B439" s="1">
        <v>1.62242</v>
      </c>
      <c r="F439" s="1">
        <v>26279.3</v>
      </c>
      <c r="G439" s="12">
        <v>0.0597219</v>
      </c>
      <c r="K439" s="2">
        <f t="shared" si="2"/>
        <v>26279.3</v>
      </c>
      <c r="L439" s="14">
        <f t="shared" si="3"/>
        <v>1.5626981</v>
      </c>
      <c r="U439" s="2">
        <f t="shared" si="4"/>
        <v>26219.3</v>
      </c>
      <c r="V439" s="14">
        <f t="shared" si="5"/>
        <v>0.01537557885</v>
      </c>
      <c r="W439" s="14">
        <f t="shared" si="6"/>
        <v>0.03075115769</v>
      </c>
    </row>
    <row r="440">
      <c r="A440" s="1">
        <v>26339.3</v>
      </c>
      <c r="B440" s="1">
        <v>1.66713</v>
      </c>
      <c r="F440" s="1">
        <v>26339.3</v>
      </c>
      <c r="G440" s="12">
        <v>0.0596204</v>
      </c>
      <c r="K440" s="2">
        <f t="shared" si="2"/>
        <v>26339.3</v>
      </c>
      <c r="L440" s="14">
        <f t="shared" si="3"/>
        <v>1.6075096</v>
      </c>
      <c r="U440" s="2">
        <f t="shared" si="4"/>
        <v>26279.3</v>
      </c>
      <c r="V440" s="14">
        <f t="shared" si="5"/>
        <v>0.01502594327</v>
      </c>
      <c r="W440" s="14">
        <f t="shared" si="6"/>
        <v>0.03005188654</v>
      </c>
    </row>
    <row r="441">
      <c r="A441" s="1">
        <v>26399.3</v>
      </c>
      <c r="B441" s="1">
        <v>1.64118</v>
      </c>
      <c r="F441" s="1">
        <v>26399.3</v>
      </c>
      <c r="G441" s="12">
        <v>0.0603318</v>
      </c>
      <c r="K441" s="2">
        <f t="shared" si="2"/>
        <v>26399.3</v>
      </c>
      <c r="L441" s="14">
        <f t="shared" si="3"/>
        <v>1.5808482</v>
      </c>
      <c r="U441" s="2">
        <f t="shared" si="4"/>
        <v>26339.3</v>
      </c>
      <c r="V441" s="14">
        <f t="shared" si="5"/>
        <v>0.01545682308</v>
      </c>
      <c r="W441" s="14">
        <f t="shared" si="6"/>
        <v>0.03091364615</v>
      </c>
    </row>
    <row r="442">
      <c r="A442" s="1">
        <v>26459.3</v>
      </c>
      <c r="B442" s="1">
        <v>1.63579</v>
      </c>
      <c r="F442" s="1">
        <v>26459.3</v>
      </c>
      <c r="G442" s="12">
        <v>0.0603638</v>
      </c>
      <c r="K442" s="2">
        <f t="shared" si="2"/>
        <v>26459.3</v>
      </c>
      <c r="L442" s="14">
        <f t="shared" si="3"/>
        <v>1.5754262</v>
      </c>
      <c r="U442" s="2">
        <f t="shared" si="4"/>
        <v>26399.3</v>
      </c>
      <c r="V442" s="14">
        <f t="shared" si="5"/>
        <v>0.01520046346</v>
      </c>
      <c r="W442" s="14">
        <f t="shared" si="6"/>
        <v>0.03040092692</v>
      </c>
    </row>
    <row r="443">
      <c r="A443" s="1">
        <v>26519.3</v>
      </c>
      <c r="B443" s="1">
        <v>1.64621</v>
      </c>
      <c r="F443" s="1">
        <v>26519.3</v>
      </c>
      <c r="G443" s="12">
        <v>0.0603499</v>
      </c>
      <c r="K443" s="2">
        <f t="shared" si="2"/>
        <v>26519.3</v>
      </c>
      <c r="L443" s="14">
        <f t="shared" si="3"/>
        <v>1.5858601</v>
      </c>
      <c r="U443" s="2">
        <f t="shared" si="4"/>
        <v>26459.3</v>
      </c>
      <c r="V443" s="14">
        <f t="shared" si="5"/>
        <v>0.01514832885</v>
      </c>
      <c r="W443" s="14">
        <f t="shared" si="6"/>
        <v>0.03029665769</v>
      </c>
    </row>
    <row r="444">
      <c r="A444" s="1">
        <v>26579.3</v>
      </c>
      <c r="B444" s="1">
        <v>1.66181</v>
      </c>
      <c r="F444" s="1">
        <v>26579.3</v>
      </c>
      <c r="G444" s="12">
        <v>0.0603991</v>
      </c>
      <c r="K444" s="2">
        <f t="shared" si="2"/>
        <v>26579.3</v>
      </c>
      <c r="L444" s="14">
        <f t="shared" si="3"/>
        <v>1.6014109</v>
      </c>
      <c r="U444" s="2">
        <f t="shared" si="4"/>
        <v>26519.3</v>
      </c>
      <c r="V444" s="14">
        <f t="shared" si="5"/>
        <v>0.01524865481</v>
      </c>
      <c r="W444" s="14">
        <f t="shared" si="6"/>
        <v>0.03049730962</v>
      </c>
    </row>
    <row r="445">
      <c r="A445" s="1">
        <v>26639.3</v>
      </c>
      <c r="B445" s="1">
        <v>1.66548</v>
      </c>
      <c r="F445" s="1">
        <v>26639.3</v>
      </c>
      <c r="G445" s="12">
        <v>0.0592184</v>
      </c>
      <c r="K445" s="2">
        <f t="shared" si="2"/>
        <v>26639.3</v>
      </c>
      <c r="L445" s="14">
        <f t="shared" si="3"/>
        <v>1.6062616</v>
      </c>
      <c r="U445" s="2">
        <f t="shared" si="4"/>
        <v>26579.3</v>
      </c>
      <c r="V445" s="14">
        <f t="shared" si="5"/>
        <v>0.01539818173</v>
      </c>
      <c r="W445" s="14">
        <f t="shared" si="6"/>
        <v>0.03079636346</v>
      </c>
    </row>
    <row r="446">
      <c r="A446" s="1">
        <v>26699.3</v>
      </c>
      <c r="B446" s="1">
        <v>1.64929</v>
      </c>
      <c r="F446" s="1">
        <v>26699.3</v>
      </c>
      <c r="G446" s="12">
        <v>0.0604196</v>
      </c>
      <c r="K446" s="2">
        <f t="shared" si="2"/>
        <v>26699.3</v>
      </c>
      <c r="L446" s="14">
        <f t="shared" si="3"/>
        <v>1.5888704</v>
      </c>
      <c r="U446" s="2">
        <f t="shared" si="4"/>
        <v>26639.3</v>
      </c>
      <c r="V446" s="14">
        <f t="shared" si="5"/>
        <v>0.01544482308</v>
      </c>
      <c r="W446" s="14">
        <f t="shared" si="6"/>
        <v>0.03088964615</v>
      </c>
    </row>
    <row r="447">
      <c r="A447" s="1">
        <v>26759.3</v>
      </c>
      <c r="B447" s="1">
        <v>1.65133</v>
      </c>
      <c r="F447" s="1">
        <v>26759.3</v>
      </c>
      <c r="G447" s="12">
        <v>0.059</v>
      </c>
      <c r="K447" s="2">
        <f t="shared" si="2"/>
        <v>26759.3</v>
      </c>
      <c r="L447" s="14">
        <f t="shared" si="3"/>
        <v>1.59233</v>
      </c>
      <c r="U447" s="2">
        <f t="shared" si="4"/>
        <v>26699.3</v>
      </c>
      <c r="V447" s="14">
        <f t="shared" si="5"/>
        <v>0.0152776</v>
      </c>
      <c r="W447" s="14">
        <f t="shared" si="6"/>
        <v>0.0305552</v>
      </c>
    </row>
    <row r="448">
      <c r="A448" s="1">
        <v>26819.3</v>
      </c>
      <c r="B448" s="1">
        <v>1.65418</v>
      </c>
      <c r="F448" s="1">
        <v>26819.3</v>
      </c>
      <c r="G448" s="12">
        <v>0.0600805</v>
      </c>
      <c r="K448" s="2">
        <f t="shared" si="2"/>
        <v>26819.3</v>
      </c>
      <c r="L448" s="14">
        <f t="shared" si="3"/>
        <v>1.5940995</v>
      </c>
      <c r="U448" s="2">
        <f t="shared" si="4"/>
        <v>26759.3</v>
      </c>
      <c r="V448" s="14">
        <f t="shared" si="5"/>
        <v>0.01531086538</v>
      </c>
      <c r="W448" s="14">
        <f t="shared" si="6"/>
        <v>0.03062173077</v>
      </c>
    </row>
    <row r="449">
      <c r="A449" s="1">
        <v>26879.3</v>
      </c>
      <c r="B449" s="1">
        <v>1.6064</v>
      </c>
      <c r="F449" s="1">
        <v>26879.3</v>
      </c>
      <c r="G449" s="12">
        <v>0.0607224</v>
      </c>
      <c r="K449" s="2">
        <f t="shared" si="2"/>
        <v>26879.3</v>
      </c>
      <c r="L449" s="14">
        <f t="shared" si="3"/>
        <v>1.5456776</v>
      </c>
      <c r="U449" s="2">
        <f t="shared" si="4"/>
        <v>26819.3</v>
      </c>
      <c r="V449" s="14">
        <f t="shared" si="5"/>
        <v>0.01532787981</v>
      </c>
      <c r="W449" s="14">
        <f t="shared" si="6"/>
        <v>0.03065575962</v>
      </c>
    </row>
    <row r="450">
      <c r="A450" s="1">
        <v>26939.3</v>
      </c>
      <c r="B450" s="1">
        <v>1.65125</v>
      </c>
      <c r="F450" s="1">
        <v>26939.3</v>
      </c>
      <c r="G450" s="12">
        <v>0.0607166</v>
      </c>
      <c r="K450" s="2">
        <f t="shared" si="2"/>
        <v>26939.3</v>
      </c>
      <c r="L450" s="14">
        <f t="shared" si="3"/>
        <v>1.5905334</v>
      </c>
      <c r="U450" s="2">
        <f t="shared" si="4"/>
        <v>26879.3</v>
      </c>
      <c r="V450" s="14">
        <f t="shared" si="5"/>
        <v>0.01486228462</v>
      </c>
      <c r="W450" s="14">
        <f t="shared" si="6"/>
        <v>0.02972456923</v>
      </c>
    </row>
    <row r="451">
      <c r="A451" s="1">
        <v>26999.2</v>
      </c>
      <c r="B451" s="1">
        <v>1.6078</v>
      </c>
      <c r="F451" s="1">
        <v>26999.2</v>
      </c>
      <c r="G451" s="12">
        <v>0.0602283</v>
      </c>
      <c r="K451" s="2">
        <f t="shared" si="2"/>
        <v>26999.2</v>
      </c>
      <c r="L451" s="14">
        <f t="shared" si="3"/>
        <v>1.5475717</v>
      </c>
      <c r="U451" s="2">
        <f t="shared" si="4"/>
        <v>26939.3</v>
      </c>
      <c r="V451" s="14">
        <f t="shared" si="5"/>
        <v>0.01529359038</v>
      </c>
      <c r="W451" s="14">
        <f t="shared" si="6"/>
        <v>0.03058718077</v>
      </c>
    </row>
    <row r="452">
      <c r="A452" s="1">
        <v>27059.2</v>
      </c>
      <c r="B452" s="1">
        <v>1.64874</v>
      </c>
      <c r="F452" s="1">
        <v>27059.2</v>
      </c>
      <c r="G452" s="12">
        <v>0.060245</v>
      </c>
      <c r="K452" s="2">
        <f t="shared" si="2"/>
        <v>27059.2</v>
      </c>
      <c r="L452" s="14">
        <f t="shared" si="3"/>
        <v>1.588495</v>
      </c>
      <c r="U452" s="2">
        <f t="shared" si="4"/>
        <v>26999.2</v>
      </c>
      <c r="V452" s="14">
        <f t="shared" si="5"/>
        <v>0.01488049712</v>
      </c>
      <c r="W452" s="14">
        <f t="shared" si="6"/>
        <v>0.02976099423</v>
      </c>
    </row>
    <row r="453">
      <c r="A453" s="1">
        <v>27119.2</v>
      </c>
      <c r="B453" s="1">
        <v>1.63868</v>
      </c>
      <c r="F453" s="1">
        <v>27119.2</v>
      </c>
      <c r="G453" s="12">
        <v>0.0604362</v>
      </c>
      <c r="K453" s="2">
        <f t="shared" si="2"/>
        <v>27119.2</v>
      </c>
      <c r="L453" s="14">
        <f t="shared" si="3"/>
        <v>1.5782438</v>
      </c>
      <c r="U453" s="2">
        <f t="shared" si="4"/>
        <v>27059.2</v>
      </c>
      <c r="V453" s="14">
        <f t="shared" si="5"/>
        <v>0.01527399038</v>
      </c>
      <c r="W453" s="14">
        <f t="shared" si="6"/>
        <v>0.03054798077</v>
      </c>
    </row>
    <row r="454">
      <c r="A454" s="1">
        <v>27179.2</v>
      </c>
      <c r="B454" s="1">
        <v>1.63609</v>
      </c>
      <c r="F454" s="1">
        <v>27179.2</v>
      </c>
      <c r="G454" s="12">
        <v>0.0600924</v>
      </c>
      <c r="K454" s="2">
        <f t="shared" si="2"/>
        <v>27179.2</v>
      </c>
      <c r="L454" s="14">
        <f t="shared" si="3"/>
        <v>1.5759976</v>
      </c>
      <c r="U454" s="2">
        <f t="shared" si="4"/>
        <v>27119.2</v>
      </c>
      <c r="V454" s="14">
        <f t="shared" si="5"/>
        <v>0.01517542115</v>
      </c>
      <c r="W454" s="14">
        <f t="shared" si="6"/>
        <v>0.03035084231</v>
      </c>
    </row>
    <row r="455">
      <c r="A455" s="1">
        <v>27239.2</v>
      </c>
      <c r="B455" s="1">
        <v>1.65143</v>
      </c>
      <c r="F455" s="1">
        <v>27239.2</v>
      </c>
      <c r="G455" s="12">
        <v>0.0599785</v>
      </c>
      <c r="K455" s="2">
        <f t="shared" si="2"/>
        <v>27239.2</v>
      </c>
      <c r="L455" s="14">
        <f t="shared" si="3"/>
        <v>1.5914515</v>
      </c>
      <c r="U455" s="2">
        <f t="shared" si="4"/>
        <v>27179.2</v>
      </c>
      <c r="V455" s="14">
        <f t="shared" si="5"/>
        <v>0.01515382308</v>
      </c>
      <c r="W455" s="14">
        <f t="shared" si="6"/>
        <v>0.03030764615</v>
      </c>
    </row>
    <row r="456">
      <c r="A456" s="1">
        <v>27299.2</v>
      </c>
      <c r="B456" s="1">
        <v>1.64853</v>
      </c>
      <c r="F456" s="1">
        <v>27299.2</v>
      </c>
      <c r="G456" s="12">
        <v>0.0602074</v>
      </c>
      <c r="K456" s="2">
        <f t="shared" si="2"/>
        <v>27299.2</v>
      </c>
      <c r="L456" s="14">
        <f t="shared" si="3"/>
        <v>1.5883226</v>
      </c>
      <c r="U456" s="2">
        <f t="shared" si="4"/>
        <v>27239.2</v>
      </c>
      <c r="V456" s="14">
        <f t="shared" si="5"/>
        <v>0.01530241827</v>
      </c>
      <c r="W456" s="14">
        <f t="shared" si="6"/>
        <v>0.03060483654</v>
      </c>
    </row>
    <row r="457">
      <c r="A457" s="1">
        <v>27359.2</v>
      </c>
      <c r="B457" s="1">
        <v>1.63443</v>
      </c>
      <c r="F457" s="1">
        <v>27359.2</v>
      </c>
      <c r="G457" s="12">
        <v>0.060782</v>
      </c>
      <c r="K457" s="2">
        <f t="shared" si="2"/>
        <v>27359.2</v>
      </c>
      <c r="L457" s="14">
        <f t="shared" si="3"/>
        <v>1.573648</v>
      </c>
      <c r="U457" s="2">
        <f t="shared" si="4"/>
        <v>27299.2</v>
      </c>
      <c r="V457" s="14">
        <f t="shared" si="5"/>
        <v>0.01527233269</v>
      </c>
      <c r="W457" s="14">
        <f t="shared" si="6"/>
        <v>0.03054466538</v>
      </c>
    </row>
    <row r="458">
      <c r="A458" s="1">
        <v>27419.2</v>
      </c>
      <c r="B458" s="1">
        <v>1.64777</v>
      </c>
      <c r="F458" s="1">
        <v>27419.2</v>
      </c>
      <c r="G458" s="12">
        <v>0.0605855</v>
      </c>
      <c r="K458" s="2">
        <f t="shared" si="2"/>
        <v>27419.2</v>
      </c>
      <c r="L458" s="14">
        <f t="shared" si="3"/>
        <v>1.5871845</v>
      </c>
      <c r="U458" s="2">
        <f t="shared" si="4"/>
        <v>27359.2</v>
      </c>
      <c r="V458" s="14">
        <f t="shared" si="5"/>
        <v>0.01513123077</v>
      </c>
      <c r="W458" s="14">
        <f t="shared" si="6"/>
        <v>0.03026246154</v>
      </c>
    </row>
    <row r="459">
      <c r="A459" s="1">
        <v>27479.2</v>
      </c>
      <c r="B459" s="1">
        <v>1.64627</v>
      </c>
      <c r="F459" s="1">
        <v>27479.2</v>
      </c>
      <c r="G459" s="12">
        <v>0.0591741</v>
      </c>
      <c r="K459" s="2">
        <f t="shared" si="2"/>
        <v>27479.2</v>
      </c>
      <c r="L459" s="14">
        <f t="shared" si="3"/>
        <v>1.5870959</v>
      </c>
      <c r="U459" s="2">
        <f t="shared" si="4"/>
        <v>27419.2</v>
      </c>
      <c r="V459" s="14">
        <f t="shared" si="5"/>
        <v>0.01526138942</v>
      </c>
      <c r="W459" s="14">
        <f t="shared" si="6"/>
        <v>0.03052277885</v>
      </c>
    </row>
    <row r="460">
      <c r="A460" s="1">
        <v>27539.2</v>
      </c>
      <c r="B460" s="1">
        <v>1.64755</v>
      </c>
      <c r="F460" s="1">
        <v>27539.2</v>
      </c>
      <c r="G460" s="12">
        <v>0.0604539</v>
      </c>
      <c r="K460" s="2">
        <f t="shared" si="2"/>
        <v>27539.2</v>
      </c>
      <c r="L460" s="14">
        <f t="shared" si="3"/>
        <v>1.5870961</v>
      </c>
      <c r="U460" s="2">
        <f t="shared" si="4"/>
        <v>27479.2</v>
      </c>
      <c r="V460" s="14">
        <f t="shared" si="5"/>
        <v>0.0152605375</v>
      </c>
      <c r="W460" s="14">
        <f t="shared" si="6"/>
        <v>0.030521075</v>
      </c>
    </row>
    <row r="461">
      <c r="A461" s="1">
        <v>27599.2</v>
      </c>
      <c r="B461" s="1">
        <v>1.65243</v>
      </c>
      <c r="F461" s="1">
        <v>27599.2</v>
      </c>
      <c r="G461" s="12">
        <v>0.0597763</v>
      </c>
      <c r="K461" s="2">
        <f t="shared" si="2"/>
        <v>27599.2</v>
      </c>
      <c r="L461" s="14">
        <f t="shared" si="3"/>
        <v>1.5926537</v>
      </c>
      <c r="U461" s="2">
        <f t="shared" si="4"/>
        <v>27539.2</v>
      </c>
      <c r="V461" s="14">
        <f t="shared" si="5"/>
        <v>0.01526053942</v>
      </c>
      <c r="W461" s="14">
        <f t="shared" si="6"/>
        <v>0.03052107885</v>
      </c>
    </row>
    <row r="462">
      <c r="A462" s="1">
        <v>27659.2</v>
      </c>
      <c r="B462" s="1">
        <v>1.64914</v>
      </c>
      <c r="F462" s="1">
        <v>27659.2</v>
      </c>
      <c r="G462" s="12">
        <v>0.0606403</v>
      </c>
      <c r="K462" s="2">
        <f t="shared" si="2"/>
        <v>27659.2</v>
      </c>
      <c r="L462" s="14">
        <f t="shared" si="3"/>
        <v>1.5884997</v>
      </c>
      <c r="U462" s="2">
        <f t="shared" si="4"/>
        <v>27599.2</v>
      </c>
      <c r="V462" s="14">
        <f t="shared" si="5"/>
        <v>0.01531397788</v>
      </c>
      <c r="W462" s="14">
        <f t="shared" si="6"/>
        <v>0.03062795577</v>
      </c>
    </row>
    <row r="463">
      <c r="A463" s="1">
        <v>27719.2</v>
      </c>
      <c r="B463" s="1">
        <v>1.64862</v>
      </c>
      <c r="F463" s="1">
        <v>27719.2</v>
      </c>
      <c r="G463" s="12">
        <v>0.0609674</v>
      </c>
      <c r="K463" s="2">
        <f t="shared" si="2"/>
        <v>27719.2</v>
      </c>
      <c r="L463" s="14">
        <f t="shared" si="3"/>
        <v>1.5876526</v>
      </c>
      <c r="U463" s="2">
        <f t="shared" si="4"/>
        <v>27659.2</v>
      </c>
      <c r="V463" s="14">
        <f t="shared" si="5"/>
        <v>0.01527403558</v>
      </c>
      <c r="W463" s="14">
        <f t="shared" si="6"/>
        <v>0.03054807115</v>
      </c>
    </row>
    <row r="464">
      <c r="A464" s="1">
        <v>27779.2</v>
      </c>
      <c r="B464" s="1">
        <v>1.62944</v>
      </c>
      <c r="F464" s="1">
        <v>27779.2</v>
      </c>
      <c r="G464" s="12">
        <v>0.0604649</v>
      </c>
      <c r="K464" s="2">
        <f t="shared" si="2"/>
        <v>27779.2</v>
      </c>
      <c r="L464" s="14">
        <f t="shared" si="3"/>
        <v>1.5689751</v>
      </c>
      <c r="U464" s="2">
        <f t="shared" si="4"/>
        <v>27719.2</v>
      </c>
      <c r="V464" s="14">
        <f t="shared" si="5"/>
        <v>0.01526589038</v>
      </c>
      <c r="W464" s="14">
        <f t="shared" si="6"/>
        <v>0.03053178077</v>
      </c>
    </row>
    <row r="465">
      <c r="A465" s="1">
        <v>27839.2</v>
      </c>
      <c r="B465" s="1">
        <v>1.64342</v>
      </c>
      <c r="F465" s="1">
        <v>27839.2</v>
      </c>
      <c r="G465" s="12">
        <v>0.0605679</v>
      </c>
      <c r="K465" s="2">
        <f t="shared" si="2"/>
        <v>27839.2</v>
      </c>
      <c r="L465" s="14">
        <f t="shared" si="3"/>
        <v>1.5828521</v>
      </c>
      <c r="U465" s="2">
        <f t="shared" si="4"/>
        <v>27779.2</v>
      </c>
      <c r="V465" s="14">
        <f t="shared" si="5"/>
        <v>0.01508629904</v>
      </c>
      <c r="W465" s="14">
        <f t="shared" si="6"/>
        <v>0.03017259808</v>
      </c>
    </row>
    <row r="466">
      <c r="A466" s="1">
        <v>27899.2</v>
      </c>
      <c r="B466" s="1">
        <v>1.64587</v>
      </c>
      <c r="F466" s="1">
        <v>27899.2</v>
      </c>
      <c r="G466" s="12">
        <v>0.0595169</v>
      </c>
      <c r="K466" s="2">
        <f t="shared" si="2"/>
        <v>27899.2</v>
      </c>
      <c r="L466" s="14">
        <f t="shared" si="3"/>
        <v>1.5863531</v>
      </c>
      <c r="U466" s="2">
        <f t="shared" si="4"/>
        <v>27839.2</v>
      </c>
      <c r="V466" s="14">
        <f t="shared" si="5"/>
        <v>0.01521973173</v>
      </c>
      <c r="W466" s="14">
        <f t="shared" si="6"/>
        <v>0.03043946346</v>
      </c>
    </row>
    <row r="467">
      <c r="A467" s="1">
        <v>27959.2</v>
      </c>
      <c r="B467" s="1">
        <v>1.6568</v>
      </c>
      <c r="F467" s="1">
        <v>27959.2</v>
      </c>
      <c r="G467" s="12">
        <v>0.0607929</v>
      </c>
      <c r="K467" s="2">
        <f t="shared" si="2"/>
        <v>27959.2</v>
      </c>
      <c r="L467" s="14">
        <f t="shared" si="3"/>
        <v>1.5960071</v>
      </c>
      <c r="U467" s="2">
        <f t="shared" si="4"/>
        <v>27899.2</v>
      </c>
      <c r="V467" s="14">
        <f t="shared" si="5"/>
        <v>0.01525339519</v>
      </c>
      <c r="W467" s="14">
        <f t="shared" si="6"/>
        <v>0.03050679038</v>
      </c>
    </row>
    <row r="468">
      <c r="A468" s="1">
        <v>28019.2</v>
      </c>
      <c r="B468" s="1">
        <v>1.64126</v>
      </c>
      <c r="F468" s="1">
        <v>28019.2</v>
      </c>
      <c r="G468" s="12">
        <v>0.0603132</v>
      </c>
      <c r="K468" s="2">
        <f t="shared" si="2"/>
        <v>28019.2</v>
      </c>
      <c r="L468" s="14">
        <f t="shared" si="3"/>
        <v>1.5809468</v>
      </c>
      <c r="U468" s="2">
        <f t="shared" si="4"/>
        <v>27959.2</v>
      </c>
      <c r="V468" s="14">
        <f t="shared" si="5"/>
        <v>0.01534622212</v>
      </c>
      <c r="W468" s="14">
        <f t="shared" si="6"/>
        <v>0.03069244423</v>
      </c>
    </row>
    <row r="469">
      <c r="A469" s="1">
        <v>28079.2</v>
      </c>
      <c r="B469" s="1">
        <v>1.63512</v>
      </c>
      <c r="F469" s="1">
        <v>28079.2</v>
      </c>
      <c r="G469" s="12">
        <v>0.0603313</v>
      </c>
      <c r="K469" s="2">
        <f t="shared" si="2"/>
        <v>28079.2</v>
      </c>
      <c r="L469" s="14">
        <f t="shared" si="3"/>
        <v>1.5747887</v>
      </c>
      <c r="U469" s="2">
        <f t="shared" si="4"/>
        <v>28019.2</v>
      </c>
      <c r="V469" s="14">
        <f t="shared" si="5"/>
        <v>0.01520141154</v>
      </c>
      <c r="W469" s="14">
        <f t="shared" si="6"/>
        <v>0.03040282308</v>
      </c>
    </row>
    <row r="470">
      <c r="A470" s="1">
        <v>28139.1</v>
      </c>
      <c r="B470" s="1">
        <v>1.61867</v>
      </c>
      <c r="F470" s="1">
        <v>28139.1</v>
      </c>
      <c r="G470" s="12">
        <v>0.0603471</v>
      </c>
      <c r="K470" s="2">
        <f t="shared" si="2"/>
        <v>28139.1</v>
      </c>
      <c r="L470" s="14">
        <f t="shared" si="3"/>
        <v>1.5583229</v>
      </c>
      <c r="U470" s="2">
        <f t="shared" si="4"/>
        <v>28079.2</v>
      </c>
      <c r="V470" s="14">
        <f t="shared" si="5"/>
        <v>0.01514219904</v>
      </c>
      <c r="W470" s="14">
        <f t="shared" si="6"/>
        <v>0.03028439808</v>
      </c>
    </row>
    <row r="471">
      <c r="A471" s="1">
        <v>28199.1</v>
      </c>
      <c r="B471" s="1">
        <v>1.63659</v>
      </c>
      <c r="F471" s="1">
        <v>28199.1</v>
      </c>
      <c r="G471" s="12">
        <v>0.0599318</v>
      </c>
      <c r="K471" s="2">
        <f t="shared" si="2"/>
        <v>28199.1</v>
      </c>
      <c r="L471" s="14">
        <f t="shared" si="3"/>
        <v>1.5766582</v>
      </c>
      <c r="U471" s="2">
        <f t="shared" si="4"/>
        <v>28139.1</v>
      </c>
      <c r="V471" s="14">
        <f t="shared" si="5"/>
        <v>0.01498387404</v>
      </c>
      <c r="W471" s="14">
        <f t="shared" si="6"/>
        <v>0.02996774808</v>
      </c>
    </row>
    <row r="472">
      <c r="A472" s="1">
        <v>28259.1</v>
      </c>
      <c r="B472" s="1">
        <v>1.64972</v>
      </c>
      <c r="F472" s="1">
        <v>28259.1</v>
      </c>
      <c r="G472" s="12">
        <v>0.059454</v>
      </c>
      <c r="K472" s="2">
        <f t="shared" si="2"/>
        <v>28259.1</v>
      </c>
      <c r="L472" s="14">
        <f t="shared" si="3"/>
        <v>1.590266</v>
      </c>
      <c r="U472" s="2">
        <f t="shared" si="4"/>
        <v>28199.1</v>
      </c>
      <c r="V472" s="14">
        <f t="shared" si="5"/>
        <v>0.015160175</v>
      </c>
      <c r="W472" s="14">
        <f t="shared" si="6"/>
        <v>0.03032035</v>
      </c>
    </row>
    <row r="473">
      <c r="A473" s="1">
        <v>28319.1</v>
      </c>
      <c r="B473" s="1">
        <v>1.66571</v>
      </c>
      <c r="F473" s="1">
        <v>28319.1</v>
      </c>
      <c r="G473" s="12">
        <v>0.0595512</v>
      </c>
      <c r="K473" s="2">
        <f t="shared" si="2"/>
        <v>28319.1</v>
      </c>
      <c r="L473" s="14">
        <f t="shared" si="3"/>
        <v>1.6061588</v>
      </c>
      <c r="U473" s="2">
        <f t="shared" si="4"/>
        <v>28259.1</v>
      </c>
      <c r="V473" s="14">
        <f t="shared" si="5"/>
        <v>0.01529101923</v>
      </c>
      <c r="W473" s="14">
        <f t="shared" si="6"/>
        <v>0.03058203846</v>
      </c>
    </row>
    <row r="474">
      <c r="A474" s="1">
        <v>28379.1</v>
      </c>
      <c r="B474" s="1">
        <v>1.66544</v>
      </c>
      <c r="F474" s="1">
        <v>28379.1</v>
      </c>
      <c r="G474" s="12">
        <v>0.0602264</v>
      </c>
      <c r="K474" s="2">
        <f t="shared" si="2"/>
        <v>28379.1</v>
      </c>
      <c r="L474" s="14">
        <f t="shared" si="3"/>
        <v>1.6052136</v>
      </c>
      <c r="U474" s="2">
        <f t="shared" si="4"/>
        <v>28319.1</v>
      </c>
      <c r="V474" s="14">
        <f t="shared" si="5"/>
        <v>0.01544383462</v>
      </c>
      <c r="W474" s="14">
        <f t="shared" si="6"/>
        <v>0.03088766923</v>
      </c>
    </row>
    <row r="475">
      <c r="A475" s="1">
        <v>28439.1</v>
      </c>
      <c r="B475" s="1">
        <v>1.65023</v>
      </c>
      <c r="F475" s="1">
        <v>28439.1</v>
      </c>
      <c r="G475" s="12">
        <v>0.0600653</v>
      </c>
      <c r="K475" s="2">
        <f t="shared" si="2"/>
        <v>28439.1</v>
      </c>
      <c r="L475" s="14">
        <f t="shared" si="3"/>
        <v>1.5901647</v>
      </c>
      <c r="U475" s="2">
        <f t="shared" si="4"/>
        <v>28379.1</v>
      </c>
      <c r="V475" s="14">
        <f t="shared" si="5"/>
        <v>0.01543474615</v>
      </c>
      <c r="W475" s="14">
        <f t="shared" si="6"/>
        <v>0.03086949231</v>
      </c>
    </row>
    <row r="476">
      <c r="A476" s="1">
        <v>28499.1</v>
      </c>
      <c r="B476" s="1">
        <v>1.69743</v>
      </c>
      <c r="F476" s="1">
        <v>28499.1</v>
      </c>
      <c r="G476" s="12">
        <v>0.0610209</v>
      </c>
      <c r="K476" s="2">
        <f t="shared" si="2"/>
        <v>28499.1</v>
      </c>
      <c r="L476" s="14">
        <f t="shared" si="3"/>
        <v>1.6364091</v>
      </c>
      <c r="U476" s="2">
        <f t="shared" si="4"/>
        <v>28439.1</v>
      </c>
      <c r="V476" s="14">
        <f t="shared" si="5"/>
        <v>0.01529004519</v>
      </c>
      <c r="W476" s="14">
        <f t="shared" si="6"/>
        <v>0.03058009038</v>
      </c>
    </row>
    <row r="477">
      <c r="A477" s="1">
        <v>28559.1</v>
      </c>
      <c r="B477" s="1">
        <v>1.64986</v>
      </c>
      <c r="F477" s="1">
        <v>28559.1</v>
      </c>
      <c r="G477" s="12">
        <v>0.0608153</v>
      </c>
      <c r="K477" s="2">
        <f t="shared" si="2"/>
        <v>28559.1</v>
      </c>
      <c r="L477" s="14">
        <f t="shared" si="3"/>
        <v>1.5890447</v>
      </c>
      <c r="U477" s="2">
        <f t="shared" si="4"/>
        <v>28499.1</v>
      </c>
      <c r="V477" s="14">
        <f t="shared" si="5"/>
        <v>0.01573470288</v>
      </c>
      <c r="W477" s="14">
        <f t="shared" si="6"/>
        <v>0.03146940577</v>
      </c>
    </row>
    <row r="478">
      <c r="A478" s="1">
        <v>28619.1</v>
      </c>
      <c r="B478" s="1">
        <v>1.62338</v>
      </c>
      <c r="F478" s="1">
        <v>28619.1</v>
      </c>
      <c r="G478" s="12">
        <v>0.0604467</v>
      </c>
      <c r="K478" s="2">
        <f t="shared" si="2"/>
        <v>28619.1</v>
      </c>
      <c r="L478" s="14">
        <f t="shared" si="3"/>
        <v>1.5629333</v>
      </c>
      <c r="U478" s="2">
        <f t="shared" si="4"/>
        <v>28559.1</v>
      </c>
      <c r="V478" s="14">
        <f t="shared" si="5"/>
        <v>0.01527927596</v>
      </c>
      <c r="W478" s="14">
        <f t="shared" si="6"/>
        <v>0.03055855192</v>
      </c>
    </row>
    <row r="479">
      <c r="A479" s="1">
        <v>28679.1</v>
      </c>
      <c r="B479" s="1">
        <v>1.65081</v>
      </c>
      <c r="F479" s="1">
        <v>28679.1</v>
      </c>
      <c r="G479" s="12">
        <v>0.060359</v>
      </c>
      <c r="K479" s="2">
        <f t="shared" si="2"/>
        <v>28679.1</v>
      </c>
      <c r="L479" s="14">
        <f t="shared" si="3"/>
        <v>1.590451</v>
      </c>
      <c r="U479" s="2">
        <f t="shared" si="4"/>
        <v>28619.1</v>
      </c>
      <c r="V479" s="14">
        <f t="shared" si="5"/>
        <v>0.01502820481</v>
      </c>
      <c r="W479" s="14">
        <f t="shared" si="6"/>
        <v>0.03005640962</v>
      </c>
    </row>
    <row r="480">
      <c r="A480" s="1">
        <v>28739.1</v>
      </c>
      <c r="B480" s="1">
        <v>1.61005</v>
      </c>
      <c r="F480" s="1">
        <v>28739.1</v>
      </c>
      <c r="G480" s="12">
        <v>0.0594101</v>
      </c>
      <c r="K480" s="2">
        <f t="shared" si="2"/>
        <v>28739.1</v>
      </c>
      <c r="L480" s="14">
        <f t="shared" si="3"/>
        <v>1.5506399</v>
      </c>
      <c r="U480" s="2">
        <f t="shared" si="4"/>
        <v>28679.1</v>
      </c>
      <c r="V480" s="14">
        <f t="shared" si="5"/>
        <v>0.01529279808</v>
      </c>
      <c r="W480" s="14">
        <f t="shared" si="6"/>
        <v>0.03058559615</v>
      </c>
    </row>
    <row r="481">
      <c r="A481" s="1">
        <v>28799.1</v>
      </c>
      <c r="B481" s="1">
        <v>1.66543</v>
      </c>
      <c r="F481" s="1">
        <v>28799.1</v>
      </c>
      <c r="G481" s="12">
        <v>0.0605812</v>
      </c>
      <c r="K481" s="2">
        <f t="shared" si="2"/>
        <v>28799.1</v>
      </c>
      <c r="L481" s="14">
        <f t="shared" si="3"/>
        <v>1.6048488</v>
      </c>
      <c r="U481" s="2">
        <f t="shared" si="4"/>
        <v>28739.1</v>
      </c>
      <c r="V481" s="14">
        <f t="shared" si="5"/>
        <v>0.01490999904</v>
      </c>
      <c r="W481" s="14">
        <f t="shared" si="6"/>
        <v>0.02981999808</v>
      </c>
    </row>
    <row r="482">
      <c r="A482" s="1">
        <v>28859.1</v>
      </c>
      <c r="B482" s="1">
        <v>1.65057</v>
      </c>
      <c r="F482" s="1">
        <v>28859.1</v>
      </c>
      <c r="G482" s="12">
        <v>0.0602407</v>
      </c>
      <c r="K482" s="2">
        <f t="shared" si="2"/>
        <v>28859.1</v>
      </c>
      <c r="L482" s="14">
        <f t="shared" si="3"/>
        <v>1.5903293</v>
      </c>
      <c r="U482" s="2">
        <f t="shared" si="4"/>
        <v>28799.1</v>
      </c>
      <c r="V482" s="14">
        <f t="shared" si="5"/>
        <v>0.01543123846</v>
      </c>
      <c r="W482" s="14">
        <f t="shared" si="6"/>
        <v>0.03086247692</v>
      </c>
    </row>
    <row r="483">
      <c r="A483" s="1">
        <v>28919.1</v>
      </c>
      <c r="B483" s="1">
        <v>1.65082</v>
      </c>
      <c r="F483" s="1">
        <v>28919.1</v>
      </c>
      <c r="G483" s="12">
        <v>0.0606489</v>
      </c>
      <c r="K483" s="2">
        <f t="shared" si="2"/>
        <v>28919.1</v>
      </c>
      <c r="L483" s="14">
        <f t="shared" si="3"/>
        <v>1.5901711</v>
      </c>
      <c r="U483" s="2">
        <f t="shared" si="4"/>
        <v>28859.1</v>
      </c>
      <c r="V483" s="14">
        <f t="shared" si="5"/>
        <v>0.01529162788</v>
      </c>
      <c r="W483" s="14">
        <f t="shared" si="6"/>
        <v>0.03058325577</v>
      </c>
    </row>
    <row r="484">
      <c r="A484" s="1">
        <v>28979.1</v>
      </c>
      <c r="B484" s="1">
        <v>1.67799</v>
      </c>
      <c r="F484" s="1">
        <v>28979.1</v>
      </c>
      <c r="G484" s="12">
        <v>0.0608411</v>
      </c>
      <c r="K484" s="2">
        <f t="shared" si="2"/>
        <v>28979.1</v>
      </c>
      <c r="L484" s="14">
        <f t="shared" si="3"/>
        <v>1.6171489</v>
      </c>
      <c r="U484" s="2">
        <f t="shared" si="4"/>
        <v>28919.1</v>
      </c>
      <c r="V484" s="14">
        <f t="shared" si="5"/>
        <v>0.01529010673</v>
      </c>
      <c r="W484" s="14">
        <f t="shared" si="6"/>
        <v>0.03058021346</v>
      </c>
    </row>
    <row r="485">
      <c r="A485" s="1">
        <v>29039.1</v>
      </c>
      <c r="B485" s="1">
        <v>1.66886</v>
      </c>
      <c r="F485" s="1">
        <v>29039.1</v>
      </c>
      <c r="G485" s="12">
        <v>0.0608125</v>
      </c>
      <c r="K485" s="2">
        <f t="shared" si="2"/>
        <v>29039.1</v>
      </c>
      <c r="L485" s="14">
        <f t="shared" si="3"/>
        <v>1.6080475</v>
      </c>
      <c r="U485" s="2">
        <f t="shared" si="4"/>
        <v>28979.1</v>
      </c>
      <c r="V485" s="14">
        <f t="shared" si="5"/>
        <v>0.01554950865</v>
      </c>
      <c r="W485" s="14">
        <f t="shared" si="6"/>
        <v>0.03109901731</v>
      </c>
    </row>
    <row r="486">
      <c r="A486" s="1">
        <v>29099.1</v>
      </c>
      <c r="B486" s="1">
        <v>1.67113</v>
      </c>
      <c r="F486" s="1">
        <v>29099.1</v>
      </c>
      <c r="G486" s="12">
        <v>0.060709</v>
      </c>
      <c r="K486" s="2">
        <f t="shared" si="2"/>
        <v>29099.1</v>
      </c>
      <c r="L486" s="14">
        <f t="shared" si="3"/>
        <v>1.610421</v>
      </c>
      <c r="U486" s="2">
        <f t="shared" si="4"/>
        <v>29039.1</v>
      </c>
      <c r="V486" s="14">
        <f t="shared" si="5"/>
        <v>0.01546199519</v>
      </c>
      <c r="W486" s="14">
        <f t="shared" si="6"/>
        <v>0.03092399038</v>
      </c>
    </row>
    <row r="487">
      <c r="A487" s="1">
        <v>29159.1</v>
      </c>
      <c r="B487" s="1">
        <v>1.64539</v>
      </c>
      <c r="F487" s="1">
        <v>29159.1</v>
      </c>
      <c r="G487" s="12">
        <v>0.0609779</v>
      </c>
      <c r="K487" s="2">
        <f t="shared" si="2"/>
        <v>29159.1</v>
      </c>
      <c r="L487" s="14">
        <f t="shared" si="3"/>
        <v>1.5844121</v>
      </c>
      <c r="U487" s="2">
        <f t="shared" si="4"/>
        <v>29099.1</v>
      </c>
      <c r="V487" s="14">
        <f t="shared" si="5"/>
        <v>0.01548481731</v>
      </c>
      <c r="W487" s="14">
        <f t="shared" si="6"/>
        <v>0.03096963462</v>
      </c>
    </row>
    <row r="488">
      <c r="A488" s="1">
        <v>29219.0</v>
      </c>
      <c r="B488" s="1">
        <v>1.66535</v>
      </c>
      <c r="F488" s="1">
        <v>29219.0</v>
      </c>
      <c r="G488" s="12">
        <v>0.0604863</v>
      </c>
      <c r="K488" s="2">
        <f t="shared" si="2"/>
        <v>29219</v>
      </c>
      <c r="L488" s="14">
        <f t="shared" si="3"/>
        <v>1.6048637</v>
      </c>
      <c r="U488" s="2">
        <f t="shared" si="4"/>
        <v>29159.1</v>
      </c>
      <c r="V488" s="14">
        <f t="shared" si="5"/>
        <v>0.01523473173</v>
      </c>
      <c r="W488" s="14">
        <f t="shared" si="6"/>
        <v>0.03046946346</v>
      </c>
    </row>
    <row r="489">
      <c r="A489" s="1">
        <v>29279.0</v>
      </c>
      <c r="B489" s="1">
        <v>1.66231</v>
      </c>
      <c r="F489" s="1">
        <v>29279.0</v>
      </c>
      <c r="G489" s="12">
        <v>0.0603189</v>
      </c>
      <c r="K489" s="2">
        <f t="shared" si="2"/>
        <v>29279</v>
      </c>
      <c r="L489" s="14">
        <f t="shared" si="3"/>
        <v>1.6019911</v>
      </c>
      <c r="U489" s="2">
        <f t="shared" si="4"/>
        <v>29219</v>
      </c>
      <c r="V489" s="14">
        <f t="shared" si="5"/>
        <v>0.01543138173</v>
      </c>
      <c r="W489" s="14">
        <f t="shared" si="6"/>
        <v>0.03086276346</v>
      </c>
    </row>
    <row r="490">
      <c r="A490" s="1">
        <v>29339.0</v>
      </c>
      <c r="B490" s="1">
        <v>1.65127</v>
      </c>
      <c r="F490" s="1">
        <v>29339.0</v>
      </c>
      <c r="G490" s="12">
        <v>0.0602055</v>
      </c>
      <c r="K490" s="2">
        <f t="shared" si="2"/>
        <v>29339</v>
      </c>
      <c r="L490" s="14">
        <f t="shared" si="3"/>
        <v>1.5910645</v>
      </c>
      <c r="U490" s="2">
        <f t="shared" si="4"/>
        <v>29279</v>
      </c>
      <c r="V490" s="14">
        <f t="shared" si="5"/>
        <v>0.01540376058</v>
      </c>
      <c r="W490" s="14">
        <f t="shared" si="6"/>
        <v>0.03080752115</v>
      </c>
    </row>
    <row r="491">
      <c r="A491" s="1">
        <v>29399.0</v>
      </c>
      <c r="B491" s="1">
        <v>1.65421</v>
      </c>
      <c r="F491" s="1">
        <v>29399.0</v>
      </c>
      <c r="G491" s="12">
        <v>0.0605345</v>
      </c>
      <c r="K491" s="2">
        <f t="shared" si="2"/>
        <v>29399</v>
      </c>
      <c r="L491" s="14">
        <f t="shared" si="3"/>
        <v>1.5936755</v>
      </c>
      <c r="U491" s="2">
        <f t="shared" si="4"/>
        <v>29339</v>
      </c>
      <c r="V491" s="14">
        <f t="shared" si="5"/>
        <v>0.01529869712</v>
      </c>
      <c r="W491" s="14">
        <f t="shared" si="6"/>
        <v>0.03059739423</v>
      </c>
    </row>
    <row r="492">
      <c r="A492" s="1">
        <v>29459.0</v>
      </c>
      <c r="B492" s="1">
        <v>1.67029</v>
      </c>
      <c r="F492" s="1">
        <v>29459.0</v>
      </c>
      <c r="G492" s="12">
        <v>0.0606213</v>
      </c>
      <c r="K492" s="2">
        <f t="shared" si="2"/>
        <v>29459</v>
      </c>
      <c r="L492" s="14">
        <f t="shared" si="3"/>
        <v>1.6096687</v>
      </c>
      <c r="U492" s="2">
        <f t="shared" si="4"/>
        <v>29399</v>
      </c>
      <c r="V492" s="14">
        <f t="shared" si="5"/>
        <v>0.01532380288</v>
      </c>
      <c r="W492" s="14">
        <f t="shared" si="6"/>
        <v>0.03064760577</v>
      </c>
    </row>
    <row r="493">
      <c r="A493" s="1">
        <v>29519.0</v>
      </c>
      <c r="B493" s="1">
        <v>1.65366</v>
      </c>
      <c r="F493" s="1">
        <v>29519.0</v>
      </c>
      <c r="G493" s="12">
        <v>0.0610933</v>
      </c>
      <c r="K493" s="2">
        <f t="shared" si="2"/>
        <v>29519</v>
      </c>
      <c r="L493" s="14">
        <f t="shared" si="3"/>
        <v>1.5925667</v>
      </c>
      <c r="U493" s="2">
        <f t="shared" si="4"/>
        <v>29459</v>
      </c>
      <c r="V493" s="14">
        <f t="shared" si="5"/>
        <v>0.01547758365</v>
      </c>
      <c r="W493" s="14">
        <f t="shared" si="6"/>
        <v>0.03095516731</v>
      </c>
    </row>
    <row r="494">
      <c r="A494" s="1">
        <v>29579.0</v>
      </c>
      <c r="B494" s="1">
        <v>1.63641</v>
      </c>
      <c r="F494" s="1">
        <v>29579.0</v>
      </c>
      <c r="G494" s="12">
        <v>0.060266</v>
      </c>
      <c r="K494" s="2">
        <f t="shared" si="2"/>
        <v>29579</v>
      </c>
      <c r="L494" s="14">
        <f t="shared" si="3"/>
        <v>1.576144</v>
      </c>
      <c r="U494" s="2">
        <f t="shared" si="4"/>
        <v>29519</v>
      </c>
      <c r="V494" s="14">
        <f t="shared" si="5"/>
        <v>0.01531314135</v>
      </c>
      <c r="W494" s="14">
        <f t="shared" si="6"/>
        <v>0.03062628269</v>
      </c>
    </row>
    <row r="495">
      <c r="A495" s="1">
        <v>29639.0</v>
      </c>
      <c r="B495" s="1">
        <v>1.65516</v>
      </c>
      <c r="F495" s="1">
        <v>29639.0</v>
      </c>
      <c r="G495" s="12">
        <v>0.0602727</v>
      </c>
      <c r="K495" s="2">
        <f t="shared" si="2"/>
        <v>29639</v>
      </c>
      <c r="L495" s="14">
        <f t="shared" si="3"/>
        <v>1.5948873</v>
      </c>
      <c r="U495" s="2">
        <f t="shared" si="4"/>
        <v>29579</v>
      </c>
      <c r="V495" s="14">
        <f t="shared" si="5"/>
        <v>0.01515523077</v>
      </c>
      <c r="W495" s="14">
        <f t="shared" si="6"/>
        <v>0.03031046154</v>
      </c>
    </row>
    <row r="496">
      <c r="A496" s="1">
        <v>29699.0</v>
      </c>
      <c r="B496" s="1">
        <v>1.6652</v>
      </c>
      <c r="F496" s="1">
        <v>29699.0</v>
      </c>
      <c r="G496" s="12">
        <v>0.0602241</v>
      </c>
      <c r="K496" s="2">
        <f t="shared" si="2"/>
        <v>29699</v>
      </c>
      <c r="L496" s="14">
        <f t="shared" si="3"/>
        <v>1.6049759</v>
      </c>
      <c r="U496" s="2">
        <f t="shared" si="4"/>
        <v>29639</v>
      </c>
      <c r="V496" s="14">
        <f t="shared" si="5"/>
        <v>0.01533545481</v>
      </c>
      <c r="W496" s="14">
        <f t="shared" si="6"/>
        <v>0.03067090962</v>
      </c>
    </row>
    <row r="497">
      <c r="A497" s="1">
        <v>29759.0</v>
      </c>
      <c r="B497" s="1">
        <v>1.67739</v>
      </c>
      <c r="F497" s="1">
        <v>29759.0</v>
      </c>
      <c r="G497" s="12">
        <v>0.0602031</v>
      </c>
      <c r="K497" s="2">
        <f t="shared" si="2"/>
        <v>29759</v>
      </c>
      <c r="L497" s="14">
        <f t="shared" si="3"/>
        <v>1.6171869</v>
      </c>
      <c r="U497" s="2">
        <f t="shared" si="4"/>
        <v>29699</v>
      </c>
      <c r="V497" s="14">
        <f t="shared" si="5"/>
        <v>0.01543246058</v>
      </c>
      <c r="W497" s="14">
        <f t="shared" si="6"/>
        <v>0.03086492115</v>
      </c>
    </row>
    <row r="498">
      <c r="A498" s="1">
        <v>29819.0</v>
      </c>
      <c r="B498" s="1">
        <v>1.64777</v>
      </c>
      <c r="F498" s="1">
        <v>29819.0</v>
      </c>
      <c r="G498" s="12">
        <v>0.0604048</v>
      </c>
      <c r="K498" s="2">
        <f t="shared" si="2"/>
        <v>29819</v>
      </c>
      <c r="L498" s="14">
        <f t="shared" si="3"/>
        <v>1.5873652</v>
      </c>
      <c r="U498" s="2">
        <f t="shared" si="4"/>
        <v>29759</v>
      </c>
      <c r="V498" s="14">
        <f t="shared" si="5"/>
        <v>0.01554987404</v>
      </c>
      <c r="W498" s="14">
        <f t="shared" si="6"/>
        <v>0.03109974808</v>
      </c>
    </row>
    <row r="499">
      <c r="A499" s="1">
        <v>29879.0</v>
      </c>
      <c r="B499" s="1">
        <v>1.66808</v>
      </c>
      <c r="F499" s="1">
        <v>29879.0</v>
      </c>
      <c r="G499" s="12">
        <v>0.0606298</v>
      </c>
      <c r="K499" s="2">
        <f t="shared" si="2"/>
        <v>29879</v>
      </c>
      <c r="L499" s="14">
        <f t="shared" si="3"/>
        <v>1.6074502</v>
      </c>
      <c r="U499" s="2">
        <f t="shared" si="4"/>
        <v>29819</v>
      </c>
      <c r="V499" s="14">
        <f t="shared" si="5"/>
        <v>0.01526312692</v>
      </c>
      <c r="W499" s="14">
        <f t="shared" si="6"/>
        <v>0.03052625385</v>
      </c>
    </row>
    <row r="500">
      <c r="A500" s="1">
        <v>29939.0</v>
      </c>
      <c r="B500" s="1">
        <v>1.67244</v>
      </c>
      <c r="F500" s="1">
        <v>29939.0</v>
      </c>
      <c r="G500" s="12">
        <v>0.0611248</v>
      </c>
      <c r="K500" s="2">
        <f t="shared" si="2"/>
        <v>29939</v>
      </c>
      <c r="L500" s="14">
        <f t="shared" si="3"/>
        <v>1.6113152</v>
      </c>
      <c r="U500" s="2">
        <f t="shared" si="4"/>
        <v>29879</v>
      </c>
      <c r="V500" s="14">
        <f t="shared" si="5"/>
        <v>0.01545625192</v>
      </c>
      <c r="W500" s="14">
        <f t="shared" si="6"/>
        <v>0.03091250385</v>
      </c>
    </row>
    <row r="501">
      <c r="A501" s="1">
        <v>29999.0</v>
      </c>
      <c r="B501" s="1">
        <v>1.63895</v>
      </c>
      <c r="F501" s="1">
        <v>29999.0</v>
      </c>
      <c r="G501" s="12">
        <v>0.0606894</v>
      </c>
      <c r="K501" s="2">
        <f t="shared" si="2"/>
        <v>29999</v>
      </c>
      <c r="L501" s="14">
        <f t="shared" si="3"/>
        <v>1.5782606</v>
      </c>
      <c r="U501" s="2">
        <f t="shared" si="4"/>
        <v>29939</v>
      </c>
      <c r="V501" s="14">
        <f t="shared" si="5"/>
        <v>0.01549341538</v>
      </c>
      <c r="W501" s="14">
        <f t="shared" si="6"/>
        <v>0.03098683077</v>
      </c>
    </row>
    <row r="502">
      <c r="A502" s="1">
        <v>30059.0</v>
      </c>
      <c r="B502" s="1">
        <v>1.65112</v>
      </c>
      <c r="F502" s="1">
        <v>30059.0</v>
      </c>
      <c r="G502" s="12">
        <v>0.0606465</v>
      </c>
      <c r="K502" s="2">
        <f t="shared" si="2"/>
        <v>30059</v>
      </c>
      <c r="L502" s="14">
        <f t="shared" si="3"/>
        <v>1.5904735</v>
      </c>
      <c r="U502" s="2">
        <f t="shared" si="4"/>
        <v>29999</v>
      </c>
      <c r="V502" s="14">
        <f t="shared" si="5"/>
        <v>0.01517558269</v>
      </c>
      <c r="W502" s="14">
        <f t="shared" si="6"/>
        <v>0.03035116538</v>
      </c>
    </row>
    <row r="503">
      <c r="A503" s="1">
        <v>30119.0</v>
      </c>
      <c r="B503" s="1">
        <v>1.66787</v>
      </c>
      <c r="F503" s="1">
        <v>30119.0</v>
      </c>
      <c r="G503" s="12">
        <v>0.0603051</v>
      </c>
      <c r="K503" s="2">
        <f t="shared" si="2"/>
        <v>30119</v>
      </c>
      <c r="L503" s="14">
        <f t="shared" si="3"/>
        <v>1.6075649</v>
      </c>
      <c r="U503" s="2">
        <f t="shared" si="4"/>
        <v>30059</v>
      </c>
      <c r="V503" s="14">
        <f t="shared" si="5"/>
        <v>0.01529301442</v>
      </c>
      <c r="W503" s="14">
        <f t="shared" si="6"/>
        <v>0.03058602885</v>
      </c>
    </row>
    <row r="504">
      <c r="A504" s="1">
        <v>30179.0</v>
      </c>
      <c r="B504" s="1">
        <v>1.66373</v>
      </c>
      <c r="F504" s="1">
        <v>30179.0</v>
      </c>
      <c r="G504" s="12">
        <v>0.0607123</v>
      </c>
      <c r="K504" s="2">
        <f t="shared" si="2"/>
        <v>30179</v>
      </c>
      <c r="L504" s="14">
        <f t="shared" si="3"/>
        <v>1.6030177</v>
      </c>
      <c r="U504" s="2">
        <f t="shared" si="4"/>
        <v>30119</v>
      </c>
      <c r="V504" s="14">
        <f t="shared" si="5"/>
        <v>0.01545735481</v>
      </c>
      <c r="W504" s="14">
        <f t="shared" si="6"/>
        <v>0.03091470962</v>
      </c>
    </row>
    <row r="505">
      <c r="A505" s="1">
        <v>30239.0</v>
      </c>
      <c r="B505" s="1">
        <v>1.65162</v>
      </c>
      <c r="F505" s="1">
        <v>30239.0</v>
      </c>
      <c r="G505" s="12">
        <v>0.0609379</v>
      </c>
      <c r="K505" s="2">
        <f t="shared" si="2"/>
        <v>30239</v>
      </c>
      <c r="L505" s="14">
        <f t="shared" si="3"/>
        <v>1.5906821</v>
      </c>
      <c r="U505" s="2">
        <f t="shared" si="4"/>
        <v>30179</v>
      </c>
      <c r="V505" s="14">
        <f t="shared" si="5"/>
        <v>0.01541363173</v>
      </c>
      <c r="W505" s="14">
        <f t="shared" si="6"/>
        <v>0.03082726346</v>
      </c>
    </row>
    <row r="506">
      <c r="A506" s="1">
        <v>30299.0</v>
      </c>
      <c r="B506" s="1">
        <v>1.67964</v>
      </c>
      <c r="F506" s="1">
        <v>30299.0</v>
      </c>
      <c r="G506" s="12">
        <v>0.0602818</v>
      </c>
      <c r="K506" s="2">
        <f t="shared" si="2"/>
        <v>30299</v>
      </c>
      <c r="L506" s="14">
        <f t="shared" si="3"/>
        <v>1.6193582</v>
      </c>
      <c r="U506" s="2">
        <f t="shared" si="4"/>
        <v>30239</v>
      </c>
      <c r="V506" s="14">
        <f t="shared" si="5"/>
        <v>0.01529502019</v>
      </c>
      <c r="W506" s="14">
        <f t="shared" si="6"/>
        <v>0.03059004038</v>
      </c>
    </row>
    <row r="507">
      <c r="A507" s="1">
        <v>30358.9</v>
      </c>
      <c r="B507" s="1">
        <v>1.65878</v>
      </c>
      <c r="F507" s="1">
        <v>30358.9</v>
      </c>
      <c r="G507" s="12">
        <v>0.060379</v>
      </c>
      <c r="K507" s="2">
        <f t="shared" si="2"/>
        <v>30358.9</v>
      </c>
      <c r="L507" s="14">
        <f t="shared" si="3"/>
        <v>1.598401</v>
      </c>
      <c r="U507" s="2">
        <f t="shared" si="4"/>
        <v>30299</v>
      </c>
      <c r="V507" s="14">
        <f t="shared" si="5"/>
        <v>0.01557075192</v>
      </c>
      <c r="W507" s="14">
        <f t="shared" si="6"/>
        <v>0.03114150385</v>
      </c>
    </row>
    <row r="508">
      <c r="A508" s="1">
        <v>30418.9</v>
      </c>
      <c r="B508" s="1">
        <v>1.6795</v>
      </c>
      <c r="F508" s="1">
        <v>30418.9</v>
      </c>
      <c r="G508" s="12">
        <v>0.0608263</v>
      </c>
      <c r="K508" s="2">
        <f t="shared" si="2"/>
        <v>30418.9</v>
      </c>
      <c r="L508" s="14">
        <f t="shared" si="3"/>
        <v>1.6186737</v>
      </c>
      <c r="U508" s="2">
        <f t="shared" si="4"/>
        <v>30358.9</v>
      </c>
      <c r="V508" s="14">
        <f t="shared" si="5"/>
        <v>0.01536924038</v>
      </c>
      <c r="W508" s="14">
        <f t="shared" si="6"/>
        <v>0.03073848077</v>
      </c>
    </row>
    <row r="509">
      <c r="A509" s="1">
        <v>30478.9</v>
      </c>
      <c r="B509" s="1">
        <v>1.67036</v>
      </c>
      <c r="F509" s="1">
        <v>30478.9</v>
      </c>
      <c r="G509" s="12">
        <v>0.0607753</v>
      </c>
      <c r="K509" s="2">
        <f t="shared" si="2"/>
        <v>30478.9</v>
      </c>
      <c r="L509" s="14">
        <f t="shared" si="3"/>
        <v>1.6095847</v>
      </c>
      <c r="U509" s="2">
        <f t="shared" si="4"/>
        <v>30418.9</v>
      </c>
      <c r="V509" s="14">
        <f t="shared" si="5"/>
        <v>0.01556417019</v>
      </c>
      <c r="W509" s="14">
        <f t="shared" si="6"/>
        <v>0.03112834038</v>
      </c>
    </row>
    <row r="510">
      <c r="A510" s="1">
        <v>30538.9</v>
      </c>
      <c r="B510" s="1">
        <v>1.67131</v>
      </c>
      <c r="F510" s="1">
        <v>30538.9</v>
      </c>
      <c r="G510" s="12">
        <v>0.0604033</v>
      </c>
      <c r="K510" s="2">
        <f t="shared" si="2"/>
        <v>30538.9</v>
      </c>
      <c r="L510" s="14">
        <f t="shared" si="3"/>
        <v>1.6109067</v>
      </c>
      <c r="U510" s="2">
        <f t="shared" si="4"/>
        <v>30478.9</v>
      </c>
      <c r="V510" s="14">
        <f t="shared" si="5"/>
        <v>0.01547677596</v>
      </c>
      <c r="W510" s="14">
        <f t="shared" si="6"/>
        <v>0.03095355192</v>
      </c>
    </row>
    <row r="511">
      <c r="A511" s="1">
        <v>30598.9</v>
      </c>
      <c r="B511" s="1">
        <v>1.65517</v>
      </c>
      <c r="F511" s="1">
        <v>30598.9</v>
      </c>
      <c r="G511" s="12">
        <v>0.0599389</v>
      </c>
      <c r="K511" s="2">
        <f t="shared" si="2"/>
        <v>30598.9</v>
      </c>
      <c r="L511" s="14">
        <f t="shared" si="3"/>
        <v>1.5952311</v>
      </c>
      <c r="U511" s="2">
        <f t="shared" si="4"/>
        <v>30538.9</v>
      </c>
      <c r="V511" s="14">
        <f t="shared" si="5"/>
        <v>0.0154894875</v>
      </c>
      <c r="W511" s="14">
        <f t="shared" si="6"/>
        <v>0.030978975</v>
      </c>
    </row>
    <row r="512">
      <c r="A512" s="1">
        <v>30658.9</v>
      </c>
      <c r="B512" s="1">
        <v>1.65193</v>
      </c>
      <c r="F512" s="1">
        <v>30658.9</v>
      </c>
      <c r="G512" s="12">
        <v>0.0605645</v>
      </c>
      <c r="K512" s="2">
        <f t="shared" si="2"/>
        <v>30658.9</v>
      </c>
      <c r="L512" s="14">
        <f t="shared" si="3"/>
        <v>1.5913655</v>
      </c>
      <c r="U512" s="2">
        <f t="shared" si="4"/>
        <v>30598.9</v>
      </c>
      <c r="V512" s="14">
        <f t="shared" si="5"/>
        <v>0.01533876058</v>
      </c>
      <c r="W512" s="14">
        <f t="shared" si="6"/>
        <v>0.03067752115</v>
      </c>
    </row>
    <row r="513">
      <c r="A513" s="1">
        <v>30718.9</v>
      </c>
      <c r="B513" s="1">
        <v>1.66867</v>
      </c>
      <c r="F513" s="1">
        <v>30718.9</v>
      </c>
      <c r="G513" s="12">
        <v>0.0600142</v>
      </c>
      <c r="K513" s="2">
        <f t="shared" si="2"/>
        <v>30718.9</v>
      </c>
      <c r="L513" s="14">
        <f t="shared" si="3"/>
        <v>1.6086558</v>
      </c>
      <c r="U513" s="2">
        <f t="shared" si="4"/>
        <v>30658.9</v>
      </c>
      <c r="V513" s="14">
        <f t="shared" si="5"/>
        <v>0.01530159135</v>
      </c>
      <c r="W513" s="14">
        <f t="shared" si="6"/>
        <v>0.03060318269</v>
      </c>
    </row>
    <row r="514">
      <c r="A514" s="1">
        <v>30778.9</v>
      </c>
      <c r="B514" s="1">
        <v>1.69287</v>
      </c>
      <c r="F514" s="1">
        <v>30778.9</v>
      </c>
      <c r="G514" s="12">
        <v>0.061377</v>
      </c>
      <c r="K514" s="2">
        <f t="shared" si="2"/>
        <v>30778.9</v>
      </c>
      <c r="L514" s="14">
        <f t="shared" si="3"/>
        <v>1.631493</v>
      </c>
      <c r="U514" s="2">
        <f t="shared" si="4"/>
        <v>30718.9</v>
      </c>
      <c r="V514" s="14">
        <f t="shared" si="5"/>
        <v>0.01546784423</v>
      </c>
      <c r="W514" s="14">
        <f t="shared" si="6"/>
        <v>0.03093568846</v>
      </c>
    </row>
    <row r="515">
      <c r="A515" s="1">
        <v>30838.9</v>
      </c>
      <c r="B515" s="1">
        <v>1.68349</v>
      </c>
      <c r="F515" s="1">
        <v>30838.9</v>
      </c>
      <c r="G515" s="12">
        <v>0.0599699</v>
      </c>
      <c r="K515" s="2">
        <f t="shared" si="2"/>
        <v>30838.9</v>
      </c>
      <c r="L515" s="14">
        <f t="shared" si="3"/>
        <v>1.6235201</v>
      </c>
      <c r="U515" s="2">
        <f t="shared" si="4"/>
        <v>30778.9</v>
      </c>
      <c r="V515" s="14">
        <f t="shared" si="5"/>
        <v>0.01568743269</v>
      </c>
      <c r="W515" s="14">
        <f t="shared" si="6"/>
        <v>0.03137486538</v>
      </c>
    </row>
    <row r="516">
      <c r="A516" s="1">
        <v>30898.9</v>
      </c>
      <c r="B516" s="1">
        <v>1.66643</v>
      </c>
      <c r="F516" s="1">
        <v>30898.9</v>
      </c>
      <c r="G516" s="12">
        <v>0.0601654</v>
      </c>
      <c r="K516" s="2">
        <f t="shared" si="2"/>
        <v>30898.9</v>
      </c>
      <c r="L516" s="14">
        <f t="shared" si="3"/>
        <v>1.6062646</v>
      </c>
      <c r="U516" s="2">
        <f t="shared" si="4"/>
        <v>30838.9</v>
      </c>
      <c r="V516" s="14">
        <f t="shared" si="5"/>
        <v>0.01561077019</v>
      </c>
      <c r="W516" s="14">
        <f t="shared" si="6"/>
        <v>0.03122154038</v>
      </c>
    </row>
    <row r="517">
      <c r="A517" s="1">
        <v>30958.9</v>
      </c>
      <c r="B517" s="1">
        <v>1.71137</v>
      </c>
      <c r="F517" s="1">
        <v>30958.9</v>
      </c>
      <c r="G517" s="12">
        <v>0.0608501</v>
      </c>
      <c r="K517" s="2">
        <f t="shared" si="2"/>
        <v>30958.9</v>
      </c>
      <c r="L517" s="14">
        <f t="shared" si="3"/>
        <v>1.6505199</v>
      </c>
      <c r="U517" s="2">
        <f t="shared" si="4"/>
        <v>30898.9</v>
      </c>
      <c r="V517" s="14">
        <f t="shared" si="5"/>
        <v>0.01544485192</v>
      </c>
      <c r="W517" s="14">
        <f t="shared" si="6"/>
        <v>0.03088970385</v>
      </c>
    </row>
    <row r="518">
      <c r="A518" s="1">
        <v>31018.9</v>
      </c>
      <c r="B518" s="1">
        <v>1.67918</v>
      </c>
      <c r="F518" s="1">
        <v>31018.9</v>
      </c>
      <c r="G518" s="12">
        <v>0.0601034</v>
      </c>
      <c r="K518" s="2">
        <f t="shared" si="2"/>
        <v>31018.9</v>
      </c>
      <c r="L518" s="14">
        <f t="shared" si="3"/>
        <v>1.6190766</v>
      </c>
      <c r="U518" s="2">
        <f t="shared" si="4"/>
        <v>30958.9</v>
      </c>
      <c r="V518" s="14">
        <f t="shared" si="5"/>
        <v>0.01587038365</v>
      </c>
      <c r="W518" s="14">
        <f t="shared" si="6"/>
        <v>0.03174076731</v>
      </c>
    </row>
    <row r="519">
      <c r="A519" s="1">
        <v>31078.9</v>
      </c>
      <c r="B519" s="1">
        <v>1.63898</v>
      </c>
      <c r="F519" s="1">
        <v>31078.9</v>
      </c>
      <c r="G519" s="12">
        <v>0.0613422</v>
      </c>
      <c r="K519" s="2">
        <f t="shared" si="2"/>
        <v>31078.9</v>
      </c>
      <c r="L519" s="14">
        <f t="shared" si="3"/>
        <v>1.5776378</v>
      </c>
      <c r="U519" s="2">
        <f t="shared" si="4"/>
        <v>31018.9</v>
      </c>
      <c r="V519" s="14">
        <f t="shared" si="5"/>
        <v>0.01556804423</v>
      </c>
      <c r="W519" s="14">
        <f t="shared" si="6"/>
        <v>0.03113608846</v>
      </c>
    </row>
    <row r="520">
      <c r="A520" s="1">
        <v>31138.9</v>
      </c>
      <c r="B520" s="1">
        <v>1.63721</v>
      </c>
      <c r="F520" s="1">
        <v>31138.9</v>
      </c>
      <c r="G520" s="12">
        <v>0.0605044</v>
      </c>
      <c r="K520" s="2">
        <f t="shared" si="2"/>
        <v>31138.9</v>
      </c>
      <c r="L520" s="14">
        <f t="shared" si="3"/>
        <v>1.5767056</v>
      </c>
      <c r="U520" s="2">
        <f t="shared" si="4"/>
        <v>31078.9</v>
      </c>
      <c r="V520" s="14">
        <f t="shared" si="5"/>
        <v>0.01516959423</v>
      </c>
      <c r="W520" s="14">
        <f t="shared" si="6"/>
        <v>0.03033918846</v>
      </c>
    </row>
    <row r="521">
      <c r="A521" s="1">
        <v>31198.9</v>
      </c>
      <c r="B521" s="1">
        <v>1.68253</v>
      </c>
      <c r="F521" s="1">
        <v>31198.9</v>
      </c>
      <c r="G521" s="12">
        <v>0.0610247</v>
      </c>
      <c r="K521" s="2">
        <f t="shared" si="2"/>
        <v>31198.9</v>
      </c>
      <c r="L521" s="14">
        <f t="shared" si="3"/>
        <v>1.6215053</v>
      </c>
      <c r="U521" s="2">
        <f t="shared" si="4"/>
        <v>31138.9</v>
      </c>
      <c r="V521" s="14">
        <f t="shared" si="5"/>
        <v>0.01516063077</v>
      </c>
      <c r="W521" s="14">
        <f t="shared" si="6"/>
        <v>0.03032126154</v>
      </c>
    </row>
    <row r="522">
      <c r="A522" s="1">
        <v>31258.9</v>
      </c>
      <c r="B522" s="1">
        <v>1.65678</v>
      </c>
      <c r="F522" s="1">
        <v>31258.9</v>
      </c>
      <c r="G522" s="12">
        <v>0.0610762</v>
      </c>
      <c r="K522" s="2">
        <f t="shared" si="2"/>
        <v>31258.9</v>
      </c>
      <c r="L522" s="14">
        <f t="shared" si="3"/>
        <v>1.5957038</v>
      </c>
      <c r="U522" s="2">
        <f t="shared" si="4"/>
        <v>31198.9</v>
      </c>
      <c r="V522" s="14">
        <f t="shared" si="5"/>
        <v>0.01559139712</v>
      </c>
      <c r="W522" s="14">
        <f t="shared" si="6"/>
        <v>0.03118279423</v>
      </c>
    </row>
    <row r="523">
      <c r="A523" s="1">
        <v>31318.9</v>
      </c>
      <c r="B523" s="1">
        <v>1.68048</v>
      </c>
      <c r="F523" s="1">
        <v>31318.9</v>
      </c>
      <c r="G523" s="12">
        <v>0.0603361</v>
      </c>
      <c r="K523" s="2">
        <f t="shared" si="2"/>
        <v>31318.9</v>
      </c>
      <c r="L523" s="14">
        <f t="shared" si="3"/>
        <v>1.6201439</v>
      </c>
      <c r="U523" s="2">
        <f t="shared" si="4"/>
        <v>31258.9</v>
      </c>
      <c r="V523" s="14">
        <f t="shared" si="5"/>
        <v>0.01534330577</v>
      </c>
      <c r="W523" s="14">
        <f t="shared" si="6"/>
        <v>0.03068661154</v>
      </c>
    </row>
    <row r="524">
      <c r="A524" s="1">
        <v>31378.9</v>
      </c>
      <c r="B524" s="1">
        <v>1.66402</v>
      </c>
      <c r="F524" s="1">
        <v>31378.9</v>
      </c>
      <c r="G524" s="12">
        <v>0.06113</v>
      </c>
      <c r="K524" s="2">
        <f t="shared" si="2"/>
        <v>31378.9</v>
      </c>
      <c r="L524" s="14">
        <f t="shared" si="3"/>
        <v>1.60289</v>
      </c>
      <c r="U524" s="2">
        <f t="shared" si="4"/>
        <v>31318.9</v>
      </c>
      <c r="V524" s="14">
        <f t="shared" si="5"/>
        <v>0.01557830673</v>
      </c>
      <c r="W524" s="14">
        <f t="shared" si="6"/>
        <v>0.03115661346</v>
      </c>
    </row>
    <row r="525">
      <c r="A525" s="1">
        <v>31438.8</v>
      </c>
      <c r="B525" s="1">
        <v>1.66341</v>
      </c>
      <c r="F525" s="1">
        <v>31438.8</v>
      </c>
      <c r="G525" s="12">
        <v>0.060442</v>
      </c>
      <c r="K525" s="2">
        <f t="shared" si="2"/>
        <v>31438.8</v>
      </c>
      <c r="L525" s="14">
        <f t="shared" si="3"/>
        <v>1.602968</v>
      </c>
      <c r="U525" s="2">
        <f t="shared" si="4"/>
        <v>31378.9</v>
      </c>
      <c r="V525" s="14">
        <f t="shared" si="5"/>
        <v>0.01541240385</v>
      </c>
      <c r="W525" s="14">
        <f t="shared" si="6"/>
        <v>0.03082480769</v>
      </c>
    </row>
    <row r="526">
      <c r="A526" s="1">
        <v>31498.8</v>
      </c>
      <c r="B526" s="1">
        <v>1.67011</v>
      </c>
      <c r="F526" s="1">
        <v>31498.8</v>
      </c>
      <c r="G526" s="12">
        <v>0.0602708</v>
      </c>
      <c r="K526" s="2">
        <f t="shared" si="2"/>
        <v>31498.8</v>
      </c>
      <c r="L526" s="14">
        <f t="shared" si="3"/>
        <v>1.6098392</v>
      </c>
      <c r="U526" s="2">
        <f t="shared" si="4"/>
        <v>31438.8</v>
      </c>
      <c r="V526" s="14">
        <f t="shared" si="5"/>
        <v>0.01541315385</v>
      </c>
      <c r="W526" s="14">
        <f t="shared" si="6"/>
        <v>0.03082630769</v>
      </c>
    </row>
    <row r="527">
      <c r="A527" s="1">
        <v>31558.8</v>
      </c>
      <c r="B527" s="1">
        <v>1.68835</v>
      </c>
      <c r="F527" s="1">
        <v>31558.8</v>
      </c>
      <c r="G527" s="12">
        <v>0.0611358</v>
      </c>
      <c r="K527" s="2">
        <f t="shared" si="2"/>
        <v>31558.8</v>
      </c>
      <c r="L527" s="14">
        <f t="shared" si="3"/>
        <v>1.6272142</v>
      </c>
      <c r="U527" s="2">
        <f t="shared" si="4"/>
        <v>31498.8</v>
      </c>
      <c r="V527" s="14">
        <f t="shared" si="5"/>
        <v>0.01547922308</v>
      </c>
      <c r="W527" s="14">
        <f t="shared" si="6"/>
        <v>0.03095844615</v>
      </c>
    </row>
    <row r="528">
      <c r="A528" s="1">
        <v>31618.8</v>
      </c>
      <c r="B528" s="1">
        <v>1.66649</v>
      </c>
      <c r="F528" s="1">
        <v>31618.8</v>
      </c>
      <c r="G528" s="12">
        <v>0.0619535</v>
      </c>
      <c r="K528" s="2">
        <f t="shared" si="2"/>
        <v>31618.8</v>
      </c>
      <c r="L528" s="14">
        <f t="shared" si="3"/>
        <v>1.6045365</v>
      </c>
      <c r="U528" s="2">
        <f t="shared" si="4"/>
        <v>31558.8</v>
      </c>
      <c r="V528" s="14">
        <f t="shared" si="5"/>
        <v>0.01564629038</v>
      </c>
      <c r="W528" s="14">
        <f t="shared" si="6"/>
        <v>0.03129258077</v>
      </c>
    </row>
    <row r="529">
      <c r="A529" s="1">
        <v>31678.8</v>
      </c>
      <c r="B529" s="1">
        <v>1.67023</v>
      </c>
      <c r="F529" s="1">
        <v>31678.8</v>
      </c>
      <c r="G529" s="12">
        <v>0.0604634</v>
      </c>
      <c r="K529" s="2">
        <f t="shared" si="2"/>
        <v>31678.8</v>
      </c>
      <c r="L529" s="14">
        <f t="shared" si="3"/>
        <v>1.6097666</v>
      </c>
      <c r="U529" s="2">
        <f t="shared" si="4"/>
        <v>31618.8</v>
      </c>
      <c r="V529" s="14">
        <f t="shared" si="5"/>
        <v>0.01542823558</v>
      </c>
      <c r="W529" s="14">
        <f t="shared" si="6"/>
        <v>0.03085647115</v>
      </c>
    </row>
    <row r="530">
      <c r="A530" s="1">
        <v>31738.8</v>
      </c>
      <c r="B530" s="1">
        <v>1.66743</v>
      </c>
      <c r="F530" s="1">
        <v>31738.8</v>
      </c>
      <c r="G530" s="12">
        <v>0.0602016</v>
      </c>
      <c r="K530" s="2">
        <f t="shared" si="2"/>
        <v>31738.8</v>
      </c>
      <c r="L530" s="14">
        <f t="shared" si="3"/>
        <v>1.6072284</v>
      </c>
      <c r="U530" s="2">
        <f t="shared" si="4"/>
        <v>31678.8</v>
      </c>
      <c r="V530" s="14">
        <f t="shared" si="5"/>
        <v>0.015478525</v>
      </c>
      <c r="W530" s="14">
        <f t="shared" si="6"/>
        <v>0.03095705</v>
      </c>
    </row>
    <row r="531">
      <c r="A531" s="1">
        <v>31798.8</v>
      </c>
      <c r="B531" s="1">
        <v>1.71534</v>
      </c>
      <c r="F531" s="1">
        <v>31798.8</v>
      </c>
      <c r="G531" s="12">
        <v>0.060647</v>
      </c>
      <c r="K531" s="2">
        <f t="shared" si="2"/>
        <v>31798.8</v>
      </c>
      <c r="L531" s="14">
        <f t="shared" si="3"/>
        <v>1.654693</v>
      </c>
      <c r="U531" s="2">
        <f t="shared" si="4"/>
        <v>31738.8</v>
      </c>
      <c r="V531" s="14">
        <f t="shared" si="5"/>
        <v>0.01545411923</v>
      </c>
      <c r="W531" s="14">
        <f t="shared" si="6"/>
        <v>0.03090823846</v>
      </c>
    </row>
    <row r="532">
      <c r="A532" s="1">
        <v>31858.8</v>
      </c>
      <c r="B532" s="1">
        <v>1.66813</v>
      </c>
      <c r="F532" s="1">
        <v>31858.8</v>
      </c>
      <c r="G532" s="12">
        <v>0.0607905</v>
      </c>
      <c r="K532" s="2">
        <f t="shared" si="2"/>
        <v>31858.8</v>
      </c>
      <c r="L532" s="14">
        <f t="shared" si="3"/>
        <v>1.6073395</v>
      </c>
      <c r="U532" s="2">
        <f t="shared" si="4"/>
        <v>31798.8</v>
      </c>
      <c r="V532" s="14">
        <f t="shared" si="5"/>
        <v>0.01591050962</v>
      </c>
      <c r="W532" s="14">
        <f t="shared" si="6"/>
        <v>0.03182101923</v>
      </c>
    </row>
    <row r="533">
      <c r="A533" s="1">
        <v>31918.8</v>
      </c>
      <c r="B533" s="1">
        <v>1.7061</v>
      </c>
      <c r="F533" s="1">
        <v>31918.8</v>
      </c>
      <c r="G533" s="12">
        <v>0.0605812</v>
      </c>
      <c r="K533" s="2">
        <f t="shared" si="2"/>
        <v>31918.8</v>
      </c>
      <c r="L533" s="14">
        <f t="shared" si="3"/>
        <v>1.6455188</v>
      </c>
      <c r="U533" s="2">
        <f t="shared" si="4"/>
        <v>31858.8</v>
      </c>
      <c r="V533" s="14">
        <f t="shared" si="5"/>
        <v>0.0154551875</v>
      </c>
      <c r="W533" s="14">
        <f t="shared" si="6"/>
        <v>0.030910375</v>
      </c>
    </row>
    <row r="534">
      <c r="A534" s="1">
        <v>31978.8</v>
      </c>
      <c r="B534" s="1">
        <v>1.66775</v>
      </c>
      <c r="F534" s="1">
        <v>31978.8</v>
      </c>
      <c r="G534" s="12">
        <v>0.0603247</v>
      </c>
      <c r="K534" s="2">
        <f t="shared" si="2"/>
        <v>31978.8</v>
      </c>
      <c r="L534" s="14">
        <f t="shared" si="3"/>
        <v>1.6074253</v>
      </c>
      <c r="U534" s="2">
        <f t="shared" si="4"/>
        <v>31918.8</v>
      </c>
      <c r="V534" s="14">
        <f t="shared" si="5"/>
        <v>0.01582229615</v>
      </c>
      <c r="W534" s="14">
        <f t="shared" si="6"/>
        <v>0.03164459231</v>
      </c>
    </row>
    <row r="535">
      <c r="A535" s="1">
        <v>32038.8</v>
      </c>
      <c r="B535" s="1">
        <v>1.69909</v>
      </c>
      <c r="F535" s="1">
        <v>32038.8</v>
      </c>
      <c r="G535" s="12">
        <v>0.0610752</v>
      </c>
      <c r="K535" s="2">
        <f t="shared" si="2"/>
        <v>32038.8</v>
      </c>
      <c r="L535" s="14">
        <f t="shared" si="3"/>
        <v>1.6380148</v>
      </c>
      <c r="U535" s="2">
        <f t="shared" si="4"/>
        <v>31978.8</v>
      </c>
      <c r="V535" s="14">
        <f t="shared" si="5"/>
        <v>0.0154560125</v>
      </c>
      <c r="W535" s="14">
        <f t="shared" si="6"/>
        <v>0.030912025</v>
      </c>
    </row>
    <row r="536">
      <c r="A536" s="1">
        <v>32098.8</v>
      </c>
      <c r="B536" s="1">
        <v>1.66804</v>
      </c>
      <c r="F536" s="1">
        <v>32098.8</v>
      </c>
      <c r="G536" s="12">
        <v>0.0615215</v>
      </c>
      <c r="K536" s="2">
        <f t="shared" si="2"/>
        <v>32098.8</v>
      </c>
      <c r="L536" s="14">
        <f t="shared" si="3"/>
        <v>1.6065185</v>
      </c>
      <c r="U536" s="2">
        <f t="shared" si="4"/>
        <v>32038.8</v>
      </c>
      <c r="V536" s="14">
        <f t="shared" si="5"/>
        <v>0.01575014231</v>
      </c>
      <c r="W536" s="14">
        <f t="shared" si="6"/>
        <v>0.03150028462</v>
      </c>
    </row>
    <row r="537">
      <c r="A537" s="1">
        <v>32158.8</v>
      </c>
      <c r="B537" s="1">
        <v>1.65065</v>
      </c>
      <c r="F537" s="1">
        <v>32158.8</v>
      </c>
      <c r="G537" s="12">
        <v>0.0598936</v>
      </c>
      <c r="K537" s="2">
        <f t="shared" si="2"/>
        <v>32158.8</v>
      </c>
      <c r="L537" s="14">
        <f t="shared" si="3"/>
        <v>1.5907564</v>
      </c>
      <c r="U537" s="2">
        <f t="shared" si="4"/>
        <v>32098.8</v>
      </c>
      <c r="V537" s="14">
        <f t="shared" si="5"/>
        <v>0.01544729327</v>
      </c>
      <c r="W537" s="14">
        <f t="shared" si="6"/>
        <v>0.03089458654</v>
      </c>
    </row>
    <row r="538">
      <c r="A538" s="1">
        <v>32218.8</v>
      </c>
      <c r="B538" s="1">
        <v>1.69553</v>
      </c>
      <c r="F538" s="1">
        <v>32218.8</v>
      </c>
      <c r="G538" s="12">
        <v>0.0615134</v>
      </c>
      <c r="K538" s="2">
        <f t="shared" si="2"/>
        <v>32218.8</v>
      </c>
      <c r="L538" s="14">
        <f t="shared" si="3"/>
        <v>1.6340166</v>
      </c>
      <c r="U538" s="2">
        <f t="shared" si="4"/>
        <v>32158.8</v>
      </c>
      <c r="V538" s="14">
        <f t="shared" si="5"/>
        <v>0.01529573462</v>
      </c>
      <c r="W538" s="14">
        <f t="shared" si="6"/>
        <v>0.03059146923</v>
      </c>
    </row>
    <row r="539">
      <c r="A539" s="1">
        <v>32278.8</v>
      </c>
      <c r="B539" s="1">
        <v>1.70419</v>
      </c>
      <c r="F539" s="1">
        <v>32278.8</v>
      </c>
      <c r="G539" s="12">
        <v>0.060771</v>
      </c>
      <c r="K539" s="2">
        <f t="shared" si="2"/>
        <v>32278.8</v>
      </c>
      <c r="L539" s="14">
        <f t="shared" si="3"/>
        <v>1.643419</v>
      </c>
      <c r="U539" s="2">
        <f t="shared" si="4"/>
        <v>32218.8</v>
      </c>
      <c r="V539" s="14">
        <f t="shared" si="5"/>
        <v>0.01571169808</v>
      </c>
      <c r="W539" s="14">
        <f t="shared" si="6"/>
        <v>0.03142339615</v>
      </c>
    </row>
    <row r="540">
      <c r="A540" s="1">
        <v>32338.8</v>
      </c>
      <c r="B540" s="1">
        <v>1.67379</v>
      </c>
      <c r="F540" s="1">
        <v>32338.8</v>
      </c>
      <c r="G540" s="12">
        <v>0.0598803</v>
      </c>
      <c r="K540" s="2">
        <f t="shared" si="2"/>
        <v>32338.8</v>
      </c>
      <c r="L540" s="14">
        <f t="shared" si="3"/>
        <v>1.6139097</v>
      </c>
      <c r="U540" s="2">
        <f t="shared" si="4"/>
        <v>32278.8</v>
      </c>
      <c r="V540" s="14">
        <f t="shared" si="5"/>
        <v>0.01580210577</v>
      </c>
      <c r="W540" s="14">
        <f t="shared" si="6"/>
        <v>0.03160421154</v>
      </c>
    </row>
    <row r="541">
      <c r="A541" s="1">
        <v>32398.8</v>
      </c>
      <c r="B541" s="1">
        <v>1.69872</v>
      </c>
      <c r="F541" s="1">
        <v>32398.8</v>
      </c>
      <c r="G541" s="12">
        <v>0.0611768</v>
      </c>
      <c r="K541" s="2">
        <f t="shared" si="2"/>
        <v>32398.8</v>
      </c>
      <c r="L541" s="14">
        <f t="shared" si="3"/>
        <v>1.6375432</v>
      </c>
      <c r="U541" s="2">
        <f t="shared" si="4"/>
        <v>32338.8</v>
      </c>
      <c r="V541" s="14">
        <f t="shared" si="5"/>
        <v>0.0155183625</v>
      </c>
      <c r="W541" s="14">
        <f t="shared" si="6"/>
        <v>0.031036725</v>
      </c>
    </row>
    <row r="542">
      <c r="A542" s="1">
        <v>32458.8</v>
      </c>
      <c r="B542" s="1">
        <v>1.6964</v>
      </c>
      <c r="F542" s="1">
        <v>32458.8</v>
      </c>
      <c r="G542" s="12">
        <v>0.0615087</v>
      </c>
      <c r="K542" s="2">
        <f t="shared" si="2"/>
        <v>32458.8</v>
      </c>
      <c r="L542" s="14">
        <f t="shared" si="3"/>
        <v>1.6348913</v>
      </c>
      <c r="U542" s="2">
        <f t="shared" si="4"/>
        <v>32398.8</v>
      </c>
      <c r="V542" s="14">
        <f t="shared" si="5"/>
        <v>0.01574560769</v>
      </c>
      <c r="W542" s="14">
        <f t="shared" si="6"/>
        <v>0.03149121538</v>
      </c>
    </row>
    <row r="543">
      <c r="A543" s="1">
        <v>32518.7</v>
      </c>
      <c r="B543" s="1">
        <v>1.64543</v>
      </c>
      <c r="F543" s="1">
        <v>32518.7</v>
      </c>
      <c r="G543" s="12">
        <v>0.0602999</v>
      </c>
      <c r="K543" s="2">
        <f t="shared" si="2"/>
        <v>32518.7</v>
      </c>
      <c r="L543" s="14">
        <f t="shared" si="3"/>
        <v>1.5851301</v>
      </c>
      <c r="U543" s="2">
        <f t="shared" si="4"/>
        <v>32458.8</v>
      </c>
      <c r="V543" s="14">
        <f t="shared" si="5"/>
        <v>0.01572010865</v>
      </c>
      <c r="W543" s="14">
        <f t="shared" si="6"/>
        <v>0.03144021731</v>
      </c>
    </row>
    <row r="544">
      <c r="A544" s="1">
        <v>32578.7</v>
      </c>
      <c r="B544" s="1">
        <v>1.68589</v>
      </c>
      <c r="F544" s="1">
        <v>32578.7</v>
      </c>
      <c r="G544" s="12">
        <v>0.0609245</v>
      </c>
      <c r="K544" s="2">
        <f t="shared" si="2"/>
        <v>32578.7</v>
      </c>
      <c r="L544" s="14">
        <f t="shared" si="3"/>
        <v>1.6249655</v>
      </c>
      <c r="U544" s="2">
        <f t="shared" si="4"/>
        <v>32518.7</v>
      </c>
      <c r="V544" s="14">
        <f t="shared" si="5"/>
        <v>0.01524163558</v>
      </c>
      <c r="W544" s="14">
        <f t="shared" si="6"/>
        <v>0.03048327115</v>
      </c>
    </row>
    <row r="545">
      <c r="A545" s="1">
        <v>32638.7</v>
      </c>
      <c r="B545" s="1">
        <v>1.65961</v>
      </c>
      <c r="F545" s="1">
        <v>32638.7</v>
      </c>
      <c r="G545" s="12">
        <v>0.0612793</v>
      </c>
      <c r="K545" s="2">
        <f t="shared" si="2"/>
        <v>32638.7</v>
      </c>
      <c r="L545" s="14">
        <f t="shared" si="3"/>
        <v>1.5983307</v>
      </c>
      <c r="U545" s="2">
        <f t="shared" si="4"/>
        <v>32578.7</v>
      </c>
      <c r="V545" s="14">
        <f t="shared" si="5"/>
        <v>0.01562466827</v>
      </c>
      <c r="W545" s="14">
        <f t="shared" si="6"/>
        <v>0.03124933654</v>
      </c>
    </row>
    <row r="546">
      <c r="A546" s="1">
        <v>32698.7</v>
      </c>
      <c r="B546" s="1">
        <v>1.67919</v>
      </c>
      <c r="F546" s="1">
        <v>32698.7</v>
      </c>
      <c r="G546" s="12">
        <v>0.0603151</v>
      </c>
      <c r="K546" s="2">
        <f t="shared" si="2"/>
        <v>32698.7</v>
      </c>
      <c r="L546" s="14">
        <f t="shared" si="3"/>
        <v>1.6188749</v>
      </c>
      <c r="U546" s="2">
        <f t="shared" si="4"/>
        <v>32638.7</v>
      </c>
      <c r="V546" s="14">
        <f t="shared" si="5"/>
        <v>0.01536856442</v>
      </c>
      <c r="W546" s="14">
        <f t="shared" si="6"/>
        <v>0.03073712885</v>
      </c>
    </row>
    <row r="547">
      <c r="A547" s="1">
        <v>32758.7</v>
      </c>
      <c r="B547" s="1">
        <v>1.68089</v>
      </c>
      <c r="F547" s="1">
        <v>32758.7</v>
      </c>
      <c r="G547" s="12">
        <v>0.0611053</v>
      </c>
      <c r="K547" s="2">
        <f t="shared" si="2"/>
        <v>32758.7</v>
      </c>
      <c r="L547" s="14">
        <f t="shared" si="3"/>
        <v>1.6197847</v>
      </c>
      <c r="U547" s="2">
        <f t="shared" si="4"/>
        <v>32698.7</v>
      </c>
      <c r="V547" s="14">
        <f t="shared" si="5"/>
        <v>0.01556610481</v>
      </c>
      <c r="W547" s="14">
        <f t="shared" si="6"/>
        <v>0.03113220962</v>
      </c>
    </row>
    <row r="548">
      <c r="A548" s="1">
        <v>32818.7</v>
      </c>
      <c r="B548" s="1">
        <v>1.71374</v>
      </c>
      <c r="F548" s="1">
        <v>32818.7</v>
      </c>
      <c r="G548" s="12">
        <v>0.0608587</v>
      </c>
      <c r="K548" s="2">
        <f t="shared" si="2"/>
        <v>32818.7</v>
      </c>
      <c r="L548" s="14">
        <f t="shared" si="3"/>
        <v>1.6528813</v>
      </c>
      <c r="U548" s="2">
        <f t="shared" si="4"/>
        <v>32758.7</v>
      </c>
      <c r="V548" s="14">
        <f t="shared" si="5"/>
        <v>0.01557485288</v>
      </c>
      <c r="W548" s="14">
        <f t="shared" si="6"/>
        <v>0.03114970577</v>
      </c>
    </row>
    <row r="549">
      <c r="A549" s="1">
        <v>32878.7</v>
      </c>
      <c r="B549" s="1">
        <v>1.70104</v>
      </c>
      <c r="F549" s="1">
        <v>32878.7</v>
      </c>
      <c r="G549" s="12">
        <v>0.0609956</v>
      </c>
      <c r="K549" s="2">
        <f t="shared" si="2"/>
        <v>32878.7</v>
      </c>
      <c r="L549" s="14">
        <f t="shared" si="3"/>
        <v>1.6400444</v>
      </c>
      <c r="U549" s="2">
        <f t="shared" si="4"/>
        <v>32818.7</v>
      </c>
      <c r="V549" s="14">
        <f t="shared" si="5"/>
        <v>0.01589308942</v>
      </c>
      <c r="W549" s="14">
        <f t="shared" si="6"/>
        <v>0.03178617885</v>
      </c>
    </row>
    <row r="550">
      <c r="A550" s="1">
        <v>32938.7</v>
      </c>
      <c r="B550" s="1">
        <v>1.68215</v>
      </c>
      <c r="F550" s="1">
        <v>32938.7</v>
      </c>
      <c r="G550" s="12">
        <v>0.0606074</v>
      </c>
      <c r="K550" s="2">
        <f t="shared" si="2"/>
        <v>32938.7</v>
      </c>
      <c r="L550" s="14">
        <f t="shared" si="3"/>
        <v>1.6215426</v>
      </c>
      <c r="U550" s="2">
        <f t="shared" si="4"/>
        <v>32878.7</v>
      </c>
      <c r="V550" s="14">
        <f t="shared" si="5"/>
        <v>0.01576965769</v>
      </c>
      <c r="W550" s="14">
        <f t="shared" si="6"/>
        <v>0.03153931538</v>
      </c>
    </row>
    <row r="551">
      <c r="A551" s="1">
        <v>32998.7</v>
      </c>
      <c r="B551" s="1">
        <v>1.70376</v>
      </c>
      <c r="F551" s="1">
        <v>32998.7</v>
      </c>
      <c r="G551" s="12">
        <v>0.0605912</v>
      </c>
      <c r="K551" s="2">
        <f t="shared" si="2"/>
        <v>32998.7</v>
      </c>
      <c r="L551" s="14">
        <f t="shared" si="3"/>
        <v>1.6431688</v>
      </c>
      <c r="U551" s="2">
        <f t="shared" si="4"/>
        <v>32938.7</v>
      </c>
      <c r="V551" s="14">
        <f t="shared" si="5"/>
        <v>0.01559175577</v>
      </c>
      <c r="W551" s="14">
        <f t="shared" si="6"/>
        <v>0.03118351154</v>
      </c>
    </row>
    <row r="552">
      <c r="A552" s="1">
        <v>33058.7</v>
      </c>
      <c r="B552" s="1">
        <v>1.66845</v>
      </c>
      <c r="F552" s="1">
        <v>33058.7</v>
      </c>
      <c r="G552" s="12">
        <v>0.0606742</v>
      </c>
      <c r="K552" s="2">
        <f t="shared" si="2"/>
        <v>33058.7</v>
      </c>
      <c r="L552" s="14">
        <f t="shared" si="3"/>
        <v>1.6077758</v>
      </c>
      <c r="U552" s="2">
        <f t="shared" si="4"/>
        <v>32998.7</v>
      </c>
      <c r="V552" s="14">
        <f t="shared" si="5"/>
        <v>0.0157997</v>
      </c>
      <c r="W552" s="14">
        <f t="shared" si="6"/>
        <v>0.0315994</v>
      </c>
    </row>
    <row r="553">
      <c r="A553" s="1">
        <v>33118.7</v>
      </c>
      <c r="B553" s="1">
        <v>1.67372</v>
      </c>
      <c r="F553" s="1">
        <v>33118.7</v>
      </c>
      <c r="G553" s="12">
        <v>0.0606847</v>
      </c>
      <c r="K553" s="2">
        <f t="shared" si="2"/>
        <v>33118.7</v>
      </c>
      <c r="L553" s="14">
        <f t="shared" si="3"/>
        <v>1.6130353</v>
      </c>
      <c r="U553" s="2">
        <f t="shared" si="4"/>
        <v>33058.7</v>
      </c>
      <c r="V553" s="14">
        <f t="shared" si="5"/>
        <v>0.01545938269</v>
      </c>
      <c r="W553" s="14">
        <f t="shared" si="6"/>
        <v>0.03091876538</v>
      </c>
    </row>
    <row r="554">
      <c r="A554" s="1">
        <v>33178.7</v>
      </c>
      <c r="B554" s="1">
        <v>1.68037</v>
      </c>
      <c r="F554" s="1">
        <v>33178.7</v>
      </c>
      <c r="G554" s="12">
        <v>0.0615749</v>
      </c>
      <c r="K554" s="2">
        <f t="shared" si="2"/>
        <v>33178.7</v>
      </c>
      <c r="L554" s="14">
        <f t="shared" si="3"/>
        <v>1.6187951</v>
      </c>
      <c r="U554" s="2">
        <f t="shared" si="4"/>
        <v>33118.7</v>
      </c>
      <c r="V554" s="14">
        <f t="shared" si="5"/>
        <v>0.01550995481</v>
      </c>
      <c r="W554" s="14">
        <f t="shared" si="6"/>
        <v>0.03101990962</v>
      </c>
    </row>
    <row r="555">
      <c r="A555" s="1">
        <v>33238.7</v>
      </c>
      <c r="B555" s="1">
        <v>1.66308</v>
      </c>
      <c r="F555" s="1">
        <v>33238.7</v>
      </c>
      <c r="G555" s="12">
        <v>0.0604839</v>
      </c>
      <c r="K555" s="2">
        <f t="shared" si="2"/>
        <v>33238.7</v>
      </c>
      <c r="L555" s="14">
        <f t="shared" si="3"/>
        <v>1.6025961</v>
      </c>
      <c r="U555" s="2">
        <f t="shared" si="4"/>
        <v>33178.7</v>
      </c>
      <c r="V555" s="14">
        <f t="shared" si="5"/>
        <v>0.0155653375</v>
      </c>
      <c r="W555" s="14">
        <f t="shared" si="6"/>
        <v>0.031130675</v>
      </c>
    </row>
    <row r="556">
      <c r="A556" s="1">
        <v>33298.7</v>
      </c>
      <c r="B556" s="1">
        <v>1.65718</v>
      </c>
      <c r="F556" s="1">
        <v>33298.7</v>
      </c>
      <c r="G556" s="12">
        <v>0.0612454</v>
      </c>
      <c r="K556" s="2">
        <f t="shared" si="2"/>
        <v>33298.7</v>
      </c>
      <c r="L556" s="14">
        <f t="shared" si="3"/>
        <v>1.5959346</v>
      </c>
      <c r="U556" s="2">
        <f t="shared" si="4"/>
        <v>33238.7</v>
      </c>
      <c r="V556" s="14">
        <f t="shared" si="5"/>
        <v>0.01540957788</v>
      </c>
      <c r="W556" s="14">
        <f t="shared" si="6"/>
        <v>0.03081915577</v>
      </c>
    </row>
    <row r="557">
      <c r="A557" s="1">
        <v>33358.7</v>
      </c>
      <c r="B557" s="1">
        <v>1.68286</v>
      </c>
      <c r="F557" s="1">
        <v>33358.7</v>
      </c>
      <c r="G557" s="12">
        <v>0.0615582</v>
      </c>
      <c r="K557" s="2">
        <f t="shared" si="2"/>
        <v>33358.7</v>
      </c>
      <c r="L557" s="14">
        <f t="shared" si="3"/>
        <v>1.6213018</v>
      </c>
      <c r="U557" s="2">
        <f t="shared" si="4"/>
        <v>33298.7</v>
      </c>
      <c r="V557" s="14">
        <f t="shared" si="5"/>
        <v>0.015345525</v>
      </c>
      <c r="W557" s="14">
        <f t="shared" si="6"/>
        <v>0.03069105</v>
      </c>
    </row>
    <row r="558">
      <c r="A558" s="1">
        <v>33418.7</v>
      </c>
      <c r="B558" s="1">
        <v>1.68001</v>
      </c>
      <c r="F558" s="1">
        <v>33418.7</v>
      </c>
      <c r="G558" s="12">
        <v>0.0619617</v>
      </c>
      <c r="K558" s="2">
        <f t="shared" si="2"/>
        <v>33418.7</v>
      </c>
      <c r="L558" s="14">
        <f t="shared" si="3"/>
        <v>1.6180483</v>
      </c>
      <c r="U558" s="2">
        <f t="shared" si="4"/>
        <v>33358.7</v>
      </c>
      <c r="V558" s="14">
        <f t="shared" si="5"/>
        <v>0.01558944038</v>
      </c>
      <c r="W558" s="14">
        <f t="shared" si="6"/>
        <v>0.03117888077</v>
      </c>
    </row>
    <row r="559">
      <c r="A559" s="1">
        <v>33478.7</v>
      </c>
      <c r="B559" s="1">
        <v>1.68294</v>
      </c>
      <c r="F559" s="1">
        <v>33478.7</v>
      </c>
      <c r="G559" s="12">
        <v>0.0616813</v>
      </c>
      <c r="K559" s="2">
        <f t="shared" si="2"/>
        <v>33478.7</v>
      </c>
      <c r="L559" s="14">
        <f t="shared" si="3"/>
        <v>1.6212587</v>
      </c>
      <c r="U559" s="2">
        <f t="shared" si="4"/>
        <v>33418.7</v>
      </c>
      <c r="V559" s="14">
        <f t="shared" si="5"/>
        <v>0.01555815673</v>
      </c>
      <c r="W559" s="14">
        <f t="shared" si="6"/>
        <v>0.03111631346</v>
      </c>
    </row>
    <row r="560">
      <c r="A560" s="1">
        <v>33538.7</v>
      </c>
      <c r="B560" s="1">
        <v>1.68529</v>
      </c>
      <c r="F560" s="1">
        <v>33538.7</v>
      </c>
      <c r="G560" s="12">
        <v>0.0613489</v>
      </c>
      <c r="K560" s="2">
        <f t="shared" si="2"/>
        <v>33538.7</v>
      </c>
      <c r="L560" s="14">
        <f t="shared" si="3"/>
        <v>1.6239411</v>
      </c>
      <c r="U560" s="2">
        <f t="shared" si="4"/>
        <v>33478.7</v>
      </c>
      <c r="V560" s="14">
        <f t="shared" si="5"/>
        <v>0.01558902596</v>
      </c>
      <c r="W560" s="14">
        <f t="shared" si="6"/>
        <v>0.03117805192</v>
      </c>
    </row>
    <row r="561">
      <c r="A561" s="1">
        <v>33598.7</v>
      </c>
      <c r="B561" s="1">
        <v>1.70273</v>
      </c>
      <c r="F561" s="1">
        <v>33598.7</v>
      </c>
      <c r="G561" s="12">
        <v>0.0622997</v>
      </c>
      <c r="K561" s="2">
        <f t="shared" si="2"/>
        <v>33598.7</v>
      </c>
      <c r="L561" s="14">
        <f t="shared" si="3"/>
        <v>1.6404303</v>
      </c>
      <c r="U561" s="2">
        <f t="shared" si="4"/>
        <v>33538.7</v>
      </c>
      <c r="V561" s="14">
        <f t="shared" si="5"/>
        <v>0.01561481827</v>
      </c>
      <c r="W561" s="14">
        <f t="shared" si="6"/>
        <v>0.03122963654</v>
      </c>
    </row>
    <row r="562">
      <c r="A562" s="1">
        <v>33658.6</v>
      </c>
      <c r="B562" s="1">
        <v>1.70058</v>
      </c>
      <c r="F562" s="1">
        <v>33658.6</v>
      </c>
      <c r="G562" s="12">
        <v>0.0609765</v>
      </c>
      <c r="K562" s="2">
        <f t="shared" si="2"/>
        <v>33658.6</v>
      </c>
      <c r="L562" s="14">
        <f t="shared" si="3"/>
        <v>1.6396035</v>
      </c>
      <c r="U562" s="2">
        <f t="shared" si="4"/>
        <v>33598.7</v>
      </c>
      <c r="V562" s="14">
        <f t="shared" si="5"/>
        <v>0.01577336827</v>
      </c>
      <c r="W562" s="14">
        <f t="shared" si="6"/>
        <v>0.03154673654</v>
      </c>
    </row>
    <row r="563">
      <c r="A563" s="1">
        <v>33718.6</v>
      </c>
      <c r="B563" s="1">
        <v>1.69561</v>
      </c>
      <c r="F563" s="1">
        <v>33718.6</v>
      </c>
      <c r="G563" s="12">
        <v>0.0614386</v>
      </c>
      <c r="K563" s="2">
        <f t="shared" si="2"/>
        <v>33718.6</v>
      </c>
      <c r="L563" s="14">
        <f t="shared" si="3"/>
        <v>1.6341714</v>
      </c>
      <c r="U563" s="2">
        <f t="shared" si="4"/>
        <v>33658.6</v>
      </c>
      <c r="V563" s="14">
        <f t="shared" si="5"/>
        <v>0.01576541827</v>
      </c>
      <c r="W563" s="14">
        <f t="shared" si="6"/>
        <v>0.03153083654</v>
      </c>
    </row>
    <row r="564">
      <c r="A564" s="1">
        <v>33778.6</v>
      </c>
      <c r="B564" s="1">
        <v>1.68206</v>
      </c>
      <c r="F564" s="1">
        <v>33778.6</v>
      </c>
      <c r="G564" s="12">
        <v>0.0615416</v>
      </c>
      <c r="K564" s="2">
        <f t="shared" si="2"/>
        <v>33778.6</v>
      </c>
      <c r="L564" s="14">
        <f t="shared" si="3"/>
        <v>1.6205184</v>
      </c>
      <c r="U564" s="2">
        <f t="shared" si="4"/>
        <v>33718.6</v>
      </c>
      <c r="V564" s="14">
        <f t="shared" si="5"/>
        <v>0.01571318654</v>
      </c>
      <c r="W564" s="14">
        <f t="shared" si="6"/>
        <v>0.03142637308</v>
      </c>
    </row>
    <row r="565">
      <c r="A565" s="1">
        <v>33838.6</v>
      </c>
      <c r="B565" s="1">
        <v>1.69903</v>
      </c>
      <c r="F565" s="1">
        <v>33838.6</v>
      </c>
      <c r="G565" s="12">
        <v>0.0613489</v>
      </c>
      <c r="K565" s="2">
        <f t="shared" si="2"/>
        <v>33838.6</v>
      </c>
      <c r="L565" s="14">
        <f t="shared" si="3"/>
        <v>1.6376811</v>
      </c>
      <c r="U565" s="2">
        <f t="shared" si="4"/>
        <v>33778.6</v>
      </c>
      <c r="V565" s="14">
        <f t="shared" si="5"/>
        <v>0.01558190769</v>
      </c>
      <c r="W565" s="14">
        <f t="shared" si="6"/>
        <v>0.03116381538</v>
      </c>
    </row>
    <row r="566">
      <c r="A566" s="1">
        <v>33898.6</v>
      </c>
      <c r="B566" s="1">
        <v>1.69949</v>
      </c>
      <c r="F566" s="1">
        <v>33898.6</v>
      </c>
      <c r="G566" s="12">
        <v>0.0615797</v>
      </c>
      <c r="K566" s="2">
        <f t="shared" si="2"/>
        <v>33898.6</v>
      </c>
      <c r="L566" s="14">
        <f t="shared" si="3"/>
        <v>1.6379103</v>
      </c>
      <c r="U566" s="2">
        <f t="shared" si="4"/>
        <v>33838.6</v>
      </c>
      <c r="V566" s="14">
        <f t="shared" si="5"/>
        <v>0.01574693365</v>
      </c>
      <c r="W566" s="14">
        <f t="shared" si="6"/>
        <v>0.03149386731</v>
      </c>
    </row>
    <row r="567">
      <c r="A567" s="1">
        <v>33958.6</v>
      </c>
      <c r="B567" s="1">
        <v>1.676</v>
      </c>
      <c r="F567" s="1">
        <v>33958.6</v>
      </c>
      <c r="G567" s="12">
        <v>0.0624824</v>
      </c>
      <c r="K567" s="2">
        <f t="shared" si="2"/>
        <v>33958.6</v>
      </c>
      <c r="L567" s="14">
        <f t="shared" si="3"/>
        <v>1.6135176</v>
      </c>
      <c r="U567" s="2">
        <f t="shared" si="4"/>
        <v>33898.6</v>
      </c>
      <c r="V567" s="14">
        <f t="shared" si="5"/>
        <v>0.0157491375</v>
      </c>
      <c r="W567" s="14">
        <f t="shared" si="6"/>
        <v>0.031498275</v>
      </c>
    </row>
    <row r="568">
      <c r="A568" s="1">
        <v>34018.6</v>
      </c>
      <c r="B568" s="1">
        <v>1.6834</v>
      </c>
      <c r="F568" s="1">
        <v>34018.6</v>
      </c>
      <c r="G568" s="12">
        <v>0.0611372</v>
      </c>
      <c r="K568" s="2">
        <f t="shared" si="2"/>
        <v>34018.6</v>
      </c>
      <c r="L568" s="14">
        <f t="shared" si="3"/>
        <v>1.6222628</v>
      </c>
      <c r="U568" s="2">
        <f t="shared" si="4"/>
        <v>33958.6</v>
      </c>
      <c r="V568" s="14">
        <f t="shared" si="5"/>
        <v>0.01551459231</v>
      </c>
      <c r="W568" s="14">
        <f t="shared" si="6"/>
        <v>0.03102918462</v>
      </c>
    </row>
    <row r="569">
      <c r="A569" s="1">
        <v>34078.6</v>
      </c>
      <c r="B569" s="1">
        <v>1.69627</v>
      </c>
      <c r="F569" s="1">
        <v>34078.6</v>
      </c>
      <c r="G569" s="12">
        <v>0.0614867</v>
      </c>
      <c r="K569" s="2">
        <f t="shared" si="2"/>
        <v>34078.6</v>
      </c>
      <c r="L569" s="14">
        <f t="shared" si="3"/>
        <v>1.6347833</v>
      </c>
      <c r="U569" s="2">
        <f t="shared" si="4"/>
        <v>34018.6</v>
      </c>
      <c r="V569" s="14">
        <f t="shared" si="5"/>
        <v>0.01559868077</v>
      </c>
      <c r="W569" s="14">
        <f t="shared" si="6"/>
        <v>0.03119736154</v>
      </c>
    </row>
    <row r="570">
      <c r="A570" s="1">
        <v>34138.6</v>
      </c>
      <c r="B570" s="1">
        <v>1.66074</v>
      </c>
      <c r="F570" s="1">
        <v>34138.6</v>
      </c>
      <c r="G570" s="12">
        <v>0.0617909</v>
      </c>
      <c r="K570" s="2">
        <f t="shared" si="2"/>
        <v>34138.6</v>
      </c>
      <c r="L570" s="14">
        <f t="shared" si="3"/>
        <v>1.5989491</v>
      </c>
      <c r="U570" s="2">
        <f t="shared" si="4"/>
        <v>34078.6</v>
      </c>
      <c r="V570" s="14">
        <f t="shared" si="5"/>
        <v>0.01571907019</v>
      </c>
      <c r="W570" s="14">
        <f t="shared" si="6"/>
        <v>0.03143814038</v>
      </c>
    </row>
    <row r="571">
      <c r="A571" s="1">
        <v>34198.6</v>
      </c>
      <c r="B571" s="1">
        <v>1.71655</v>
      </c>
      <c r="F571" s="1">
        <v>34198.6</v>
      </c>
      <c r="G571" s="12">
        <v>0.0622416</v>
      </c>
      <c r="K571" s="2">
        <f t="shared" si="2"/>
        <v>34198.6</v>
      </c>
      <c r="L571" s="14">
        <f t="shared" si="3"/>
        <v>1.6543084</v>
      </c>
      <c r="U571" s="2">
        <f t="shared" si="4"/>
        <v>34138.6</v>
      </c>
      <c r="V571" s="14">
        <f t="shared" si="5"/>
        <v>0.01537451058</v>
      </c>
      <c r="W571" s="14">
        <f t="shared" si="6"/>
        <v>0.03074902115</v>
      </c>
    </row>
    <row r="572">
      <c r="A572" s="1">
        <v>34258.6</v>
      </c>
      <c r="B572" s="1">
        <v>1.69925</v>
      </c>
      <c r="F572" s="1">
        <v>34258.6</v>
      </c>
      <c r="G572" s="12">
        <v>0.0615211</v>
      </c>
      <c r="K572" s="2">
        <f t="shared" si="2"/>
        <v>34258.6</v>
      </c>
      <c r="L572" s="14">
        <f t="shared" si="3"/>
        <v>1.6377289</v>
      </c>
      <c r="U572" s="2">
        <f t="shared" si="4"/>
        <v>34198.6</v>
      </c>
      <c r="V572" s="14">
        <f t="shared" si="5"/>
        <v>0.01590681154</v>
      </c>
      <c r="W572" s="14">
        <f t="shared" si="6"/>
        <v>0.03181362308</v>
      </c>
    </row>
    <row r="573">
      <c r="A573" s="1">
        <v>34318.6</v>
      </c>
      <c r="B573" s="1">
        <v>1.71259</v>
      </c>
      <c r="F573" s="1">
        <v>34318.6</v>
      </c>
      <c r="G573" s="12">
        <v>0.0612702</v>
      </c>
      <c r="K573" s="2">
        <f t="shared" si="2"/>
        <v>34318.6</v>
      </c>
      <c r="L573" s="14">
        <f t="shared" si="3"/>
        <v>1.6513198</v>
      </c>
      <c r="U573" s="2">
        <f t="shared" si="4"/>
        <v>34258.6</v>
      </c>
      <c r="V573" s="14">
        <f t="shared" si="5"/>
        <v>0.01574739327</v>
      </c>
      <c r="W573" s="14">
        <f t="shared" si="6"/>
        <v>0.03149478654</v>
      </c>
    </row>
    <row r="574">
      <c r="A574" s="1">
        <v>34378.6</v>
      </c>
      <c r="B574" s="1">
        <v>1.66899</v>
      </c>
      <c r="F574" s="1">
        <v>34378.6</v>
      </c>
      <c r="G574" s="12">
        <v>0.0613623</v>
      </c>
      <c r="K574" s="2">
        <f t="shared" si="2"/>
        <v>34378.6</v>
      </c>
      <c r="L574" s="14">
        <f t="shared" si="3"/>
        <v>1.6076277</v>
      </c>
      <c r="U574" s="2">
        <f t="shared" si="4"/>
        <v>34318.6</v>
      </c>
      <c r="V574" s="14">
        <f t="shared" si="5"/>
        <v>0.015878075</v>
      </c>
      <c r="W574" s="14">
        <f t="shared" si="6"/>
        <v>0.03175615</v>
      </c>
    </row>
    <row r="575">
      <c r="A575" s="1">
        <v>34438.6</v>
      </c>
      <c r="B575" s="1">
        <v>1.68066</v>
      </c>
      <c r="F575" s="1">
        <v>34438.6</v>
      </c>
      <c r="G575" s="12">
        <v>0.0615592</v>
      </c>
      <c r="K575" s="2">
        <f t="shared" si="2"/>
        <v>34438.6</v>
      </c>
      <c r="L575" s="14">
        <f t="shared" si="3"/>
        <v>1.6191008</v>
      </c>
      <c r="U575" s="2">
        <f t="shared" si="4"/>
        <v>34378.6</v>
      </c>
      <c r="V575" s="14">
        <f t="shared" si="5"/>
        <v>0.01545795865</v>
      </c>
      <c r="W575" s="14">
        <f t="shared" si="6"/>
        <v>0.03091591731</v>
      </c>
    </row>
    <row r="576">
      <c r="A576" s="1">
        <v>34498.6</v>
      </c>
      <c r="B576" s="1">
        <v>1.71537</v>
      </c>
      <c r="F576" s="1">
        <v>34498.6</v>
      </c>
      <c r="G576" s="12">
        <v>0.0615764</v>
      </c>
      <c r="K576" s="2">
        <f t="shared" si="2"/>
        <v>34498.6</v>
      </c>
      <c r="L576" s="14">
        <f t="shared" si="3"/>
        <v>1.6537936</v>
      </c>
      <c r="U576" s="2">
        <f t="shared" si="4"/>
        <v>34438.6</v>
      </c>
      <c r="V576" s="14">
        <f t="shared" si="5"/>
        <v>0.01556827692</v>
      </c>
      <c r="W576" s="14">
        <f t="shared" si="6"/>
        <v>0.03113655385</v>
      </c>
    </row>
    <row r="577">
      <c r="A577" s="1">
        <v>34558.6</v>
      </c>
      <c r="B577" s="1">
        <v>1.68335</v>
      </c>
      <c r="F577" s="1">
        <v>34558.6</v>
      </c>
      <c r="G577" s="12">
        <v>0.0617585</v>
      </c>
      <c r="K577" s="2">
        <f t="shared" si="2"/>
        <v>34558.6</v>
      </c>
      <c r="L577" s="14">
        <f t="shared" si="3"/>
        <v>1.6215915</v>
      </c>
      <c r="U577" s="2">
        <f t="shared" si="4"/>
        <v>34498.6</v>
      </c>
      <c r="V577" s="14">
        <f t="shared" si="5"/>
        <v>0.01590186154</v>
      </c>
      <c r="W577" s="14">
        <f t="shared" si="6"/>
        <v>0.03180372308</v>
      </c>
    </row>
    <row r="578">
      <c r="A578" s="1">
        <v>34618.6</v>
      </c>
      <c r="B578" s="1">
        <v>1.71381</v>
      </c>
      <c r="F578" s="1">
        <v>34618.6</v>
      </c>
      <c r="G578" s="12">
        <v>0.0620079</v>
      </c>
      <c r="K578" s="2">
        <f t="shared" si="2"/>
        <v>34618.6</v>
      </c>
      <c r="L578" s="14">
        <f t="shared" si="3"/>
        <v>1.6518021</v>
      </c>
      <c r="U578" s="2">
        <f t="shared" si="4"/>
        <v>34558.6</v>
      </c>
      <c r="V578" s="14">
        <f t="shared" si="5"/>
        <v>0.01559222596</v>
      </c>
      <c r="W578" s="14">
        <f t="shared" si="6"/>
        <v>0.03118445192</v>
      </c>
    </row>
    <row r="579">
      <c r="A579" s="1">
        <v>34678.6</v>
      </c>
      <c r="B579" s="1">
        <v>1.6674</v>
      </c>
      <c r="F579" s="1">
        <v>34678.6</v>
      </c>
      <c r="G579" s="12">
        <v>0.0615277</v>
      </c>
      <c r="K579" s="2">
        <f t="shared" si="2"/>
        <v>34678.6</v>
      </c>
      <c r="L579" s="14">
        <f t="shared" si="3"/>
        <v>1.6058723</v>
      </c>
      <c r="U579" s="2">
        <f t="shared" si="4"/>
        <v>34618.6</v>
      </c>
      <c r="V579" s="14">
        <f t="shared" si="5"/>
        <v>0.0158827125</v>
      </c>
      <c r="W579" s="14">
        <f t="shared" si="6"/>
        <v>0.031765425</v>
      </c>
    </row>
    <row r="580">
      <c r="A580" s="1">
        <v>34738.5</v>
      </c>
      <c r="B580" s="1">
        <v>1.68445</v>
      </c>
      <c r="F580" s="1">
        <v>34738.5</v>
      </c>
      <c r="G580" s="12">
        <v>0.0621567</v>
      </c>
      <c r="K580" s="2">
        <f t="shared" si="2"/>
        <v>34738.5</v>
      </c>
      <c r="L580" s="14">
        <f t="shared" si="3"/>
        <v>1.6222933</v>
      </c>
      <c r="U580" s="2">
        <f t="shared" si="4"/>
        <v>34678.6</v>
      </c>
      <c r="V580" s="14">
        <f t="shared" si="5"/>
        <v>0.01544107981</v>
      </c>
      <c r="W580" s="14">
        <f t="shared" si="6"/>
        <v>0.03088215962</v>
      </c>
    </row>
    <row r="581">
      <c r="A581" s="1">
        <v>34798.5</v>
      </c>
      <c r="B581" s="1">
        <v>1.69841</v>
      </c>
      <c r="F581" s="1">
        <v>34798.5</v>
      </c>
      <c r="G581" s="12">
        <v>0.0615482</v>
      </c>
      <c r="K581" s="2">
        <f t="shared" si="2"/>
        <v>34798.5</v>
      </c>
      <c r="L581" s="14">
        <f t="shared" si="3"/>
        <v>1.6368618</v>
      </c>
      <c r="U581" s="2">
        <f t="shared" si="4"/>
        <v>34738.5</v>
      </c>
      <c r="V581" s="14">
        <f t="shared" si="5"/>
        <v>0.01559897404</v>
      </c>
      <c r="W581" s="14">
        <f t="shared" si="6"/>
        <v>0.03119794808</v>
      </c>
    </row>
    <row r="582">
      <c r="A582" s="1">
        <v>34858.5</v>
      </c>
      <c r="B582" s="1">
        <v>1.7109</v>
      </c>
      <c r="F582" s="1">
        <v>34858.5</v>
      </c>
      <c r="G582" s="12">
        <v>0.0606456</v>
      </c>
      <c r="K582" s="2">
        <f t="shared" si="2"/>
        <v>34858.5</v>
      </c>
      <c r="L582" s="14">
        <f t="shared" si="3"/>
        <v>1.6502544</v>
      </c>
      <c r="U582" s="2">
        <f t="shared" si="4"/>
        <v>34798.5</v>
      </c>
      <c r="V582" s="14">
        <f t="shared" si="5"/>
        <v>0.01573905577</v>
      </c>
      <c r="W582" s="14">
        <f t="shared" si="6"/>
        <v>0.03147811154</v>
      </c>
    </row>
    <row r="583">
      <c r="A583" s="1">
        <v>34918.5</v>
      </c>
      <c r="B583" s="1">
        <v>1.68578</v>
      </c>
      <c r="F583" s="1">
        <v>34918.5</v>
      </c>
      <c r="G583" s="12">
        <v>0.0611792</v>
      </c>
      <c r="K583" s="2">
        <f t="shared" si="2"/>
        <v>34918.5</v>
      </c>
      <c r="L583" s="14">
        <f t="shared" si="3"/>
        <v>1.6246008</v>
      </c>
      <c r="U583" s="2">
        <f t="shared" si="4"/>
        <v>34858.5</v>
      </c>
      <c r="V583" s="14">
        <f t="shared" si="5"/>
        <v>0.01586783077</v>
      </c>
      <c r="W583" s="14">
        <f t="shared" si="6"/>
        <v>0.03173566154</v>
      </c>
    </row>
    <row r="584">
      <c r="A584" s="1">
        <v>34978.5</v>
      </c>
      <c r="B584" s="1">
        <v>1.68152</v>
      </c>
      <c r="F584" s="1">
        <v>34978.5</v>
      </c>
      <c r="G584" s="12">
        <v>0.0612159</v>
      </c>
      <c r="K584" s="2">
        <f t="shared" si="2"/>
        <v>34978.5</v>
      </c>
      <c r="L584" s="14">
        <f t="shared" si="3"/>
        <v>1.6203041</v>
      </c>
      <c r="U584" s="2">
        <f t="shared" si="4"/>
        <v>34918.5</v>
      </c>
      <c r="V584" s="14">
        <f t="shared" si="5"/>
        <v>0.01562116154</v>
      </c>
      <c r="W584" s="14">
        <f t="shared" si="6"/>
        <v>0.03124232308</v>
      </c>
    </row>
    <row r="585">
      <c r="A585" s="1">
        <v>35038.5</v>
      </c>
      <c r="B585" s="1">
        <v>1.70272</v>
      </c>
      <c r="F585" s="1">
        <v>35038.5</v>
      </c>
      <c r="G585" s="12">
        <v>0.0613933</v>
      </c>
      <c r="K585" s="2">
        <f t="shared" si="2"/>
        <v>35038.5</v>
      </c>
      <c r="L585" s="14">
        <f t="shared" si="3"/>
        <v>1.6413267</v>
      </c>
      <c r="U585" s="2">
        <f t="shared" si="4"/>
        <v>34978.5</v>
      </c>
      <c r="V585" s="14">
        <f t="shared" si="5"/>
        <v>0.01557984712</v>
      </c>
      <c r="W585" s="14">
        <f t="shared" si="6"/>
        <v>0.03115969423</v>
      </c>
    </row>
    <row r="586">
      <c r="A586" s="1">
        <v>35098.5</v>
      </c>
      <c r="B586" s="1">
        <v>1.69645</v>
      </c>
      <c r="F586" s="1">
        <v>35098.5</v>
      </c>
      <c r="G586" s="12">
        <v>0.0612416</v>
      </c>
      <c r="K586" s="2">
        <f t="shared" si="2"/>
        <v>35098.5</v>
      </c>
      <c r="L586" s="14">
        <f t="shared" si="3"/>
        <v>1.6352084</v>
      </c>
      <c r="U586" s="2">
        <f t="shared" si="4"/>
        <v>35038.5</v>
      </c>
      <c r="V586" s="14">
        <f t="shared" si="5"/>
        <v>0.0157819875</v>
      </c>
      <c r="W586" s="14">
        <f t="shared" si="6"/>
        <v>0.031563975</v>
      </c>
    </row>
    <row r="587">
      <c r="A587" s="1">
        <v>35158.5</v>
      </c>
      <c r="B587" s="1">
        <v>1.69464</v>
      </c>
      <c r="F587" s="1">
        <v>35158.5</v>
      </c>
      <c r="G587" s="12">
        <v>0.061636</v>
      </c>
      <c r="K587" s="2">
        <f t="shared" si="2"/>
        <v>35158.5</v>
      </c>
      <c r="L587" s="14">
        <f t="shared" si="3"/>
        <v>1.633004</v>
      </c>
      <c r="U587" s="2">
        <f t="shared" si="4"/>
        <v>35098.5</v>
      </c>
      <c r="V587" s="14">
        <f t="shared" si="5"/>
        <v>0.01572315769</v>
      </c>
      <c r="W587" s="14">
        <f t="shared" si="6"/>
        <v>0.03144631538</v>
      </c>
    </row>
    <row r="588">
      <c r="A588" s="1">
        <v>35218.5</v>
      </c>
      <c r="B588" s="1">
        <v>1.69763</v>
      </c>
      <c r="F588" s="1">
        <v>35218.5</v>
      </c>
      <c r="G588" s="12">
        <v>0.0617294</v>
      </c>
      <c r="K588" s="2">
        <f t="shared" si="2"/>
        <v>35218.5</v>
      </c>
      <c r="L588" s="14">
        <f t="shared" si="3"/>
        <v>1.6359006</v>
      </c>
      <c r="U588" s="2">
        <f t="shared" si="4"/>
        <v>35158.5</v>
      </c>
      <c r="V588" s="14">
        <f t="shared" si="5"/>
        <v>0.01570196154</v>
      </c>
      <c r="W588" s="14">
        <f t="shared" si="6"/>
        <v>0.03140392308</v>
      </c>
    </row>
    <row r="589">
      <c r="A589" s="1">
        <v>35278.4</v>
      </c>
      <c r="B589" s="1">
        <v>1.69975</v>
      </c>
      <c r="F589" s="1">
        <v>35278.4</v>
      </c>
      <c r="G589" s="12">
        <v>0.0613198</v>
      </c>
      <c r="K589" s="2">
        <f t="shared" si="2"/>
        <v>35278.4</v>
      </c>
      <c r="L589" s="14">
        <f t="shared" si="3"/>
        <v>1.6384302</v>
      </c>
      <c r="U589" s="2">
        <f t="shared" si="4"/>
        <v>35218.5</v>
      </c>
      <c r="V589" s="14">
        <f t="shared" si="5"/>
        <v>0.01572981346</v>
      </c>
      <c r="W589" s="14">
        <f t="shared" si="6"/>
        <v>0.03145962692</v>
      </c>
    </row>
    <row r="590">
      <c r="A590" s="1">
        <v>35338.4</v>
      </c>
      <c r="B590" s="1">
        <v>1.70067</v>
      </c>
      <c r="F590" s="1">
        <v>35338.4</v>
      </c>
      <c r="G590" s="12">
        <v>0.0605454</v>
      </c>
      <c r="K590" s="2">
        <f t="shared" si="2"/>
        <v>35338.4</v>
      </c>
      <c r="L590" s="14">
        <f t="shared" si="3"/>
        <v>1.6401246</v>
      </c>
      <c r="U590" s="2">
        <f t="shared" si="4"/>
        <v>35278.4</v>
      </c>
      <c r="V590" s="14">
        <f t="shared" si="5"/>
        <v>0.01575413654</v>
      </c>
      <c r="W590" s="14">
        <f t="shared" si="6"/>
        <v>0.03150827308</v>
      </c>
    </row>
    <row r="591">
      <c r="A591" s="1">
        <v>35398.4</v>
      </c>
      <c r="B591" s="1">
        <v>1.71492</v>
      </c>
      <c r="F591" s="1">
        <v>35398.4</v>
      </c>
      <c r="G591" s="12">
        <v>0.0611281</v>
      </c>
      <c r="K591" s="2">
        <f t="shared" si="2"/>
        <v>35398.4</v>
      </c>
      <c r="L591" s="14">
        <f t="shared" si="3"/>
        <v>1.6537919</v>
      </c>
      <c r="U591" s="2">
        <f t="shared" si="4"/>
        <v>35338.4</v>
      </c>
      <c r="V591" s="14">
        <f t="shared" si="5"/>
        <v>0.01577042885</v>
      </c>
      <c r="W591" s="14">
        <f t="shared" si="6"/>
        <v>0.03154085769</v>
      </c>
    </row>
    <row r="592">
      <c r="A592" s="1">
        <v>35458.4</v>
      </c>
      <c r="B592" s="1">
        <v>1.68198</v>
      </c>
      <c r="F592" s="1">
        <v>35458.4</v>
      </c>
      <c r="G592" s="12">
        <v>0.0605912</v>
      </c>
      <c r="K592" s="2">
        <f t="shared" si="2"/>
        <v>35458.4</v>
      </c>
      <c r="L592" s="14">
        <f t="shared" si="3"/>
        <v>1.6213888</v>
      </c>
      <c r="U592" s="2">
        <f t="shared" si="4"/>
        <v>35398.4</v>
      </c>
      <c r="V592" s="14">
        <f t="shared" si="5"/>
        <v>0.01590184519</v>
      </c>
      <c r="W592" s="14">
        <f t="shared" si="6"/>
        <v>0.03180369038</v>
      </c>
    </row>
    <row r="593">
      <c r="A593" s="1">
        <v>35518.4</v>
      </c>
      <c r="B593" s="1">
        <v>1.68161</v>
      </c>
      <c r="F593" s="1">
        <v>35518.4</v>
      </c>
      <c r="G593" s="12">
        <v>0.0604568</v>
      </c>
      <c r="K593" s="2">
        <f t="shared" si="2"/>
        <v>35518.4</v>
      </c>
      <c r="L593" s="14">
        <f t="shared" si="3"/>
        <v>1.6211532</v>
      </c>
      <c r="U593" s="2">
        <f t="shared" si="4"/>
        <v>35458.4</v>
      </c>
      <c r="V593" s="14">
        <f t="shared" si="5"/>
        <v>0.01559027692</v>
      </c>
      <c r="W593" s="14">
        <f t="shared" si="6"/>
        <v>0.03118055385</v>
      </c>
    </row>
    <row r="594">
      <c r="A594" s="1">
        <v>35578.4</v>
      </c>
      <c r="B594" s="1">
        <v>1.69891</v>
      </c>
      <c r="F594" s="1">
        <v>35578.4</v>
      </c>
      <c r="G594" s="12">
        <v>0.0616241</v>
      </c>
      <c r="K594" s="2">
        <f t="shared" si="2"/>
        <v>35578.4</v>
      </c>
      <c r="L594" s="14">
        <f t="shared" si="3"/>
        <v>1.6372859</v>
      </c>
      <c r="U594" s="2">
        <f t="shared" si="4"/>
        <v>35518.4</v>
      </c>
      <c r="V594" s="14">
        <f t="shared" si="5"/>
        <v>0.01558801154</v>
      </c>
      <c r="W594" s="14">
        <f t="shared" si="6"/>
        <v>0.03117602308</v>
      </c>
    </row>
    <row r="595">
      <c r="A595" s="1">
        <v>35638.4</v>
      </c>
      <c r="B595" s="1">
        <v>1.705</v>
      </c>
      <c r="F595" s="1">
        <v>35638.4</v>
      </c>
      <c r="G595" s="12">
        <v>0.0614066</v>
      </c>
      <c r="K595" s="2">
        <f t="shared" si="2"/>
        <v>35638.4</v>
      </c>
      <c r="L595" s="14">
        <f t="shared" si="3"/>
        <v>1.6435934</v>
      </c>
      <c r="U595" s="2">
        <f t="shared" si="4"/>
        <v>35578.4</v>
      </c>
      <c r="V595" s="14">
        <f t="shared" si="5"/>
        <v>0.01574313365</v>
      </c>
      <c r="W595" s="14">
        <f t="shared" si="6"/>
        <v>0.03148626731</v>
      </c>
    </row>
    <row r="596">
      <c r="A596" s="1">
        <v>35698.4</v>
      </c>
      <c r="B596" s="1">
        <v>1.71305</v>
      </c>
      <c r="F596" s="1">
        <v>35698.4</v>
      </c>
      <c r="G596" s="12">
        <v>0.0614429</v>
      </c>
      <c r="K596" s="2">
        <f t="shared" si="2"/>
        <v>35698.4</v>
      </c>
      <c r="L596" s="14">
        <f t="shared" si="3"/>
        <v>1.6516071</v>
      </c>
      <c r="U596" s="2">
        <f t="shared" si="4"/>
        <v>35638.4</v>
      </c>
      <c r="V596" s="14">
        <f t="shared" si="5"/>
        <v>0.01580378269</v>
      </c>
      <c r="W596" s="14">
        <f t="shared" si="6"/>
        <v>0.03160756538</v>
      </c>
    </row>
    <row r="597">
      <c r="A597" s="1">
        <v>35758.4</v>
      </c>
      <c r="B597" s="1">
        <v>1.73754</v>
      </c>
      <c r="F597" s="1">
        <v>35758.4</v>
      </c>
      <c r="G597" s="12">
        <v>0.0609555</v>
      </c>
      <c r="K597" s="2">
        <f t="shared" si="2"/>
        <v>35758.4</v>
      </c>
      <c r="L597" s="14">
        <f t="shared" si="3"/>
        <v>1.6765845</v>
      </c>
      <c r="U597" s="2">
        <f t="shared" si="4"/>
        <v>35698.4</v>
      </c>
      <c r="V597" s="14">
        <f t="shared" si="5"/>
        <v>0.0158808375</v>
      </c>
      <c r="W597" s="14">
        <f t="shared" si="6"/>
        <v>0.031761675</v>
      </c>
    </row>
    <row r="598">
      <c r="A598" s="1">
        <v>35818.4</v>
      </c>
      <c r="B598" s="1">
        <v>1.68405</v>
      </c>
      <c r="F598" s="1">
        <v>35818.4</v>
      </c>
      <c r="G598" s="12">
        <v>0.0611873</v>
      </c>
      <c r="K598" s="2">
        <f t="shared" si="2"/>
        <v>35818.4</v>
      </c>
      <c r="L598" s="14">
        <f t="shared" si="3"/>
        <v>1.6228627</v>
      </c>
      <c r="U598" s="2">
        <f t="shared" si="4"/>
        <v>35758.4</v>
      </c>
      <c r="V598" s="14">
        <f t="shared" si="5"/>
        <v>0.01612100481</v>
      </c>
      <c r="W598" s="14">
        <f t="shared" si="6"/>
        <v>0.03224200962</v>
      </c>
    </row>
    <row r="599">
      <c r="A599" s="1">
        <v>35878.4</v>
      </c>
      <c r="B599" s="1">
        <v>1.67845</v>
      </c>
      <c r="F599" s="1">
        <v>35878.4</v>
      </c>
      <c r="G599" s="12">
        <v>0.0610642</v>
      </c>
      <c r="K599" s="2">
        <f t="shared" si="2"/>
        <v>35878.4</v>
      </c>
      <c r="L599" s="14">
        <f t="shared" si="3"/>
        <v>1.6173858</v>
      </c>
      <c r="U599" s="2">
        <f t="shared" si="4"/>
        <v>35818.4</v>
      </c>
      <c r="V599" s="14">
        <f t="shared" si="5"/>
        <v>0.01560444904</v>
      </c>
      <c r="W599" s="14">
        <f t="shared" si="6"/>
        <v>0.03120889808</v>
      </c>
    </row>
    <row r="600">
      <c r="A600" s="1">
        <v>35938.4</v>
      </c>
      <c r="B600" s="1">
        <v>1.69975</v>
      </c>
      <c r="F600" s="1">
        <v>35938.4</v>
      </c>
      <c r="G600" s="12">
        <v>0.0611329</v>
      </c>
      <c r="K600" s="2">
        <f t="shared" si="2"/>
        <v>35938.4</v>
      </c>
      <c r="L600" s="14">
        <f t="shared" si="3"/>
        <v>1.6386171</v>
      </c>
      <c r="U600" s="2">
        <f t="shared" si="4"/>
        <v>35878.4</v>
      </c>
      <c r="V600" s="14">
        <f t="shared" si="5"/>
        <v>0.01555178654</v>
      </c>
      <c r="W600" s="14">
        <f t="shared" si="6"/>
        <v>0.03110357308</v>
      </c>
    </row>
    <row r="601">
      <c r="A601" s="1">
        <v>35998.4</v>
      </c>
      <c r="B601" s="1">
        <v>1.66725</v>
      </c>
      <c r="F601" s="1">
        <v>35998.4</v>
      </c>
      <c r="G601" s="12">
        <v>0.0608535</v>
      </c>
      <c r="K601" s="2">
        <f t="shared" si="2"/>
        <v>35998.4</v>
      </c>
      <c r="L601" s="14">
        <f t="shared" si="3"/>
        <v>1.6063965</v>
      </c>
      <c r="U601" s="2">
        <f t="shared" si="4"/>
        <v>35938.4</v>
      </c>
      <c r="V601" s="14">
        <f t="shared" si="5"/>
        <v>0.01575593365</v>
      </c>
      <c r="W601" s="14">
        <f t="shared" si="6"/>
        <v>0.03151186731</v>
      </c>
    </row>
    <row r="602">
      <c r="A602" s="1">
        <v>36058.4</v>
      </c>
      <c r="B602" s="1">
        <v>1.6691</v>
      </c>
      <c r="F602" s="1">
        <v>36058.4</v>
      </c>
      <c r="G602" s="12">
        <v>0.0614166</v>
      </c>
      <c r="K602" s="2">
        <f t="shared" si="2"/>
        <v>36058.4</v>
      </c>
      <c r="L602" s="14">
        <f t="shared" si="3"/>
        <v>1.6076834</v>
      </c>
      <c r="U602" s="2">
        <f t="shared" si="4"/>
        <v>35998.4</v>
      </c>
      <c r="V602" s="14">
        <f t="shared" si="5"/>
        <v>0.01544612019</v>
      </c>
      <c r="W602" s="14">
        <f t="shared" si="6"/>
        <v>0.03089224038</v>
      </c>
    </row>
    <row r="603">
      <c r="A603" s="1">
        <v>36118.4</v>
      </c>
      <c r="B603" s="1">
        <v>1.67879</v>
      </c>
      <c r="F603" s="1">
        <v>36118.4</v>
      </c>
      <c r="G603" s="12">
        <v>0.0613227</v>
      </c>
      <c r="K603" s="2">
        <f t="shared" si="2"/>
        <v>36118.4</v>
      </c>
      <c r="L603" s="14">
        <f t="shared" si="3"/>
        <v>1.6174673</v>
      </c>
      <c r="U603" s="2">
        <f t="shared" si="4"/>
        <v>36058.4</v>
      </c>
      <c r="V603" s="14">
        <f t="shared" si="5"/>
        <v>0.01545849423</v>
      </c>
      <c r="W603" s="14">
        <f t="shared" si="6"/>
        <v>0.03091698846</v>
      </c>
    </row>
    <row r="604">
      <c r="A604" s="1">
        <v>36178.4</v>
      </c>
      <c r="B604" s="1">
        <v>1.6829</v>
      </c>
      <c r="F604" s="1">
        <v>36178.4</v>
      </c>
      <c r="G604" s="12">
        <v>0.0620389</v>
      </c>
      <c r="K604" s="2">
        <f t="shared" si="2"/>
        <v>36178.4</v>
      </c>
      <c r="L604" s="14">
        <f t="shared" si="3"/>
        <v>1.6208611</v>
      </c>
      <c r="U604" s="2">
        <f t="shared" si="4"/>
        <v>36118.4</v>
      </c>
      <c r="V604" s="14">
        <f t="shared" si="5"/>
        <v>0.01555257019</v>
      </c>
      <c r="W604" s="14">
        <f t="shared" si="6"/>
        <v>0.03110514038</v>
      </c>
    </row>
    <row r="605">
      <c r="A605" s="1">
        <v>36238.4</v>
      </c>
      <c r="B605" s="1">
        <v>1.69568</v>
      </c>
      <c r="F605" s="1">
        <v>36238.4</v>
      </c>
      <c r="G605" s="12">
        <v>0.0619683</v>
      </c>
      <c r="K605" s="2">
        <f t="shared" si="2"/>
        <v>36238.4</v>
      </c>
      <c r="L605" s="14">
        <f t="shared" si="3"/>
        <v>1.6337117</v>
      </c>
      <c r="U605" s="2">
        <f t="shared" si="4"/>
        <v>36178.4</v>
      </c>
      <c r="V605" s="14">
        <f t="shared" si="5"/>
        <v>0.01558520288</v>
      </c>
      <c r="W605" s="14">
        <f t="shared" si="6"/>
        <v>0.03117040577</v>
      </c>
    </row>
    <row r="606">
      <c r="A606" s="1">
        <v>36298.4</v>
      </c>
      <c r="B606" s="1">
        <v>1.70117</v>
      </c>
      <c r="F606" s="1">
        <v>36298.4</v>
      </c>
      <c r="G606" s="12">
        <v>0.060822</v>
      </c>
      <c r="K606" s="2">
        <f t="shared" si="2"/>
        <v>36298.4</v>
      </c>
      <c r="L606" s="14">
        <f t="shared" si="3"/>
        <v>1.640348</v>
      </c>
      <c r="U606" s="2">
        <f t="shared" si="4"/>
        <v>36238.4</v>
      </c>
      <c r="V606" s="14">
        <f t="shared" si="5"/>
        <v>0.01570876635</v>
      </c>
      <c r="W606" s="14">
        <f t="shared" si="6"/>
        <v>0.03141753269</v>
      </c>
    </row>
    <row r="607">
      <c r="A607" s="1">
        <v>36358.4</v>
      </c>
      <c r="B607" s="1">
        <v>1.68203</v>
      </c>
      <c r="F607" s="1">
        <v>36358.4</v>
      </c>
      <c r="G607" s="12">
        <v>0.0610018</v>
      </c>
      <c r="K607" s="2">
        <f t="shared" si="2"/>
        <v>36358.4</v>
      </c>
      <c r="L607" s="14">
        <f t="shared" si="3"/>
        <v>1.6210282</v>
      </c>
      <c r="U607" s="2">
        <f t="shared" si="4"/>
        <v>36298.4</v>
      </c>
      <c r="V607" s="14">
        <f t="shared" si="5"/>
        <v>0.01577257692</v>
      </c>
      <c r="W607" s="14">
        <f t="shared" si="6"/>
        <v>0.03154515385</v>
      </c>
    </row>
    <row r="608">
      <c r="A608" s="1">
        <v>36418.3</v>
      </c>
      <c r="B608" s="1">
        <v>1.69988</v>
      </c>
      <c r="F608" s="1">
        <v>36418.3</v>
      </c>
      <c r="G608" s="12">
        <v>0.0610285</v>
      </c>
      <c r="K608" s="2">
        <f t="shared" si="2"/>
        <v>36418.3</v>
      </c>
      <c r="L608" s="14">
        <f t="shared" si="3"/>
        <v>1.6388515</v>
      </c>
      <c r="U608" s="2">
        <f t="shared" si="4"/>
        <v>36358.4</v>
      </c>
      <c r="V608" s="14">
        <f t="shared" si="5"/>
        <v>0.01558680962</v>
      </c>
      <c r="W608" s="14">
        <f t="shared" si="6"/>
        <v>0.03117361923</v>
      </c>
    </row>
    <row r="609">
      <c r="A609" s="1">
        <v>36478.3</v>
      </c>
      <c r="B609" s="1">
        <v>1.6523</v>
      </c>
      <c r="F609" s="1">
        <v>36478.3</v>
      </c>
      <c r="G609" s="12">
        <v>0.0613966</v>
      </c>
      <c r="K609" s="2">
        <f t="shared" si="2"/>
        <v>36478.3</v>
      </c>
      <c r="L609" s="14">
        <f t="shared" si="3"/>
        <v>1.5909034</v>
      </c>
      <c r="U609" s="2">
        <f t="shared" si="4"/>
        <v>36418.3</v>
      </c>
      <c r="V609" s="14">
        <f t="shared" si="5"/>
        <v>0.0157581875</v>
      </c>
      <c r="W609" s="14">
        <f t="shared" si="6"/>
        <v>0.031516375</v>
      </c>
    </row>
    <row r="610">
      <c r="A610" s="1">
        <v>36538.3</v>
      </c>
      <c r="B610" s="1">
        <v>1.68857</v>
      </c>
      <c r="F610" s="1">
        <v>36538.3</v>
      </c>
      <c r="G610" s="12">
        <v>0.0618525</v>
      </c>
      <c r="K610" s="2">
        <f t="shared" si="2"/>
        <v>36538.3</v>
      </c>
      <c r="L610" s="14">
        <f t="shared" si="3"/>
        <v>1.6267175</v>
      </c>
      <c r="U610" s="2">
        <f t="shared" si="4"/>
        <v>36478.3</v>
      </c>
      <c r="V610" s="14">
        <f t="shared" si="5"/>
        <v>0.01529714808</v>
      </c>
      <c r="W610" s="14">
        <f t="shared" si="6"/>
        <v>0.03059429615</v>
      </c>
    </row>
    <row r="611">
      <c r="A611" s="1">
        <v>36598.3</v>
      </c>
      <c r="B611" s="1">
        <v>1.69409</v>
      </c>
      <c r="F611" s="1">
        <v>36598.3</v>
      </c>
      <c r="G611" s="12">
        <v>0.0613861</v>
      </c>
      <c r="K611" s="2">
        <f t="shared" si="2"/>
        <v>36598.3</v>
      </c>
      <c r="L611" s="14">
        <f t="shared" si="3"/>
        <v>1.6327039</v>
      </c>
      <c r="U611" s="2">
        <f t="shared" si="4"/>
        <v>36538.3</v>
      </c>
      <c r="V611" s="14">
        <f t="shared" si="5"/>
        <v>0.01564151442</v>
      </c>
      <c r="W611" s="14">
        <f t="shared" si="6"/>
        <v>0.03128302885</v>
      </c>
    </row>
    <row r="612">
      <c r="A612" s="1">
        <v>36658.3</v>
      </c>
      <c r="B612" s="1">
        <v>1.70282</v>
      </c>
      <c r="F612" s="1">
        <v>36658.3</v>
      </c>
      <c r="G612" s="12">
        <v>0.0613055</v>
      </c>
      <c r="K612" s="2">
        <f t="shared" si="2"/>
        <v>36658.3</v>
      </c>
      <c r="L612" s="14">
        <f t="shared" si="3"/>
        <v>1.6415145</v>
      </c>
      <c r="U612" s="2">
        <f t="shared" si="4"/>
        <v>36598.3</v>
      </c>
      <c r="V612" s="14">
        <f t="shared" si="5"/>
        <v>0.01569907596</v>
      </c>
      <c r="W612" s="14">
        <f t="shared" si="6"/>
        <v>0.03139815192</v>
      </c>
    </row>
    <row r="613">
      <c r="A613" s="1">
        <v>36718.3</v>
      </c>
      <c r="B613" s="1">
        <v>1.7048</v>
      </c>
      <c r="F613" s="1">
        <v>36718.3</v>
      </c>
      <c r="G613" s="12">
        <v>0.0610728</v>
      </c>
      <c r="K613" s="2">
        <f t="shared" si="2"/>
        <v>36718.3</v>
      </c>
      <c r="L613" s="14">
        <f t="shared" si="3"/>
        <v>1.6437272</v>
      </c>
      <c r="U613" s="2">
        <f t="shared" si="4"/>
        <v>36658.3</v>
      </c>
      <c r="V613" s="14">
        <f t="shared" si="5"/>
        <v>0.01578379327</v>
      </c>
      <c r="W613" s="14">
        <f t="shared" si="6"/>
        <v>0.03156758654</v>
      </c>
    </row>
    <row r="614">
      <c r="A614" s="1">
        <v>36778.3</v>
      </c>
      <c r="B614" s="1">
        <v>1.67902</v>
      </c>
      <c r="F614" s="1">
        <v>36778.3</v>
      </c>
      <c r="G614" s="12">
        <v>0.0610538</v>
      </c>
      <c r="K614" s="2">
        <f t="shared" si="2"/>
        <v>36778.3</v>
      </c>
      <c r="L614" s="14">
        <f t="shared" si="3"/>
        <v>1.6179662</v>
      </c>
      <c r="U614" s="2">
        <f t="shared" si="4"/>
        <v>36718.3</v>
      </c>
      <c r="V614" s="14">
        <f t="shared" si="5"/>
        <v>0.01580506923</v>
      </c>
      <c r="W614" s="14">
        <f t="shared" si="6"/>
        <v>0.03161013846</v>
      </c>
    </row>
    <row r="615">
      <c r="A615" s="1">
        <v>36838.3</v>
      </c>
      <c r="B615" s="1">
        <v>1.71291</v>
      </c>
      <c r="F615" s="1">
        <v>36838.3</v>
      </c>
      <c r="G615" s="12">
        <v>0.0612411</v>
      </c>
      <c r="K615" s="2">
        <f t="shared" si="2"/>
        <v>36838.3</v>
      </c>
      <c r="L615" s="14">
        <f t="shared" si="3"/>
        <v>1.6516689</v>
      </c>
      <c r="U615" s="2">
        <f t="shared" si="4"/>
        <v>36778.3</v>
      </c>
      <c r="V615" s="14">
        <f t="shared" si="5"/>
        <v>0.01555736731</v>
      </c>
      <c r="W615" s="14">
        <f t="shared" si="6"/>
        <v>0.03111473462</v>
      </c>
    </row>
    <row r="616">
      <c r="A616" s="1">
        <v>36898.3</v>
      </c>
      <c r="B616" s="1">
        <v>1.69652</v>
      </c>
      <c r="F616" s="1">
        <v>36898.3</v>
      </c>
      <c r="G616" s="12">
        <v>0.0618529</v>
      </c>
      <c r="K616" s="2">
        <f t="shared" si="2"/>
        <v>36898.3</v>
      </c>
      <c r="L616" s="14">
        <f t="shared" si="3"/>
        <v>1.6346671</v>
      </c>
      <c r="U616" s="2">
        <f t="shared" si="4"/>
        <v>36838.3</v>
      </c>
      <c r="V616" s="14">
        <f t="shared" si="5"/>
        <v>0.01588143173</v>
      </c>
      <c r="W616" s="14">
        <f t="shared" si="6"/>
        <v>0.03176286346</v>
      </c>
    </row>
    <row r="617">
      <c r="A617" s="1">
        <v>36958.3</v>
      </c>
      <c r="B617" s="1">
        <v>1.69647</v>
      </c>
      <c r="F617" s="1">
        <v>36958.3</v>
      </c>
      <c r="G617" s="12">
        <v>0.0608521</v>
      </c>
      <c r="K617" s="2">
        <f t="shared" si="2"/>
        <v>36958.3</v>
      </c>
      <c r="L617" s="14">
        <f t="shared" si="3"/>
        <v>1.6356179</v>
      </c>
      <c r="U617" s="2">
        <f t="shared" si="4"/>
        <v>36898.3</v>
      </c>
      <c r="V617" s="14">
        <f t="shared" si="5"/>
        <v>0.01571795288</v>
      </c>
      <c r="W617" s="14">
        <f t="shared" si="6"/>
        <v>0.03143590577</v>
      </c>
    </row>
    <row r="618">
      <c r="A618" s="1">
        <v>37018.3</v>
      </c>
      <c r="B618" s="1">
        <v>1.70147</v>
      </c>
      <c r="F618" s="1">
        <v>37018.3</v>
      </c>
      <c r="G618" s="12">
        <v>0.061029</v>
      </c>
      <c r="K618" s="2">
        <f t="shared" si="2"/>
        <v>37018.3</v>
      </c>
      <c r="L618" s="14">
        <f t="shared" si="3"/>
        <v>1.640441</v>
      </c>
      <c r="U618" s="2">
        <f t="shared" si="4"/>
        <v>36958.3</v>
      </c>
      <c r="V618" s="14">
        <f t="shared" si="5"/>
        <v>0.01572709519</v>
      </c>
      <c r="W618" s="14">
        <f t="shared" si="6"/>
        <v>0.03145419038</v>
      </c>
    </row>
    <row r="619">
      <c r="A619" s="1">
        <v>37078.3</v>
      </c>
      <c r="B619" s="1">
        <v>1.70122</v>
      </c>
      <c r="F619" s="1">
        <v>37078.3</v>
      </c>
      <c r="G619" s="12">
        <v>0.0613723</v>
      </c>
      <c r="K619" s="2">
        <f t="shared" si="2"/>
        <v>37078.3</v>
      </c>
      <c r="L619" s="14">
        <f t="shared" si="3"/>
        <v>1.6398477</v>
      </c>
      <c r="U619" s="2">
        <f t="shared" si="4"/>
        <v>37018.3</v>
      </c>
      <c r="V619" s="14">
        <f t="shared" si="5"/>
        <v>0.01577347115</v>
      </c>
      <c r="W619" s="14">
        <f t="shared" si="6"/>
        <v>0.03154694231</v>
      </c>
    </row>
    <row r="620">
      <c r="A620" s="1">
        <v>37138.3</v>
      </c>
      <c r="B620" s="1">
        <v>1.72845</v>
      </c>
      <c r="F620" s="1">
        <v>37138.3</v>
      </c>
      <c r="G620" s="12">
        <v>0.0613351</v>
      </c>
      <c r="K620" s="2">
        <f t="shared" si="2"/>
        <v>37138.3</v>
      </c>
      <c r="L620" s="14">
        <f t="shared" si="3"/>
        <v>1.6671149</v>
      </c>
      <c r="U620" s="2">
        <f t="shared" si="4"/>
        <v>37078.3</v>
      </c>
      <c r="V620" s="14">
        <f t="shared" si="5"/>
        <v>0.01576776635</v>
      </c>
      <c r="W620" s="14">
        <f t="shared" si="6"/>
        <v>0.03153553269</v>
      </c>
    </row>
    <row r="621">
      <c r="A621" s="1">
        <v>37198.3</v>
      </c>
      <c r="B621" s="1">
        <v>1.71195</v>
      </c>
      <c r="F621" s="1">
        <v>37198.3</v>
      </c>
      <c r="G621" s="12">
        <v>0.0608177</v>
      </c>
      <c r="K621" s="2">
        <f t="shared" si="2"/>
        <v>37198.3</v>
      </c>
      <c r="L621" s="14">
        <f t="shared" si="3"/>
        <v>1.6511323</v>
      </c>
      <c r="U621" s="2">
        <f t="shared" si="4"/>
        <v>37138.3</v>
      </c>
      <c r="V621" s="14">
        <f t="shared" si="5"/>
        <v>0.01602995096</v>
      </c>
      <c r="W621" s="14">
        <f t="shared" si="6"/>
        <v>0.03205990192</v>
      </c>
    </row>
    <row r="622">
      <c r="A622" s="1">
        <v>37258.3</v>
      </c>
      <c r="B622" s="1">
        <v>1.70178</v>
      </c>
      <c r="F622" s="1">
        <v>37258.3</v>
      </c>
      <c r="G622" s="12">
        <v>0.0620599</v>
      </c>
      <c r="K622" s="2">
        <f t="shared" si="2"/>
        <v>37258.3</v>
      </c>
      <c r="L622" s="14">
        <f t="shared" si="3"/>
        <v>1.6397201</v>
      </c>
      <c r="U622" s="2">
        <f t="shared" si="4"/>
        <v>37198.3</v>
      </c>
      <c r="V622" s="14">
        <f t="shared" si="5"/>
        <v>0.01587627212</v>
      </c>
      <c r="W622" s="14">
        <f t="shared" si="6"/>
        <v>0.03175254423</v>
      </c>
    </row>
    <row r="623">
      <c r="A623" s="1">
        <v>37318.3</v>
      </c>
      <c r="B623" s="1">
        <v>1.71668</v>
      </c>
      <c r="F623" s="1">
        <v>37318.3</v>
      </c>
      <c r="G623" s="12">
        <v>0.0612984</v>
      </c>
      <c r="K623" s="2">
        <f t="shared" si="2"/>
        <v>37318.3</v>
      </c>
      <c r="L623" s="14">
        <f t="shared" si="3"/>
        <v>1.6553816</v>
      </c>
      <c r="U623" s="2">
        <f t="shared" si="4"/>
        <v>37258.3</v>
      </c>
      <c r="V623" s="14">
        <f t="shared" si="5"/>
        <v>0.01576653942</v>
      </c>
      <c r="W623" s="14">
        <f t="shared" si="6"/>
        <v>0.03153307885</v>
      </c>
    </row>
    <row r="624">
      <c r="A624" s="1">
        <v>37378.3</v>
      </c>
      <c r="B624" s="1">
        <v>1.71889</v>
      </c>
      <c r="F624" s="1">
        <v>37378.3</v>
      </c>
      <c r="G624" s="12">
        <v>0.0613942</v>
      </c>
      <c r="K624" s="2">
        <f t="shared" si="2"/>
        <v>37378.3</v>
      </c>
      <c r="L624" s="14">
        <f t="shared" si="3"/>
        <v>1.6574958</v>
      </c>
      <c r="U624" s="2">
        <f t="shared" si="4"/>
        <v>37318.3</v>
      </c>
      <c r="V624" s="14">
        <f t="shared" si="5"/>
        <v>0.01591713077</v>
      </c>
      <c r="W624" s="14">
        <f t="shared" si="6"/>
        <v>0.03183426154</v>
      </c>
    </row>
    <row r="625">
      <c r="A625" s="1">
        <v>37438.3</v>
      </c>
      <c r="B625" s="1">
        <v>1.7039</v>
      </c>
      <c r="F625" s="1">
        <v>37438.3</v>
      </c>
      <c r="G625" s="12">
        <v>0.0612965</v>
      </c>
      <c r="K625" s="2">
        <f t="shared" si="2"/>
        <v>37438.3</v>
      </c>
      <c r="L625" s="14">
        <f t="shared" si="3"/>
        <v>1.6426035</v>
      </c>
      <c r="U625" s="2">
        <f t="shared" si="4"/>
        <v>37378.3</v>
      </c>
      <c r="V625" s="14">
        <f t="shared" si="5"/>
        <v>0.01593745962</v>
      </c>
      <c r="W625" s="14">
        <f t="shared" si="6"/>
        <v>0.03187491923</v>
      </c>
    </row>
    <row r="626">
      <c r="A626" s="1">
        <v>37498.2</v>
      </c>
      <c r="B626" s="1">
        <v>1.71805</v>
      </c>
      <c r="F626" s="1">
        <v>37498.2</v>
      </c>
      <c r="G626" s="12">
        <v>0.0616322</v>
      </c>
      <c r="K626" s="2">
        <f t="shared" si="2"/>
        <v>37498.2</v>
      </c>
      <c r="L626" s="14">
        <f t="shared" si="3"/>
        <v>1.6564178</v>
      </c>
      <c r="U626" s="2">
        <f t="shared" si="4"/>
        <v>37438.3</v>
      </c>
      <c r="V626" s="14">
        <f t="shared" si="5"/>
        <v>0.01579426442</v>
      </c>
      <c r="W626" s="14">
        <f t="shared" si="6"/>
        <v>0.03158852885</v>
      </c>
    </row>
    <row r="627">
      <c r="A627" s="1">
        <v>37558.2</v>
      </c>
      <c r="B627" s="1">
        <v>1.70994</v>
      </c>
      <c r="F627" s="1">
        <v>37558.2</v>
      </c>
      <c r="G627" s="12">
        <v>0.0614138</v>
      </c>
      <c r="K627" s="2">
        <f t="shared" si="2"/>
        <v>37558.2</v>
      </c>
      <c r="L627" s="14">
        <f t="shared" si="3"/>
        <v>1.6485262</v>
      </c>
      <c r="U627" s="2">
        <f t="shared" si="4"/>
        <v>37498.2</v>
      </c>
      <c r="V627" s="14">
        <f t="shared" si="5"/>
        <v>0.01592709423</v>
      </c>
      <c r="W627" s="14">
        <f t="shared" si="6"/>
        <v>0.03185418846</v>
      </c>
    </row>
    <row r="628">
      <c r="A628" s="1">
        <v>37618.2</v>
      </c>
      <c r="B628" s="1">
        <v>1.71538</v>
      </c>
      <c r="F628" s="1">
        <v>37618.2</v>
      </c>
      <c r="G628" s="12">
        <v>0.061532</v>
      </c>
      <c r="K628" s="2">
        <f t="shared" si="2"/>
        <v>37618.2</v>
      </c>
      <c r="L628" s="14">
        <f t="shared" si="3"/>
        <v>1.653848</v>
      </c>
      <c r="U628" s="2">
        <f t="shared" si="4"/>
        <v>37558.2</v>
      </c>
      <c r="V628" s="14">
        <f t="shared" si="5"/>
        <v>0.01585121346</v>
      </c>
      <c r="W628" s="14">
        <f t="shared" si="6"/>
        <v>0.03170242692</v>
      </c>
    </row>
    <row r="629">
      <c r="A629" s="1">
        <v>37678.2</v>
      </c>
      <c r="B629" s="1">
        <v>1.69762</v>
      </c>
      <c r="F629" s="1">
        <v>37678.2</v>
      </c>
      <c r="G629" s="12">
        <v>0.0610805</v>
      </c>
      <c r="K629" s="2">
        <f t="shared" si="2"/>
        <v>37678.2</v>
      </c>
      <c r="L629" s="14">
        <f t="shared" si="3"/>
        <v>1.6365395</v>
      </c>
      <c r="U629" s="2">
        <f t="shared" si="4"/>
        <v>37618.2</v>
      </c>
      <c r="V629" s="14">
        <f t="shared" si="5"/>
        <v>0.01590238462</v>
      </c>
      <c r="W629" s="14">
        <f t="shared" si="6"/>
        <v>0.03180476923</v>
      </c>
    </row>
    <row r="630">
      <c r="A630" s="1">
        <v>37738.2</v>
      </c>
      <c r="B630" s="1">
        <v>1.70306</v>
      </c>
      <c r="F630" s="1">
        <v>37738.2</v>
      </c>
      <c r="G630" s="12">
        <v>0.0612988</v>
      </c>
      <c r="K630" s="2">
        <f t="shared" si="2"/>
        <v>37738.2</v>
      </c>
      <c r="L630" s="14">
        <f t="shared" si="3"/>
        <v>1.6417612</v>
      </c>
      <c r="U630" s="2">
        <f t="shared" si="4"/>
        <v>37678.2</v>
      </c>
      <c r="V630" s="14">
        <f t="shared" si="5"/>
        <v>0.01573595673</v>
      </c>
      <c r="W630" s="14">
        <f t="shared" si="6"/>
        <v>0.03147191346</v>
      </c>
    </row>
    <row r="631">
      <c r="A631" s="1">
        <v>37798.2</v>
      </c>
      <c r="B631" s="1">
        <v>1.69979</v>
      </c>
      <c r="F631" s="1">
        <v>37798.2</v>
      </c>
      <c r="G631" s="12">
        <v>0.0620904</v>
      </c>
      <c r="K631" s="2">
        <f t="shared" si="2"/>
        <v>37798.2</v>
      </c>
      <c r="L631" s="14">
        <f t="shared" si="3"/>
        <v>1.6376996</v>
      </c>
      <c r="U631" s="2">
        <f t="shared" si="4"/>
        <v>37738.2</v>
      </c>
      <c r="V631" s="14">
        <f t="shared" si="5"/>
        <v>0.01578616538</v>
      </c>
      <c r="W631" s="14">
        <f t="shared" si="6"/>
        <v>0.03157233077</v>
      </c>
    </row>
    <row r="632">
      <c r="A632" s="1">
        <v>37858.2</v>
      </c>
      <c r="B632" s="1">
        <v>1.69837</v>
      </c>
      <c r="F632" s="1">
        <v>37858.2</v>
      </c>
      <c r="G632" s="12">
        <v>0.0614381</v>
      </c>
      <c r="K632" s="2">
        <f t="shared" si="2"/>
        <v>37858.2</v>
      </c>
      <c r="L632" s="14">
        <f t="shared" si="3"/>
        <v>1.6369319</v>
      </c>
      <c r="U632" s="2">
        <f t="shared" si="4"/>
        <v>37798.2</v>
      </c>
      <c r="V632" s="14">
        <f t="shared" si="5"/>
        <v>0.01574711154</v>
      </c>
      <c r="W632" s="14">
        <f t="shared" si="6"/>
        <v>0.03149422308</v>
      </c>
    </row>
    <row r="633">
      <c r="A633" s="1">
        <v>37918.2</v>
      </c>
      <c r="B633" s="1">
        <v>1.70022</v>
      </c>
      <c r="F633" s="1">
        <v>37918.2</v>
      </c>
      <c r="G633" s="12">
        <v>0.0611491</v>
      </c>
      <c r="K633" s="2">
        <f t="shared" si="2"/>
        <v>37918.2</v>
      </c>
      <c r="L633" s="14">
        <f t="shared" si="3"/>
        <v>1.6390709</v>
      </c>
      <c r="U633" s="2">
        <f t="shared" si="4"/>
        <v>37858.2</v>
      </c>
      <c r="V633" s="14">
        <f t="shared" si="5"/>
        <v>0.01573972981</v>
      </c>
      <c r="W633" s="14">
        <f t="shared" si="6"/>
        <v>0.03147945962</v>
      </c>
    </row>
    <row r="634">
      <c r="A634" s="1">
        <v>37978.2</v>
      </c>
      <c r="B634" s="1">
        <v>1.70022</v>
      </c>
      <c r="F634" s="1">
        <v>37978.2</v>
      </c>
      <c r="G634" s="12">
        <v>0.0612288</v>
      </c>
      <c r="K634" s="2">
        <f t="shared" si="2"/>
        <v>37978.2</v>
      </c>
      <c r="L634" s="14">
        <f t="shared" si="3"/>
        <v>1.6389912</v>
      </c>
      <c r="U634" s="2">
        <f t="shared" si="4"/>
        <v>37918.2</v>
      </c>
      <c r="V634" s="14">
        <f t="shared" si="5"/>
        <v>0.01576029712</v>
      </c>
      <c r="W634" s="14">
        <f t="shared" si="6"/>
        <v>0.03152059423</v>
      </c>
    </row>
    <row r="635">
      <c r="A635" s="1">
        <v>38038.2</v>
      </c>
      <c r="B635" s="1">
        <v>1.71371</v>
      </c>
      <c r="F635" s="1">
        <v>38038.2</v>
      </c>
      <c r="G635" s="12">
        <v>0.0615177</v>
      </c>
      <c r="K635" s="2">
        <f t="shared" si="2"/>
        <v>38038.2</v>
      </c>
      <c r="L635" s="14">
        <f t="shared" si="3"/>
        <v>1.6521923</v>
      </c>
      <c r="U635" s="2">
        <f t="shared" si="4"/>
        <v>37978.2</v>
      </c>
      <c r="V635" s="14">
        <f t="shared" si="5"/>
        <v>0.01575953077</v>
      </c>
      <c r="W635" s="14">
        <f t="shared" si="6"/>
        <v>0.03151906154</v>
      </c>
    </row>
    <row r="636">
      <c r="A636" s="1">
        <v>38098.2</v>
      </c>
      <c r="B636" s="1">
        <v>1.71731</v>
      </c>
      <c r="F636" s="1">
        <v>38098.2</v>
      </c>
      <c r="G636" s="12">
        <v>0.0611548</v>
      </c>
      <c r="K636" s="2">
        <f t="shared" si="2"/>
        <v>38098.2</v>
      </c>
      <c r="L636" s="14">
        <f t="shared" si="3"/>
        <v>1.6561552</v>
      </c>
      <c r="U636" s="2">
        <f t="shared" si="4"/>
        <v>38038.2</v>
      </c>
      <c r="V636" s="14">
        <f t="shared" si="5"/>
        <v>0.01588646442</v>
      </c>
      <c r="W636" s="14">
        <f t="shared" si="6"/>
        <v>0.03177292885</v>
      </c>
    </row>
    <row r="637">
      <c r="A637" s="1">
        <v>38158.2</v>
      </c>
      <c r="B637" s="1">
        <v>1.71154</v>
      </c>
      <c r="F637" s="1">
        <v>38158.2</v>
      </c>
      <c r="G637" s="12">
        <v>0.0612664</v>
      </c>
      <c r="K637" s="2">
        <f t="shared" si="2"/>
        <v>38158.2</v>
      </c>
      <c r="L637" s="14">
        <f t="shared" si="3"/>
        <v>1.6502736</v>
      </c>
      <c r="U637" s="2">
        <f t="shared" si="4"/>
        <v>38098.2</v>
      </c>
      <c r="V637" s="14">
        <f t="shared" si="5"/>
        <v>0.01592456923</v>
      </c>
      <c r="W637" s="14">
        <f t="shared" si="6"/>
        <v>0.03184913846</v>
      </c>
    </row>
    <row r="638">
      <c r="A638" s="1">
        <v>38218.2</v>
      </c>
      <c r="B638" s="1">
        <v>1.7355</v>
      </c>
      <c r="F638" s="1">
        <v>38218.2</v>
      </c>
      <c r="G638" s="12">
        <v>0.06147</v>
      </c>
      <c r="K638" s="2">
        <f t="shared" si="2"/>
        <v>38218.2</v>
      </c>
      <c r="L638" s="14">
        <f t="shared" si="3"/>
        <v>1.67403</v>
      </c>
      <c r="U638" s="2">
        <f t="shared" si="4"/>
        <v>38158.2</v>
      </c>
      <c r="V638" s="14">
        <f t="shared" si="5"/>
        <v>0.01586801538</v>
      </c>
      <c r="W638" s="14">
        <f t="shared" si="6"/>
        <v>0.03173603077</v>
      </c>
    </row>
    <row r="639">
      <c r="A639" s="1">
        <v>38278.2</v>
      </c>
      <c r="B639" s="1">
        <v>1.71718</v>
      </c>
      <c r="F639" s="1">
        <v>38278.2</v>
      </c>
      <c r="G639" s="12">
        <v>0.0617166</v>
      </c>
      <c r="K639" s="2">
        <f t="shared" si="2"/>
        <v>38278.2</v>
      </c>
      <c r="L639" s="14">
        <f t="shared" si="3"/>
        <v>1.6554634</v>
      </c>
      <c r="U639" s="2">
        <f t="shared" si="4"/>
        <v>38218.2</v>
      </c>
      <c r="V639" s="14">
        <f t="shared" si="5"/>
        <v>0.01609644231</v>
      </c>
      <c r="W639" s="14">
        <f t="shared" si="6"/>
        <v>0.03219288462</v>
      </c>
    </row>
    <row r="640">
      <c r="A640" s="1">
        <v>38338.2</v>
      </c>
      <c r="B640" s="1">
        <v>1.68427</v>
      </c>
      <c r="F640" s="1">
        <v>38338.2</v>
      </c>
      <c r="G640" s="12">
        <v>0.061008</v>
      </c>
      <c r="K640" s="2">
        <f t="shared" si="2"/>
        <v>38338.2</v>
      </c>
      <c r="L640" s="14">
        <f t="shared" si="3"/>
        <v>1.623262</v>
      </c>
      <c r="U640" s="2">
        <f t="shared" si="4"/>
        <v>38278.2</v>
      </c>
      <c r="V640" s="14">
        <f t="shared" si="5"/>
        <v>0.01591791731</v>
      </c>
      <c r="W640" s="14">
        <f t="shared" si="6"/>
        <v>0.03183583462</v>
      </c>
    </row>
    <row r="641">
      <c r="A641" s="1">
        <v>38398.2</v>
      </c>
      <c r="B641" s="1">
        <v>1.69887</v>
      </c>
      <c r="F641" s="1">
        <v>38398.2</v>
      </c>
      <c r="G641" s="12">
        <v>0.0614767</v>
      </c>
      <c r="K641" s="2">
        <f t="shared" si="2"/>
        <v>38398.2</v>
      </c>
      <c r="L641" s="14">
        <f t="shared" si="3"/>
        <v>1.6373933</v>
      </c>
      <c r="U641" s="2">
        <f t="shared" si="4"/>
        <v>38338.2</v>
      </c>
      <c r="V641" s="14">
        <f t="shared" si="5"/>
        <v>0.01560828846</v>
      </c>
      <c r="W641" s="14">
        <f t="shared" si="6"/>
        <v>0.03121657692</v>
      </c>
    </row>
    <row r="642">
      <c r="A642" s="1">
        <v>38458.2</v>
      </c>
      <c r="B642" s="1">
        <v>1.70235</v>
      </c>
      <c r="F642" s="1">
        <v>38458.2</v>
      </c>
      <c r="G642" s="12">
        <v>0.061491</v>
      </c>
      <c r="K642" s="2">
        <f t="shared" si="2"/>
        <v>38458.2</v>
      </c>
      <c r="L642" s="14">
        <f t="shared" si="3"/>
        <v>1.640859</v>
      </c>
      <c r="U642" s="2">
        <f t="shared" si="4"/>
        <v>38398.2</v>
      </c>
      <c r="V642" s="14">
        <f t="shared" si="5"/>
        <v>0.01574416635</v>
      </c>
      <c r="W642" s="14">
        <f t="shared" si="6"/>
        <v>0.03148833269</v>
      </c>
    </row>
    <row r="643">
      <c r="A643" s="1">
        <v>38518.2</v>
      </c>
      <c r="B643" s="1">
        <v>1.72039</v>
      </c>
      <c r="F643" s="1">
        <v>38518.2</v>
      </c>
      <c r="G643" s="12">
        <v>0.0617571</v>
      </c>
      <c r="K643" s="2">
        <f t="shared" si="2"/>
        <v>38518.2</v>
      </c>
      <c r="L643" s="14">
        <f t="shared" si="3"/>
        <v>1.6586329</v>
      </c>
      <c r="U643" s="2">
        <f t="shared" si="4"/>
        <v>38458.2</v>
      </c>
      <c r="V643" s="14">
        <f t="shared" si="5"/>
        <v>0.01577749038</v>
      </c>
      <c r="W643" s="14">
        <f t="shared" si="6"/>
        <v>0.03155498077</v>
      </c>
    </row>
    <row r="644">
      <c r="A644" s="1">
        <v>38578.2</v>
      </c>
      <c r="B644" s="1">
        <v>1.73374</v>
      </c>
      <c r="F644" s="1">
        <v>38578.2</v>
      </c>
      <c r="G644" s="12">
        <v>0.0620933</v>
      </c>
      <c r="K644" s="2">
        <f t="shared" si="2"/>
        <v>38578.2</v>
      </c>
      <c r="L644" s="14">
        <f t="shared" si="3"/>
        <v>1.6716467</v>
      </c>
      <c r="U644" s="2">
        <f t="shared" si="4"/>
        <v>38518.2</v>
      </c>
      <c r="V644" s="14">
        <f t="shared" si="5"/>
        <v>0.01594839327</v>
      </c>
      <c r="W644" s="14">
        <f t="shared" si="6"/>
        <v>0.03189678654</v>
      </c>
    </row>
    <row r="645">
      <c r="A645" s="1">
        <v>38638.1</v>
      </c>
      <c r="B645" s="1">
        <v>1.7141</v>
      </c>
      <c r="F645" s="1">
        <v>38638.1</v>
      </c>
      <c r="G645" s="12">
        <v>0.0611262</v>
      </c>
      <c r="K645" s="2">
        <f t="shared" si="2"/>
        <v>38638.1</v>
      </c>
      <c r="L645" s="14">
        <f t="shared" si="3"/>
        <v>1.6529738</v>
      </c>
      <c r="U645" s="2">
        <f t="shared" si="4"/>
        <v>38578.2</v>
      </c>
      <c r="V645" s="14">
        <f t="shared" si="5"/>
        <v>0.01607352596</v>
      </c>
      <c r="W645" s="14">
        <f t="shared" si="6"/>
        <v>0.03214705192</v>
      </c>
    </row>
    <row r="646">
      <c r="A646" s="1">
        <v>38698.1</v>
      </c>
      <c r="B646" s="1">
        <v>1.70428</v>
      </c>
      <c r="F646" s="1">
        <v>38698.1</v>
      </c>
      <c r="G646" s="12">
        <v>0.0614824</v>
      </c>
      <c r="K646" s="2">
        <f t="shared" si="2"/>
        <v>38698.1</v>
      </c>
      <c r="L646" s="14">
        <f t="shared" si="3"/>
        <v>1.6427976</v>
      </c>
      <c r="U646" s="2">
        <f t="shared" si="4"/>
        <v>38638.1</v>
      </c>
      <c r="V646" s="14">
        <f t="shared" si="5"/>
        <v>0.01589397885</v>
      </c>
      <c r="W646" s="14">
        <f t="shared" si="6"/>
        <v>0.03178795769</v>
      </c>
    </row>
    <row r="647">
      <c r="A647" s="1">
        <v>38758.1</v>
      </c>
      <c r="B647" s="1">
        <v>1.71455</v>
      </c>
      <c r="F647" s="1">
        <v>38758.1</v>
      </c>
      <c r="G647" s="12">
        <v>0.060636</v>
      </c>
      <c r="K647" s="2">
        <f t="shared" si="2"/>
        <v>38758.1</v>
      </c>
      <c r="L647" s="14">
        <f t="shared" si="3"/>
        <v>1.653914</v>
      </c>
      <c r="U647" s="2">
        <f t="shared" si="4"/>
        <v>38698.1</v>
      </c>
      <c r="V647" s="14">
        <f t="shared" si="5"/>
        <v>0.01579613077</v>
      </c>
      <c r="W647" s="14">
        <f t="shared" si="6"/>
        <v>0.03159226154</v>
      </c>
    </row>
    <row r="648">
      <c r="A648" s="1">
        <v>38818.1</v>
      </c>
      <c r="B648" s="1">
        <v>1.71913</v>
      </c>
      <c r="F648" s="1">
        <v>38818.1</v>
      </c>
      <c r="G648" s="12">
        <v>0.060698</v>
      </c>
      <c r="K648" s="2">
        <f t="shared" si="2"/>
        <v>38818.1</v>
      </c>
      <c r="L648" s="14">
        <f t="shared" si="3"/>
        <v>1.658432</v>
      </c>
      <c r="U648" s="2">
        <f t="shared" si="4"/>
        <v>38758.1</v>
      </c>
      <c r="V648" s="14">
        <f t="shared" si="5"/>
        <v>0.01590301923</v>
      </c>
      <c r="W648" s="14">
        <f t="shared" si="6"/>
        <v>0.03180603846</v>
      </c>
    </row>
    <row r="649">
      <c r="A649" s="1">
        <v>38878.1</v>
      </c>
      <c r="B649" s="1">
        <v>1.69912</v>
      </c>
      <c r="F649" s="1">
        <v>38878.1</v>
      </c>
      <c r="G649" s="12">
        <v>0.0619483</v>
      </c>
      <c r="K649" s="2">
        <f t="shared" si="2"/>
        <v>38878.1</v>
      </c>
      <c r="L649" s="14">
        <f t="shared" si="3"/>
        <v>1.6371717</v>
      </c>
      <c r="U649" s="2">
        <f t="shared" si="4"/>
        <v>38818.1</v>
      </c>
      <c r="V649" s="14">
        <f t="shared" si="5"/>
        <v>0.01594646154</v>
      </c>
      <c r="W649" s="14">
        <f t="shared" si="6"/>
        <v>0.03189292308</v>
      </c>
    </row>
    <row r="650">
      <c r="A650" s="1">
        <v>38938.1</v>
      </c>
      <c r="B650" s="1">
        <v>1.69755</v>
      </c>
      <c r="F650" s="1">
        <v>38938.1</v>
      </c>
      <c r="G650" s="12">
        <v>0.0618258</v>
      </c>
      <c r="K650" s="2">
        <f t="shared" si="2"/>
        <v>38938.1</v>
      </c>
      <c r="L650" s="14">
        <f t="shared" si="3"/>
        <v>1.6357242</v>
      </c>
      <c r="U650" s="2">
        <f t="shared" si="4"/>
        <v>38878.1</v>
      </c>
      <c r="V650" s="14">
        <f t="shared" si="5"/>
        <v>0.01574203558</v>
      </c>
      <c r="W650" s="14">
        <f t="shared" si="6"/>
        <v>0.03148407115</v>
      </c>
    </row>
    <row r="651">
      <c r="A651" s="1">
        <v>38998.1</v>
      </c>
      <c r="B651" s="1">
        <v>1.68458</v>
      </c>
      <c r="F651" s="1">
        <v>38998.1</v>
      </c>
      <c r="G651" s="12">
        <v>0.0613279</v>
      </c>
      <c r="K651" s="2">
        <f t="shared" si="2"/>
        <v>38998.1</v>
      </c>
      <c r="L651" s="14">
        <f t="shared" si="3"/>
        <v>1.6232521</v>
      </c>
      <c r="U651" s="2">
        <f t="shared" si="4"/>
        <v>38938.1</v>
      </c>
      <c r="V651" s="14">
        <f t="shared" si="5"/>
        <v>0.01572811731</v>
      </c>
      <c r="W651" s="14">
        <f t="shared" si="6"/>
        <v>0.03145623462</v>
      </c>
    </row>
    <row r="652">
      <c r="A652" s="1">
        <v>39058.1</v>
      </c>
      <c r="B652" s="1">
        <v>1.69574</v>
      </c>
      <c r="F652" s="1">
        <v>39058.1</v>
      </c>
      <c r="G652" s="12">
        <v>0.0608277</v>
      </c>
      <c r="K652" s="2">
        <f t="shared" si="2"/>
        <v>39058.1</v>
      </c>
      <c r="L652" s="14">
        <f t="shared" si="3"/>
        <v>1.6349123</v>
      </c>
      <c r="U652" s="2">
        <f t="shared" si="4"/>
        <v>38998.1</v>
      </c>
      <c r="V652" s="14">
        <f t="shared" si="5"/>
        <v>0.01560819327</v>
      </c>
      <c r="W652" s="14">
        <f t="shared" si="6"/>
        <v>0.03121638654</v>
      </c>
    </row>
    <row r="653">
      <c r="A653" s="1">
        <v>39118.1</v>
      </c>
      <c r="B653" s="1">
        <v>1.69872</v>
      </c>
      <c r="F653" s="1">
        <v>39118.1</v>
      </c>
      <c r="G653" s="12">
        <v>0.0616069</v>
      </c>
      <c r="K653" s="2">
        <f t="shared" si="2"/>
        <v>39118.1</v>
      </c>
      <c r="L653" s="14">
        <f t="shared" si="3"/>
        <v>1.6371131</v>
      </c>
      <c r="U653" s="2">
        <f t="shared" si="4"/>
        <v>39058.1</v>
      </c>
      <c r="V653" s="14">
        <f t="shared" si="5"/>
        <v>0.01572031058</v>
      </c>
      <c r="W653" s="14">
        <f t="shared" si="6"/>
        <v>0.03144062115</v>
      </c>
    </row>
    <row r="654">
      <c r="A654" s="1">
        <v>39178.1</v>
      </c>
      <c r="B654" s="1">
        <v>1.7197</v>
      </c>
      <c r="F654" s="1">
        <v>39178.1</v>
      </c>
      <c r="G654" s="12">
        <v>0.0614386</v>
      </c>
      <c r="K654" s="2">
        <f t="shared" si="2"/>
        <v>39178.1</v>
      </c>
      <c r="L654" s="14">
        <f t="shared" si="3"/>
        <v>1.6582614</v>
      </c>
      <c r="U654" s="2">
        <f t="shared" si="4"/>
        <v>39118.1</v>
      </c>
      <c r="V654" s="14">
        <f t="shared" si="5"/>
        <v>0.01574147212</v>
      </c>
      <c r="W654" s="14">
        <f t="shared" si="6"/>
        <v>0.03148294423</v>
      </c>
    </row>
    <row r="655">
      <c r="A655" s="1">
        <v>39238.1</v>
      </c>
      <c r="B655" s="1">
        <v>1.71581</v>
      </c>
      <c r="F655" s="1">
        <v>39238.1</v>
      </c>
      <c r="G655" s="12">
        <v>0.061183</v>
      </c>
      <c r="K655" s="2">
        <f t="shared" si="2"/>
        <v>39238.1</v>
      </c>
      <c r="L655" s="14">
        <f t="shared" si="3"/>
        <v>1.654627</v>
      </c>
      <c r="U655" s="2">
        <f t="shared" si="4"/>
        <v>39178.1</v>
      </c>
      <c r="V655" s="14">
        <f t="shared" si="5"/>
        <v>0.01594482115</v>
      </c>
      <c r="W655" s="14">
        <f t="shared" si="6"/>
        <v>0.03188964231</v>
      </c>
    </row>
    <row r="656">
      <c r="A656" s="1">
        <v>39298.1</v>
      </c>
      <c r="B656" s="1">
        <v>1.69939</v>
      </c>
      <c r="F656" s="1">
        <v>39298.1</v>
      </c>
      <c r="G656" s="12">
        <v>0.0614367</v>
      </c>
      <c r="K656" s="2">
        <f t="shared" si="2"/>
        <v>39298.1</v>
      </c>
      <c r="L656" s="14">
        <f t="shared" si="3"/>
        <v>1.6379533</v>
      </c>
      <c r="U656" s="2">
        <f t="shared" si="4"/>
        <v>39238.1</v>
      </c>
      <c r="V656" s="14">
        <f t="shared" si="5"/>
        <v>0.015909875</v>
      </c>
      <c r="W656" s="14">
        <f t="shared" si="6"/>
        <v>0.03181975</v>
      </c>
    </row>
    <row r="657">
      <c r="A657" s="1">
        <v>39358.1</v>
      </c>
      <c r="B657" s="1">
        <v>1.71207</v>
      </c>
      <c r="F657" s="1">
        <v>39358.1</v>
      </c>
      <c r="G657" s="12">
        <v>0.0607514</v>
      </c>
      <c r="K657" s="2">
        <f t="shared" si="2"/>
        <v>39358.1</v>
      </c>
      <c r="L657" s="14">
        <f t="shared" si="3"/>
        <v>1.6513186</v>
      </c>
      <c r="U657" s="2">
        <f t="shared" si="4"/>
        <v>39298.1</v>
      </c>
      <c r="V657" s="14">
        <f t="shared" si="5"/>
        <v>0.01574955096</v>
      </c>
      <c r="W657" s="14">
        <f t="shared" si="6"/>
        <v>0.03149910192</v>
      </c>
    </row>
    <row r="658">
      <c r="A658" s="1">
        <v>39418.1</v>
      </c>
      <c r="B658" s="1">
        <v>1.716</v>
      </c>
      <c r="F658" s="1">
        <v>39418.1</v>
      </c>
      <c r="G658" s="12">
        <v>0.0613909</v>
      </c>
      <c r="K658" s="2">
        <f t="shared" si="2"/>
        <v>39418.1</v>
      </c>
      <c r="L658" s="14">
        <f t="shared" si="3"/>
        <v>1.6546091</v>
      </c>
      <c r="U658" s="2">
        <f t="shared" si="4"/>
        <v>39358.1</v>
      </c>
      <c r="V658" s="14">
        <f t="shared" si="5"/>
        <v>0.01587806346</v>
      </c>
      <c r="W658" s="14">
        <f t="shared" si="6"/>
        <v>0.03175612692</v>
      </c>
    </row>
    <row r="659">
      <c r="A659" s="1">
        <v>39478.1</v>
      </c>
      <c r="B659" s="1">
        <v>1.70112</v>
      </c>
      <c r="F659" s="1">
        <v>39478.1</v>
      </c>
      <c r="G659" s="12">
        <v>0.0617752</v>
      </c>
      <c r="K659" s="2">
        <f t="shared" si="2"/>
        <v>39478.1</v>
      </c>
      <c r="L659" s="14">
        <f t="shared" si="3"/>
        <v>1.6393448</v>
      </c>
      <c r="U659" s="2">
        <f t="shared" si="4"/>
        <v>39418.1</v>
      </c>
      <c r="V659" s="14">
        <f t="shared" si="5"/>
        <v>0.01590970288</v>
      </c>
      <c r="W659" s="14">
        <f t="shared" si="6"/>
        <v>0.03181940577</v>
      </c>
    </row>
    <row r="660">
      <c r="A660" s="1">
        <v>39538.1</v>
      </c>
      <c r="B660" s="1">
        <v>1.71255</v>
      </c>
      <c r="F660" s="1">
        <v>39538.1</v>
      </c>
      <c r="G660" s="12">
        <v>0.0609422</v>
      </c>
      <c r="K660" s="2">
        <f t="shared" si="2"/>
        <v>39538.1</v>
      </c>
      <c r="L660" s="14">
        <f t="shared" si="3"/>
        <v>1.6516078</v>
      </c>
      <c r="U660" s="2">
        <f t="shared" si="4"/>
        <v>39478.1</v>
      </c>
      <c r="V660" s="14">
        <f t="shared" si="5"/>
        <v>0.01576293077</v>
      </c>
      <c r="W660" s="14">
        <f t="shared" si="6"/>
        <v>0.03152586154</v>
      </c>
    </row>
    <row r="661">
      <c r="A661" s="1">
        <v>39598.1</v>
      </c>
      <c r="B661" s="1">
        <v>1.69817</v>
      </c>
      <c r="F661" s="1">
        <v>39598.1</v>
      </c>
      <c r="G661" s="12">
        <v>0.0614014</v>
      </c>
      <c r="K661" s="2">
        <f t="shared" si="2"/>
        <v>39598.1</v>
      </c>
      <c r="L661" s="14">
        <f t="shared" si="3"/>
        <v>1.6367686</v>
      </c>
      <c r="U661" s="2">
        <f t="shared" si="4"/>
        <v>39538.1</v>
      </c>
      <c r="V661" s="14">
        <f t="shared" si="5"/>
        <v>0.01588084423</v>
      </c>
      <c r="W661" s="14">
        <f t="shared" si="6"/>
        <v>0.03176168846</v>
      </c>
    </row>
    <row r="662">
      <c r="A662" s="1">
        <v>39658.1</v>
      </c>
      <c r="B662" s="1">
        <v>1.73117</v>
      </c>
      <c r="F662" s="1">
        <v>39658.1</v>
      </c>
      <c r="G662" s="12">
        <v>0.0616727</v>
      </c>
      <c r="K662" s="2">
        <f t="shared" si="2"/>
        <v>39658.1</v>
      </c>
      <c r="L662" s="14">
        <f t="shared" si="3"/>
        <v>1.6694973</v>
      </c>
      <c r="U662" s="2">
        <f t="shared" si="4"/>
        <v>39598.1</v>
      </c>
      <c r="V662" s="14">
        <f t="shared" si="5"/>
        <v>0.01573815962</v>
      </c>
      <c r="W662" s="14">
        <f t="shared" si="6"/>
        <v>0.03147631923</v>
      </c>
    </row>
    <row r="663">
      <c r="A663" s="1">
        <v>39718.0</v>
      </c>
      <c r="B663" s="1">
        <v>1.73235</v>
      </c>
      <c r="F663" s="1">
        <v>39718.0</v>
      </c>
      <c r="G663" s="12">
        <v>0.0612226</v>
      </c>
      <c r="K663" s="2">
        <f t="shared" si="2"/>
        <v>39718</v>
      </c>
      <c r="L663" s="14">
        <f t="shared" si="3"/>
        <v>1.6711274</v>
      </c>
      <c r="U663" s="2">
        <f t="shared" si="4"/>
        <v>39658.1</v>
      </c>
      <c r="V663" s="14">
        <f t="shared" si="5"/>
        <v>0.01605285865</v>
      </c>
      <c r="W663" s="14">
        <f t="shared" si="6"/>
        <v>0.03210571731</v>
      </c>
    </row>
    <row r="664">
      <c r="A664" s="1">
        <v>39778.0</v>
      </c>
      <c r="B664" s="1">
        <v>1.70117</v>
      </c>
      <c r="F664" s="1">
        <v>39778.0</v>
      </c>
      <c r="G664" s="12">
        <v>0.0617485</v>
      </c>
      <c r="K664" s="2">
        <f t="shared" si="2"/>
        <v>39778</v>
      </c>
      <c r="L664" s="14">
        <f t="shared" si="3"/>
        <v>1.6394215</v>
      </c>
      <c r="U664" s="2">
        <f t="shared" si="4"/>
        <v>39718</v>
      </c>
      <c r="V664" s="14">
        <f t="shared" si="5"/>
        <v>0.01606853269</v>
      </c>
      <c r="W664" s="14">
        <f t="shared" si="6"/>
        <v>0.03213706538</v>
      </c>
    </row>
    <row r="665">
      <c r="A665" s="1">
        <v>39838.0</v>
      </c>
      <c r="B665" s="1">
        <v>1.73106</v>
      </c>
      <c r="F665" s="1">
        <v>39838.0</v>
      </c>
      <c r="G665" s="12">
        <v>0.0617175</v>
      </c>
      <c r="K665" s="2">
        <f t="shared" si="2"/>
        <v>39838</v>
      </c>
      <c r="L665" s="14">
        <f t="shared" si="3"/>
        <v>1.6693425</v>
      </c>
      <c r="U665" s="2">
        <f t="shared" si="4"/>
        <v>39778</v>
      </c>
      <c r="V665" s="14">
        <f t="shared" si="5"/>
        <v>0.01576366827</v>
      </c>
      <c r="W665" s="14">
        <f t="shared" si="6"/>
        <v>0.03152733654</v>
      </c>
    </row>
    <row r="666">
      <c r="A666" s="1">
        <v>39898.0</v>
      </c>
      <c r="B666" s="1">
        <v>1.68495</v>
      </c>
      <c r="F666" s="1">
        <v>39898.0</v>
      </c>
      <c r="G666" s="12">
        <v>0.0604291</v>
      </c>
      <c r="K666" s="2">
        <f t="shared" si="2"/>
        <v>39898</v>
      </c>
      <c r="L666" s="14">
        <f t="shared" si="3"/>
        <v>1.6245209</v>
      </c>
      <c r="U666" s="2">
        <f t="shared" si="4"/>
        <v>39838</v>
      </c>
      <c r="V666" s="14">
        <f t="shared" si="5"/>
        <v>0.01605137019</v>
      </c>
      <c r="W666" s="14">
        <f t="shared" si="6"/>
        <v>0.03210274038</v>
      </c>
    </row>
    <row r="667">
      <c r="A667" s="1">
        <v>39958.0</v>
      </c>
      <c r="B667" s="1">
        <v>1.70479</v>
      </c>
      <c r="F667" s="1">
        <v>39958.0</v>
      </c>
      <c r="G667" s="12">
        <v>0.0621367</v>
      </c>
      <c r="K667" s="2">
        <f t="shared" si="2"/>
        <v>39958</v>
      </c>
      <c r="L667" s="14">
        <f t="shared" si="3"/>
        <v>1.6426533</v>
      </c>
      <c r="U667" s="2">
        <f t="shared" si="4"/>
        <v>39898</v>
      </c>
      <c r="V667" s="14">
        <f t="shared" si="5"/>
        <v>0.01562039327</v>
      </c>
      <c r="W667" s="14">
        <f t="shared" si="6"/>
        <v>0.03124078654</v>
      </c>
    </row>
    <row r="668">
      <c r="A668" s="1">
        <v>40018.0</v>
      </c>
      <c r="B668" s="1">
        <v>1.7049</v>
      </c>
      <c r="F668" s="1">
        <v>40018.0</v>
      </c>
      <c r="G668" s="12">
        <v>0.0613532</v>
      </c>
      <c r="K668" s="2">
        <f t="shared" si="2"/>
        <v>40018</v>
      </c>
      <c r="L668" s="14">
        <f t="shared" si="3"/>
        <v>1.6435468</v>
      </c>
      <c r="U668" s="2">
        <f t="shared" si="4"/>
        <v>39958</v>
      </c>
      <c r="V668" s="14">
        <f t="shared" si="5"/>
        <v>0.01579474327</v>
      </c>
      <c r="W668" s="14">
        <f t="shared" si="6"/>
        <v>0.03158948654</v>
      </c>
    </row>
    <row r="669">
      <c r="A669" s="1">
        <v>40078.0</v>
      </c>
      <c r="B669" s="1">
        <v>1.73433</v>
      </c>
      <c r="F669" s="1">
        <v>40078.0</v>
      </c>
      <c r="G669" s="12">
        <v>0.0621953</v>
      </c>
      <c r="K669" s="2">
        <f t="shared" si="2"/>
        <v>40078</v>
      </c>
      <c r="L669" s="14">
        <f t="shared" si="3"/>
        <v>1.6721347</v>
      </c>
      <c r="U669" s="2">
        <f t="shared" si="4"/>
        <v>40018</v>
      </c>
      <c r="V669" s="14">
        <f t="shared" si="5"/>
        <v>0.01580333462</v>
      </c>
      <c r="W669" s="14">
        <f t="shared" si="6"/>
        <v>0.03160666923</v>
      </c>
    </row>
    <row r="670">
      <c r="A670" s="1">
        <v>40138.0</v>
      </c>
      <c r="B670" s="1">
        <v>1.71076</v>
      </c>
      <c r="F670" s="1">
        <v>40138.0</v>
      </c>
      <c r="G670" s="12">
        <v>0.0616355</v>
      </c>
      <c r="K670" s="2">
        <f t="shared" si="2"/>
        <v>40138</v>
      </c>
      <c r="L670" s="14">
        <f t="shared" si="3"/>
        <v>1.6491245</v>
      </c>
      <c r="U670" s="2">
        <f t="shared" si="4"/>
        <v>40078</v>
      </c>
      <c r="V670" s="14">
        <f t="shared" si="5"/>
        <v>0.01607821827</v>
      </c>
      <c r="W670" s="14">
        <f t="shared" si="6"/>
        <v>0.03215643654</v>
      </c>
    </row>
    <row r="671">
      <c r="A671" s="1">
        <v>40198.0</v>
      </c>
      <c r="B671" s="1">
        <v>1.73201</v>
      </c>
      <c r="F671" s="1">
        <v>40198.0</v>
      </c>
      <c r="G671" s="12">
        <v>0.061059</v>
      </c>
      <c r="K671" s="2">
        <f t="shared" si="2"/>
        <v>40198</v>
      </c>
      <c r="L671" s="14">
        <f t="shared" si="3"/>
        <v>1.670951</v>
      </c>
      <c r="U671" s="2">
        <f t="shared" si="4"/>
        <v>40138</v>
      </c>
      <c r="V671" s="14">
        <f t="shared" si="5"/>
        <v>0.01585696635</v>
      </c>
      <c r="W671" s="14">
        <f t="shared" si="6"/>
        <v>0.03171393269</v>
      </c>
    </row>
    <row r="672">
      <c r="A672" s="1">
        <v>40258.0</v>
      </c>
      <c r="B672" s="1">
        <v>1.71171</v>
      </c>
      <c r="F672" s="1">
        <v>40258.0</v>
      </c>
      <c r="G672" s="12">
        <v>0.0617185</v>
      </c>
      <c r="K672" s="2">
        <f t="shared" si="2"/>
        <v>40258</v>
      </c>
      <c r="L672" s="14">
        <f t="shared" si="3"/>
        <v>1.6499915</v>
      </c>
      <c r="U672" s="2">
        <f t="shared" si="4"/>
        <v>40198</v>
      </c>
      <c r="V672" s="14">
        <f t="shared" si="5"/>
        <v>0.01606683654</v>
      </c>
      <c r="W672" s="14">
        <f t="shared" si="6"/>
        <v>0.03213367308</v>
      </c>
    </row>
    <row r="673">
      <c r="A673" s="1">
        <v>40318.0</v>
      </c>
      <c r="B673" s="1">
        <v>1.71109</v>
      </c>
      <c r="F673" s="1">
        <v>40318.0</v>
      </c>
      <c r="G673" s="12">
        <v>0.0616841</v>
      </c>
      <c r="K673" s="2">
        <f t="shared" si="2"/>
        <v>40318</v>
      </c>
      <c r="L673" s="14">
        <f t="shared" si="3"/>
        <v>1.6494059</v>
      </c>
      <c r="U673" s="2">
        <f t="shared" si="4"/>
        <v>40258</v>
      </c>
      <c r="V673" s="14">
        <f t="shared" si="5"/>
        <v>0.01586530288</v>
      </c>
      <c r="W673" s="14">
        <f t="shared" si="6"/>
        <v>0.03173060577</v>
      </c>
    </row>
    <row r="674">
      <c r="A674" s="1">
        <v>40378.0</v>
      </c>
      <c r="B674" s="1">
        <v>1.70526</v>
      </c>
      <c r="F674" s="1">
        <v>40378.0</v>
      </c>
      <c r="G674" s="12">
        <v>0.0613613</v>
      </c>
      <c r="K674" s="2">
        <f t="shared" si="2"/>
        <v>40378</v>
      </c>
      <c r="L674" s="14">
        <f t="shared" si="3"/>
        <v>1.6438987</v>
      </c>
      <c r="U674" s="2">
        <f t="shared" si="4"/>
        <v>40318</v>
      </c>
      <c r="V674" s="14">
        <f t="shared" si="5"/>
        <v>0.01585967212</v>
      </c>
      <c r="W674" s="14">
        <f t="shared" si="6"/>
        <v>0.03171934423</v>
      </c>
    </row>
    <row r="675">
      <c r="A675" s="1">
        <v>40438.0</v>
      </c>
      <c r="B675" s="1">
        <v>1.71512</v>
      </c>
      <c r="F675" s="1">
        <v>40438.0</v>
      </c>
      <c r="G675" s="12">
        <v>0.0615487</v>
      </c>
      <c r="K675" s="2">
        <f t="shared" si="2"/>
        <v>40438</v>
      </c>
      <c r="L675" s="14">
        <f t="shared" si="3"/>
        <v>1.6535713</v>
      </c>
      <c r="U675" s="2">
        <f t="shared" si="4"/>
        <v>40378</v>
      </c>
      <c r="V675" s="14">
        <f t="shared" si="5"/>
        <v>0.01580671827</v>
      </c>
      <c r="W675" s="14">
        <f t="shared" si="6"/>
        <v>0.03161343654</v>
      </c>
    </row>
    <row r="676">
      <c r="A676" s="1">
        <v>40498.0</v>
      </c>
      <c r="B676" s="1">
        <v>1.70378</v>
      </c>
      <c r="F676" s="1">
        <v>40498.0</v>
      </c>
      <c r="G676" s="12">
        <v>0.0617089</v>
      </c>
      <c r="K676" s="2">
        <f t="shared" si="2"/>
        <v>40498</v>
      </c>
      <c r="L676" s="14">
        <f t="shared" si="3"/>
        <v>1.6420711</v>
      </c>
      <c r="U676" s="2">
        <f t="shared" si="4"/>
        <v>40438</v>
      </c>
      <c r="V676" s="14">
        <f t="shared" si="5"/>
        <v>0.01589972404</v>
      </c>
      <c r="W676" s="14">
        <f t="shared" si="6"/>
        <v>0.03179944808</v>
      </c>
    </row>
    <row r="677">
      <c r="A677" s="1">
        <v>40558.0</v>
      </c>
      <c r="B677" s="1">
        <v>1.70095</v>
      </c>
      <c r="F677" s="1">
        <v>40558.0</v>
      </c>
      <c r="G677" s="12">
        <v>0.0617032</v>
      </c>
      <c r="K677" s="2">
        <f t="shared" si="2"/>
        <v>40558</v>
      </c>
      <c r="L677" s="14">
        <f t="shared" si="3"/>
        <v>1.6392468</v>
      </c>
      <c r="U677" s="2">
        <f t="shared" si="4"/>
        <v>40498</v>
      </c>
      <c r="V677" s="14">
        <f t="shared" si="5"/>
        <v>0.01578914519</v>
      </c>
      <c r="W677" s="14">
        <f t="shared" si="6"/>
        <v>0.03157829038</v>
      </c>
    </row>
    <row r="678">
      <c r="A678" s="1">
        <v>40618.0</v>
      </c>
      <c r="B678" s="1">
        <v>1.70503</v>
      </c>
      <c r="F678" s="1">
        <v>40618.0</v>
      </c>
      <c r="G678" s="12">
        <v>0.0620584</v>
      </c>
      <c r="K678" s="2">
        <f t="shared" si="2"/>
        <v>40618</v>
      </c>
      <c r="L678" s="14">
        <f t="shared" si="3"/>
        <v>1.6429716</v>
      </c>
      <c r="U678" s="2">
        <f t="shared" si="4"/>
        <v>40558</v>
      </c>
      <c r="V678" s="14">
        <f t="shared" si="5"/>
        <v>0.01576198846</v>
      </c>
      <c r="W678" s="14">
        <f t="shared" si="6"/>
        <v>0.03152397692</v>
      </c>
    </row>
    <row r="679">
      <c r="A679" s="1">
        <v>40678.0</v>
      </c>
      <c r="B679" s="1">
        <v>1.71242</v>
      </c>
      <c r="F679" s="1">
        <v>40678.0</v>
      </c>
      <c r="G679" s="12">
        <v>0.0605049</v>
      </c>
      <c r="K679" s="2">
        <f t="shared" si="2"/>
        <v>40678</v>
      </c>
      <c r="L679" s="14">
        <f t="shared" si="3"/>
        <v>1.6519151</v>
      </c>
      <c r="U679" s="2">
        <f t="shared" si="4"/>
        <v>40618</v>
      </c>
      <c r="V679" s="14">
        <f t="shared" si="5"/>
        <v>0.01579780385</v>
      </c>
      <c r="W679" s="14">
        <f t="shared" si="6"/>
        <v>0.03159560769</v>
      </c>
    </row>
    <row r="680">
      <c r="A680" s="1">
        <v>40738.0</v>
      </c>
      <c r="B680" s="1">
        <v>1.71489</v>
      </c>
      <c r="F680" s="1">
        <v>40738.0</v>
      </c>
      <c r="G680" s="12">
        <v>0.0612583</v>
      </c>
      <c r="K680" s="2">
        <f t="shared" si="2"/>
        <v>40738</v>
      </c>
      <c r="L680" s="14">
        <f t="shared" si="3"/>
        <v>1.6536317</v>
      </c>
      <c r="U680" s="2">
        <f t="shared" si="4"/>
        <v>40678</v>
      </c>
      <c r="V680" s="14">
        <f t="shared" si="5"/>
        <v>0.01588379904</v>
      </c>
      <c r="W680" s="14">
        <f t="shared" si="6"/>
        <v>0.03176759808</v>
      </c>
    </row>
    <row r="681">
      <c r="A681" s="1">
        <v>40797.9</v>
      </c>
      <c r="B681" s="1">
        <v>1.71667</v>
      </c>
      <c r="F681" s="1">
        <v>40797.9</v>
      </c>
      <c r="G681" s="12">
        <v>0.0609822</v>
      </c>
      <c r="K681" s="2">
        <f t="shared" si="2"/>
        <v>40797.9</v>
      </c>
      <c r="L681" s="14">
        <f t="shared" si="3"/>
        <v>1.6556878</v>
      </c>
      <c r="U681" s="2">
        <f t="shared" si="4"/>
        <v>40738</v>
      </c>
      <c r="V681" s="14">
        <f t="shared" si="5"/>
        <v>0.01590030481</v>
      </c>
      <c r="W681" s="14">
        <f t="shared" si="6"/>
        <v>0.03180060962</v>
      </c>
    </row>
    <row r="682">
      <c r="A682" s="1">
        <v>40857.9</v>
      </c>
      <c r="B682" s="1">
        <v>1.68754</v>
      </c>
      <c r="F682" s="1">
        <v>40857.9</v>
      </c>
      <c r="G682" s="12">
        <v>0.0612197</v>
      </c>
      <c r="K682" s="2">
        <f t="shared" si="2"/>
        <v>40857.9</v>
      </c>
      <c r="L682" s="14">
        <f t="shared" si="3"/>
        <v>1.6263203</v>
      </c>
      <c r="U682" s="2">
        <f t="shared" si="4"/>
        <v>40797.9</v>
      </c>
      <c r="V682" s="14">
        <f t="shared" si="5"/>
        <v>0.015920075</v>
      </c>
      <c r="W682" s="14">
        <f t="shared" si="6"/>
        <v>0.03184015</v>
      </c>
    </row>
    <row r="683">
      <c r="A683" s="1">
        <v>40917.9</v>
      </c>
      <c r="B683" s="1">
        <v>1.71423</v>
      </c>
      <c r="F683" s="1">
        <v>40917.9</v>
      </c>
      <c r="G683" s="12">
        <v>0.0615325</v>
      </c>
      <c r="K683" s="2">
        <f t="shared" si="2"/>
        <v>40917.9</v>
      </c>
      <c r="L683" s="14">
        <f t="shared" si="3"/>
        <v>1.6526975</v>
      </c>
      <c r="U683" s="2">
        <f t="shared" si="4"/>
        <v>40857.9</v>
      </c>
      <c r="V683" s="14">
        <f t="shared" si="5"/>
        <v>0.01563769519</v>
      </c>
      <c r="W683" s="14">
        <f t="shared" si="6"/>
        <v>0.03127539038</v>
      </c>
    </row>
    <row r="684">
      <c r="A684" s="1">
        <v>40977.9</v>
      </c>
      <c r="B684" s="1">
        <v>1.71745</v>
      </c>
      <c r="F684" s="1">
        <v>40977.9</v>
      </c>
      <c r="G684" s="12">
        <v>0.0613279</v>
      </c>
      <c r="K684" s="2">
        <f t="shared" si="2"/>
        <v>40977.9</v>
      </c>
      <c r="L684" s="14">
        <f t="shared" si="3"/>
        <v>1.6561221</v>
      </c>
      <c r="U684" s="2">
        <f t="shared" si="4"/>
        <v>40917.9</v>
      </c>
      <c r="V684" s="14">
        <f t="shared" si="5"/>
        <v>0.01589132212</v>
      </c>
      <c r="W684" s="14">
        <f t="shared" si="6"/>
        <v>0.03178264423</v>
      </c>
    </row>
    <row r="685">
      <c r="A685" s="1">
        <v>41037.9</v>
      </c>
      <c r="B685" s="1">
        <v>1.71348</v>
      </c>
      <c r="F685" s="1">
        <v>41037.9</v>
      </c>
      <c r="G685" s="12">
        <v>0.0617404</v>
      </c>
      <c r="K685" s="2">
        <f t="shared" si="2"/>
        <v>41037.9</v>
      </c>
      <c r="L685" s="14">
        <f t="shared" si="3"/>
        <v>1.6517396</v>
      </c>
      <c r="U685" s="2">
        <f t="shared" si="4"/>
        <v>40977.9</v>
      </c>
      <c r="V685" s="14">
        <f t="shared" si="5"/>
        <v>0.01592425096</v>
      </c>
      <c r="W685" s="14">
        <f t="shared" si="6"/>
        <v>0.03184850192</v>
      </c>
    </row>
    <row r="686">
      <c r="A686" s="1">
        <v>41097.9</v>
      </c>
      <c r="B686" s="1">
        <v>1.69385</v>
      </c>
      <c r="F686" s="1">
        <v>41097.9</v>
      </c>
      <c r="G686" s="12">
        <v>0.0612674</v>
      </c>
      <c r="K686" s="2">
        <f t="shared" si="2"/>
        <v>41097.9</v>
      </c>
      <c r="L686" s="14">
        <f t="shared" si="3"/>
        <v>1.6325826</v>
      </c>
      <c r="U686" s="2">
        <f t="shared" si="4"/>
        <v>41037.9</v>
      </c>
      <c r="V686" s="14">
        <f t="shared" si="5"/>
        <v>0.01588211154</v>
      </c>
      <c r="W686" s="14">
        <f t="shared" si="6"/>
        <v>0.03176422308</v>
      </c>
    </row>
    <row r="687">
      <c r="A687" s="1">
        <v>41157.9</v>
      </c>
      <c r="B687" s="1">
        <v>1.69845</v>
      </c>
      <c r="F687" s="1">
        <v>41157.9</v>
      </c>
      <c r="G687" s="12">
        <v>0.0617681</v>
      </c>
      <c r="K687" s="2">
        <f t="shared" si="2"/>
        <v>41157.9</v>
      </c>
      <c r="L687" s="14">
        <f t="shared" si="3"/>
        <v>1.6366819</v>
      </c>
      <c r="U687" s="2">
        <f t="shared" si="4"/>
        <v>41097.9</v>
      </c>
      <c r="V687" s="14">
        <f t="shared" si="5"/>
        <v>0.01569790962</v>
      </c>
      <c r="W687" s="14">
        <f t="shared" si="6"/>
        <v>0.03139581923</v>
      </c>
    </row>
    <row r="688">
      <c r="A688" s="1">
        <v>41217.9</v>
      </c>
      <c r="B688" s="1">
        <v>1.71136</v>
      </c>
      <c r="F688" s="1">
        <v>41217.9</v>
      </c>
      <c r="G688" s="12">
        <v>0.0612864</v>
      </c>
      <c r="K688" s="2">
        <f t="shared" si="2"/>
        <v>41217.9</v>
      </c>
      <c r="L688" s="14">
        <f t="shared" si="3"/>
        <v>1.6500736</v>
      </c>
      <c r="U688" s="2">
        <f t="shared" si="4"/>
        <v>41157.9</v>
      </c>
      <c r="V688" s="14">
        <f t="shared" si="5"/>
        <v>0.01573732596</v>
      </c>
      <c r="W688" s="14">
        <f t="shared" si="6"/>
        <v>0.03147465192</v>
      </c>
    </row>
    <row r="689">
      <c r="A689" s="1">
        <v>41277.9</v>
      </c>
      <c r="B689" s="1">
        <v>1.74188</v>
      </c>
      <c r="F689" s="1">
        <v>41277.9</v>
      </c>
      <c r="G689" s="12">
        <v>0.0617576</v>
      </c>
      <c r="K689" s="2">
        <f t="shared" si="2"/>
        <v>41277.9</v>
      </c>
      <c r="L689" s="14">
        <f t="shared" si="3"/>
        <v>1.6801224</v>
      </c>
      <c r="U689" s="2">
        <f t="shared" si="4"/>
        <v>41217.9</v>
      </c>
      <c r="V689" s="14">
        <f t="shared" si="5"/>
        <v>0.01586609231</v>
      </c>
      <c r="W689" s="14">
        <f t="shared" si="6"/>
        <v>0.03173218462</v>
      </c>
    </row>
    <row r="690">
      <c r="A690" s="1">
        <v>41337.9</v>
      </c>
      <c r="B690" s="1">
        <v>1.69914</v>
      </c>
      <c r="F690" s="1">
        <v>41337.9</v>
      </c>
      <c r="G690" s="12">
        <v>0.0612388</v>
      </c>
      <c r="K690" s="2">
        <f t="shared" si="2"/>
        <v>41337.9</v>
      </c>
      <c r="L690" s="14">
        <f t="shared" si="3"/>
        <v>1.6379012</v>
      </c>
      <c r="U690" s="2">
        <f t="shared" si="4"/>
        <v>41277.9</v>
      </c>
      <c r="V690" s="14">
        <f t="shared" si="5"/>
        <v>0.01615502308</v>
      </c>
      <c r="W690" s="14">
        <f t="shared" si="6"/>
        <v>0.03231004615</v>
      </c>
    </row>
    <row r="691">
      <c r="A691" s="1">
        <v>41397.9</v>
      </c>
      <c r="B691" s="1">
        <v>1.69923</v>
      </c>
      <c r="F691" s="1">
        <v>41397.9</v>
      </c>
      <c r="G691" s="12">
        <v>0.0614052</v>
      </c>
      <c r="K691" s="2">
        <f t="shared" si="2"/>
        <v>41397.9</v>
      </c>
      <c r="L691" s="14">
        <f t="shared" si="3"/>
        <v>1.6378248</v>
      </c>
      <c r="U691" s="2">
        <f t="shared" si="4"/>
        <v>41337.9</v>
      </c>
      <c r="V691" s="14">
        <f t="shared" si="5"/>
        <v>0.01574905</v>
      </c>
      <c r="W691" s="14">
        <f t="shared" si="6"/>
        <v>0.0314981</v>
      </c>
    </row>
    <row r="692">
      <c r="A692" s="1">
        <v>41457.9</v>
      </c>
      <c r="B692" s="1">
        <v>1.70144</v>
      </c>
      <c r="F692" s="1">
        <v>41457.9</v>
      </c>
      <c r="G692" s="12">
        <v>0.0612202</v>
      </c>
      <c r="K692" s="2">
        <f t="shared" si="2"/>
        <v>41457.9</v>
      </c>
      <c r="L692" s="14">
        <f t="shared" si="3"/>
        <v>1.6402198</v>
      </c>
      <c r="U692" s="2">
        <f t="shared" si="4"/>
        <v>41397.9</v>
      </c>
      <c r="V692" s="14">
        <f t="shared" si="5"/>
        <v>0.01574831538</v>
      </c>
      <c r="W692" s="14">
        <f t="shared" si="6"/>
        <v>0.03149663077</v>
      </c>
    </row>
    <row r="693">
      <c r="A693" s="1">
        <v>41517.9</v>
      </c>
      <c r="B693" s="1">
        <v>1.73739</v>
      </c>
      <c r="F693" s="1">
        <v>41517.9</v>
      </c>
      <c r="G693" s="12">
        <v>0.0618453</v>
      </c>
      <c r="K693" s="2">
        <f t="shared" si="2"/>
        <v>41517.9</v>
      </c>
      <c r="L693" s="14">
        <f t="shared" si="3"/>
        <v>1.6755447</v>
      </c>
      <c r="U693" s="2">
        <f t="shared" si="4"/>
        <v>41457.9</v>
      </c>
      <c r="V693" s="14">
        <f t="shared" si="5"/>
        <v>0.01577134423</v>
      </c>
      <c r="W693" s="14">
        <f t="shared" si="6"/>
        <v>0.03154268846</v>
      </c>
    </row>
    <row r="694">
      <c r="A694" s="1">
        <v>41577.9</v>
      </c>
      <c r="B694" s="1">
        <v>1.71479</v>
      </c>
      <c r="F694" s="1">
        <v>41577.9</v>
      </c>
      <c r="G694" s="12">
        <v>0.06251</v>
      </c>
      <c r="K694" s="2">
        <f t="shared" si="2"/>
        <v>41577.9</v>
      </c>
      <c r="L694" s="14">
        <f t="shared" si="3"/>
        <v>1.65228</v>
      </c>
      <c r="U694" s="2">
        <f t="shared" si="4"/>
        <v>41517.9</v>
      </c>
      <c r="V694" s="14">
        <f t="shared" si="5"/>
        <v>0.01611100673</v>
      </c>
      <c r="W694" s="14">
        <f t="shared" si="6"/>
        <v>0.03222201346</v>
      </c>
    </row>
    <row r="695">
      <c r="A695" s="1">
        <v>41637.9</v>
      </c>
      <c r="B695" s="1">
        <v>1.70994</v>
      </c>
      <c r="F695" s="1">
        <v>41637.9</v>
      </c>
      <c r="G695" s="12">
        <v>0.0614777</v>
      </c>
      <c r="K695" s="2">
        <f t="shared" si="2"/>
        <v>41637.9</v>
      </c>
      <c r="L695" s="14">
        <f t="shared" si="3"/>
        <v>1.6484623</v>
      </c>
      <c r="U695" s="2">
        <f t="shared" si="4"/>
        <v>41577.9</v>
      </c>
      <c r="V695" s="14">
        <f t="shared" si="5"/>
        <v>0.01588730769</v>
      </c>
      <c r="W695" s="14">
        <f t="shared" si="6"/>
        <v>0.03177461538</v>
      </c>
    </row>
    <row r="696">
      <c r="A696" s="1">
        <v>41697.9</v>
      </c>
      <c r="B696" s="1">
        <v>1.69617</v>
      </c>
      <c r="F696" s="1">
        <v>41697.9</v>
      </c>
      <c r="G696" s="12">
        <v>0.0616422</v>
      </c>
      <c r="K696" s="2">
        <f t="shared" si="2"/>
        <v>41697.9</v>
      </c>
      <c r="L696" s="14">
        <f t="shared" si="3"/>
        <v>1.6345278</v>
      </c>
      <c r="U696" s="2">
        <f t="shared" si="4"/>
        <v>41637.9</v>
      </c>
      <c r="V696" s="14">
        <f t="shared" si="5"/>
        <v>0.01585059904</v>
      </c>
      <c r="W696" s="14">
        <f t="shared" si="6"/>
        <v>0.03170119808</v>
      </c>
    </row>
    <row r="697">
      <c r="A697" s="1">
        <v>41757.9</v>
      </c>
      <c r="B697" s="1">
        <v>1.69013</v>
      </c>
      <c r="F697" s="1">
        <v>41757.9</v>
      </c>
      <c r="G697" s="12">
        <v>0.0618401</v>
      </c>
      <c r="K697" s="2">
        <f t="shared" si="2"/>
        <v>41757.9</v>
      </c>
      <c r="L697" s="14">
        <f t="shared" si="3"/>
        <v>1.6282899</v>
      </c>
      <c r="U697" s="2">
        <f t="shared" si="4"/>
        <v>41697.9</v>
      </c>
      <c r="V697" s="14">
        <f t="shared" si="5"/>
        <v>0.01571661346</v>
      </c>
      <c r="W697" s="14">
        <f t="shared" si="6"/>
        <v>0.03143322692</v>
      </c>
    </row>
    <row r="698">
      <c r="A698" s="1">
        <v>41817.9</v>
      </c>
      <c r="B698" s="1">
        <v>1.69745</v>
      </c>
      <c r="F698" s="1">
        <v>41817.9</v>
      </c>
      <c r="G698" s="12">
        <v>0.0613718</v>
      </c>
      <c r="K698" s="2">
        <f t="shared" si="2"/>
        <v>41817.9</v>
      </c>
      <c r="L698" s="14">
        <f t="shared" si="3"/>
        <v>1.6360782</v>
      </c>
      <c r="U698" s="2">
        <f t="shared" si="4"/>
        <v>41757.9</v>
      </c>
      <c r="V698" s="14">
        <f t="shared" si="5"/>
        <v>0.01565663365</v>
      </c>
      <c r="W698" s="14">
        <f t="shared" si="6"/>
        <v>0.03131326731</v>
      </c>
    </row>
    <row r="699">
      <c r="A699" s="1">
        <v>41877.9</v>
      </c>
      <c r="B699" s="1">
        <v>1.72358</v>
      </c>
      <c r="F699" s="1">
        <v>41877.9</v>
      </c>
      <c r="G699" s="12">
        <v>0.0612745</v>
      </c>
      <c r="K699" s="2">
        <f t="shared" si="2"/>
        <v>41877.9</v>
      </c>
      <c r="L699" s="14">
        <f t="shared" si="3"/>
        <v>1.6623055</v>
      </c>
      <c r="U699" s="2">
        <f t="shared" si="4"/>
        <v>41817.9</v>
      </c>
      <c r="V699" s="14">
        <f t="shared" si="5"/>
        <v>0.01573152115</v>
      </c>
      <c r="W699" s="14">
        <f t="shared" si="6"/>
        <v>0.03146304231</v>
      </c>
    </row>
    <row r="700">
      <c r="A700" s="1">
        <v>41937.8</v>
      </c>
      <c r="B700" s="1">
        <v>1.72996</v>
      </c>
      <c r="F700" s="1">
        <v>41937.8</v>
      </c>
      <c r="G700" s="12">
        <v>0.0623007</v>
      </c>
      <c r="K700" s="2">
        <f t="shared" si="2"/>
        <v>41937.8</v>
      </c>
      <c r="L700" s="14">
        <f t="shared" si="3"/>
        <v>1.6676593</v>
      </c>
      <c r="U700" s="2">
        <f t="shared" si="4"/>
        <v>41877.9</v>
      </c>
      <c r="V700" s="14">
        <f t="shared" si="5"/>
        <v>0.01598370673</v>
      </c>
      <c r="W700" s="14">
        <f t="shared" si="6"/>
        <v>0.03196741346</v>
      </c>
    </row>
    <row r="701">
      <c r="A701" s="1">
        <v>41997.8</v>
      </c>
      <c r="B701" s="1">
        <v>1.71406</v>
      </c>
      <c r="F701" s="1">
        <v>41997.8</v>
      </c>
      <c r="G701" s="12">
        <v>0.0620208</v>
      </c>
      <c r="K701" s="2">
        <f t="shared" si="2"/>
        <v>41997.8</v>
      </c>
      <c r="L701" s="14">
        <f t="shared" si="3"/>
        <v>1.6520392</v>
      </c>
      <c r="U701" s="2">
        <f t="shared" si="4"/>
        <v>41937.8</v>
      </c>
      <c r="V701" s="14">
        <f t="shared" si="5"/>
        <v>0.01603518558</v>
      </c>
      <c r="W701" s="14">
        <f t="shared" si="6"/>
        <v>0.03207037115</v>
      </c>
    </row>
    <row r="702">
      <c r="A702" s="1">
        <v>42057.8</v>
      </c>
      <c r="B702" s="1">
        <v>1.7324</v>
      </c>
      <c r="F702" s="1">
        <v>42057.8</v>
      </c>
      <c r="G702" s="12">
        <v>0.0615535</v>
      </c>
      <c r="K702" s="2">
        <f t="shared" si="2"/>
        <v>42057.8</v>
      </c>
      <c r="L702" s="14">
        <f t="shared" si="3"/>
        <v>1.6708465</v>
      </c>
      <c r="U702" s="2">
        <f t="shared" si="4"/>
        <v>41997.8</v>
      </c>
      <c r="V702" s="14">
        <f t="shared" si="5"/>
        <v>0.01588499231</v>
      </c>
      <c r="W702" s="14">
        <f t="shared" si="6"/>
        <v>0.03176998462</v>
      </c>
    </row>
    <row r="703">
      <c r="A703" s="1">
        <v>42117.8</v>
      </c>
      <c r="B703" s="1">
        <v>1.72731</v>
      </c>
      <c r="F703" s="1">
        <v>42117.8</v>
      </c>
      <c r="G703" s="12">
        <v>0.0606208</v>
      </c>
      <c r="K703" s="2">
        <f t="shared" si="2"/>
        <v>42117.8</v>
      </c>
      <c r="L703" s="14">
        <f t="shared" si="3"/>
        <v>1.6666892</v>
      </c>
      <c r="U703" s="2">
        <f t="shared" si="4"/>
        <v>42057.8</v>
      </c>
      <c r="V703" s="14">
        <f t="shared" si="5"/>
        <v>0.01606583173</v>
      </c>
      <c r="W703" s="14">
        <f t="shared" si="6"/>
        <v>0.03213166346</v>
      </c>
    </row>
    <row r="704">
      <c r="A704" s="1">
        <v>42177.8</v>
      </c>
      <c r="B704" s="1">
        <v>1.68377</v>
      </c>
      <c r="F704" s="1">
        <v>42177.8</v>
      </c>
      <c r="G704" s="12">
        <v>0.0618086</v>
      </c>
      <c r="K704" s="2">
        <f t="shared" si="2"/>
        <v>42177.8</v>
      </c>
      <c r="L704" s="14">
        <f t="shared" si="3"/>
        <v>1.6219614</v>
      </c>
      <c r="U704" s="2">
        <f t="shared" si="4"/>
        <v>42117.8</v>
      </c>
      <c r="V704" s="14">
        <f t="shared" si="5"/>
        <v>0.01602585769</v>
      </c>
      <c r="W704" s="14">
        <f t="shared" si="6"/>
        <v>0.03205171538</v>
      </c>
    </row>
    <row r="705">
      <c r="A705" s="1">
        <v>42237.8</v>
      </c>
      <c r="B705" s="1">
        <v>1.71766</v>
      </c>
      <c r="F705" s="1">
        <v>42237.8</v>
      </c>
      <c r="G705" s="12">
        <v>0.0621324</v>
      </c>
      <c r="K705" s="2">
        <f t="shared" si="2"/>
        <v>42237.8</v>
      </c>
      <c r="L705" s="14">
        <f t="shared" si="3"/>
        <v>1.6555276</v>
      </c>
      <c r="U705" s="2">
        <f t="shared" si="4"/>
        <v>42177.8</v>
      </c>
      <c r="V705" s="14">
        <f t="shared" si="5"/>
        <v>0.01559578269</v>
      </c>
      <c r="W705" s="14">
        <f t="shared" si="6"/>
        <v>0.03119156538</v>
      </c>
    </row>
    <row r="706">
      <c r="A706" s="1">
        <v>42297.8</v>
      </c>
      <c r="B706" s="1">
        <v>1.70407</v>
      </c>
      <c r="F706" s="1">
        <v>42297.8</v>
      </c>
      <c r="G706" s="12">
        <v>0.0613937</v>
      </c>
      <c r="K706" s="2">
        <f t="shared" si="2"/>
        <v>42297.8</v>
      </c>
      <c r="L706" s="14">
        <f t="shared" si="3"/>
        <v>1.6426763</v>
      </c>
      <c r="U706" s="2">
        <f t="shared" si="4"/>
        <v>42237.8</v>
      </c>
      <c r="V706" s="14">
        <f t="shared" si="5"/>
        <v>0.01591853462</v>
      </c>
      <c r="W706" s="14">
        <f t="shared" si="6"/>
        <v>0.03183706923</v>
      </c>
    </row>
    <row r="707">
      <c r="A707" s="1">
        <v>42357.8</v>
      </c>
      <c r="B707" s="1">
        <v>1.70039</v>
      </c>
      <c r="F707" s="1">
        <v>42357.8</v>
      </c>
      <c r="G707" s="12">
        <v>0.0623245</v>
      </c>
      <c r="K707" s="2">
        <f t="shared" si="2"/>
        <v>42357.8</v>
      </c>
      <c r="L707" s="14">
        <f t="shared" si="3"/>
        <v>1.6380655</v>
      </c>
      <c r="U707" s="2">
        <f t="shared" si="4"/>
        <v>42297.8</v>
      </c>
      <c r="V707" s="14">
        <f t="shared" si="5"/>
        <v>0.01579496442</v>
      </c>
      <c r="W707" s="14">
        <f t="shared" si="6"/>
        <v>0.03158992885</v>
      </c>
    </row>
    <row r="708">
      <c r="A708" s="1">
        <v>42417.8</v>
      </c>
      <c r="B708" s="1">
        <v>1.72747</v>
      </c>
      <c r="F708" s="1">
        <v>42417.8</v>
      </c>
      <c r="G708" s="12">
        <v>0.0620413</v>
      </c>
      <c r="K708" s="2">
        <f t="shared" si="2"/>
        <v>42417.8</v>
      </c>
      <c r="L708" s="14">
        <f t="shared" si="3"/>
        <v>1.6654287</v>
      </c>
      <c r="U708" s="2">
        <f t="shared" si="4"/>
        <v>42357.8</v>
      </c>
      <c r="V708" s="14">
        <f t="shared" si="5"/>
        <v>0.01575062981</v>
      </c>
      <c r="W708" s="14">
        <f t="shared" si="6"/>
        <v>0.03150125962</v>
      </c>
    </row>
    <row r="709">
      <c r="A709" s="1">
        <v>42477.8</v>
      </c>
      <c r="B709" s="1">
        <v>1.71445</v>
      </c>
      <c r="F709" s="1">
        <v>42477.8</v>
      </c>
      <c r="G709" s="12">
        <v>0.0619445</v>
      </c>
      <c r="K709" s="2">
        <f t="shared" si="2"/>
        <v>42477.8</v>
      </c>
      <c r="L709" s="14">
        <f t="shared" si="3"/>
        <v>1.6525055</v>
      </c>
      <c r="U709" s="2">
        <f t="shared" si="4"/>
        <v>42417.8</v>
      </c>
      <c r="V709" s="14">
        <f t="shared" si="5"/>
        <v>0.0160137375</v>
      </c>
      <c r="W709" s="14">
        <f t="shared" si="6"/>
        <v>0.032027475</v>
      </c>
    </row>
    <row r="710">
      <c r="A710" s="1">
        <v>42537.8</v>
      </c>
      <c r="B710" s="1">
        <v>1.73413</v>
      </c>
      <c r="F710" s="1">
        <v>42537.8</v>
      </c>
      <c r="G710" s="12">
        <v>0.0618186</v>
      </c>
      <c r="K710" s="2">
        <f t="shared" si="2"/>
        <v>42537.8</v>
      </c>
      <c r="L710" s="14">
        <f t="shared" si="3"/>
        <v>1.6723114</v>
      </c>
      <c r="U710" s="2">
        <f t="shared" si="4"/>
        <v>42477.8</v>
      </c>
      <c r="V710" s="14">
        <f t="shared" si="5"/>
        <v>0.01588947596</v>
      </c>
      <c r="W710" s="14">
        <f t="shared" si="6"/>
        <v>0.03177895192</v>
      </c>
    </row>
    <row r="711">
      <c r="A711" s="1">
        <v>42597.8</v>
      </c>
      <c r="B711" s="1">
        <v>1.75305</v>
      </c>
      <c r="F711" s="1">
        <v>42597.8</v>
      </c>
      <c r="G711" s="12">
        <v>0.0618043</v>
      </c>
      <c r="K711" s="2">
        <f t="shared" si="2"/>
        <v>42597.8</v>
      </c>
      <c r="L711" s="14">
        <f t="shared" si="3"/>
        <v>1.6912457</v>
      </c>
      <c r="U711" s="2">
        <f t="shared" si="4"/>
        <v>42537.8</v>
      </c>
      <c r="V711" s="14">
        <f t="shared" si="5"/>
        <v>0.01607991731</v>
      </c>
      <c r="W711" s="14">
        <f t="shared" si="6"/>
        <v>0.03215983462</v>
      </c>
    </row>
    <row r="712">
      <c r="A712" s="1">
        <v>42657.8</v>
      </c>
      <c r="B712" s="1">
        <v>1.71466</v>
      </c>
      <c r="F712" s="1">
        <v>42657.8</v>
      </c>
      <c r="G712" s="12">
        <v>0.061543</v>
      </c>
      <c r="K712" s="2">
        <f t="shared" si="2"/>
        <v>42657.8</v>
      </c>
      <c r="L712" s="14">
        <f t="shared" si="3"/>
        <v>1.653117</v>
      </c>
      <c r="U712" s="2">
        <f t="shared" si="4"/>
        <v>42597.8</v>
      </c>
      <c r="V712" s="14">
        <f t="shared" si="5"/>
        <v>0.01626197788</v>
      </c>
      <c r="W712" s="14">
        <f t="shared" si="6"/>
        <v>0.03252395577</v>
      </c>
    </row>
    <row r="713">
      <c r="A713" s="1">
        <v>42717.8</v>
      </c>
      <c r="B713" s="1">
        <v>1.7213</v>
      </c>
      <c r="F713" s="1">
        <v>42717.8</v>
      </c>
      <c r="G713" s="12">
        <v>0.06247</v>
      </c>
      <c r="K713" s="2">
        <f t="shared" si="2"/>
        <v>42717.8</v>
      </c>
      <c r="L713" s="14">
        <f t="shared" si="3"/>
        <v>1.65883</v>
      </c>
      <c r="U713" s="2">
        <f t="shared" si="4"/>
        <v>42657.8</v>
      </c>
      <c r="V713" s="14">
        <f t="shared" si="5"/>
        <v>0.01589535577</v>
      </c>
      <c r="W713" s="14">
        <f t="shared" si="6"/>
        <v>0.03179071154</v>
      </c>
    </row>
    <row r="714">
      <c r="A714" s="1">
        <v>42777.8</v>
      </c>
      <c r="B714" s="1">
        <v>1.7349</v>
      </c>
      <c r="F714" s="1">
        <v>42777.8</v>
      </c>
      <c r="G714" s="12">
        <v>0.0613742</v>
      </c>
      <c r="K714" s="2">
        <f t="shared" si="2"/>
        <v>42777.8</v>
      </c>
      <c r="L714" s="14">
        <f t="shared" si="3"/>
        <v>1.6735258</v>
      </c>
      <c r="U714" s="2">
        <f t="shared" si="4"/>
        <v>42717.8</v>
      </c>
      <c r="V714" s="14">
        <f t="shared" si="5"/>
        <v>0.01595028846</v>
      </c>
      <c r="W714" s="14">
        <f t="shared" si="6"/>
        <v>0.03190057692</v>
      </c>
    </row>
    <row r="715">
      <c r="A715" s="1">
        <v>42837.8</v>
      </c>
      <c r="B715" s="1">
        <v>1.73432</v>
      </c>
      <c r="F715" s="1">
        <v>42837.8</v>
      </c>
      <c r="G715" s="12">
        <v>0.0617943</v>
      </c>
      <c r="K715" s="2">
        <f t="shared" si="2"/>
        <v>42837.8</v>
      </c>
      <c r="L715" s="14">
        <f t="shared" si="3"/>
        <v>1.6725257</v>
      </c>
      <c r="U715" s="2">
        <f t="shared" si="4"/>
        <v>42777.8</v>
      </c>
      <c r="V715" s="14">
        <f t="shared" si="5"/>
        <v>0.01609159423</v>
      </c>
      <c r="W715" s="14">
        <f t="shared" si="6"/>
        <v>0.03218318846</v>
      </c>
    </row>
    <row r="716">
      <c r="A716" s="1">
        <v>42897.8</v>
      </c>
      <c r="B716" s="1">
        <v>1.71543</v>
      </c>
      <c r="F716" s="1">
        <v>42897.8</v>
      </c>
      <c r="G716" s="12">
        <v>0.0618463</v>
      </c>
      <c r="K716" s="2">
        <f t="shared" si="2"/>
        <v>42897.8</v>
      </c>
      <c r="L716" s="14">
        <f t="shared" si="3"/>
        <v>1.6535837</v>
      </c>
      <c r="U716" s="2">
        <f t="shared" si="4"/>
        <v>42837.8</v>
      </c>
      <c r="V716" s="14">
        <f t="shared" si="5"/>
        <v>0.01608197788</v>
      </c>
      <c r="W716" s="14">
        <f t="shared" si="6"/>
        <v>0.03216395577</v>
      </c>
    </row>
    <row r="717">
      <c r="A717" s="1">
        <v>42957.8</v>
      </c>
      <c r="B717" s="1">
        <v>1.7354</v>
      </c>
      <c r="F717" s="1">
        <v>42957.8</v>
      </c>
      <c r="G717" s="12">
        <v>0.0618486</v>
      </c>
      <c r="K717" s="2">
        <f t="shared" si="2"/>
        <v>42957.8</v>
      </c>
      <c r="L717" s="14">
        <f t="shared" si="3"/>
        <v>1.6735514</v>
      </c>
      <c r="U717" s="2">
        <f t="shared" si="4"/>
        <v>42897.8</v>
      </c>
      <c r="V717" s="14">
        <f t="shared" si="5"/>
        <v>0.01589984327</v>
      </c>
      <c r="W717" s="14">
        <f t="shared" si="6"/>
        <v>0.03179968654</v>
      </c>
    </row>
    <row r="718">
      <c r="A718" s="1">
        <v>43017.7</v>
      </c>
      <c r="B718" s="1">
        <v>1.71804</v>
      </c>
      <c r="F718" s="1">
        <v>43017.7</v>
      </c>
      <c r="G718" s="12">
        <v>0.0620942</v>
      </c>
      <c r="K718" s="2">
        <f t="shared" si="2"/>
        <v>43017.7</v>
      </c>
      <c r="L718" s="14">
        <f t="shared" si="3"/>
        <v>1.6559458</v>
      </c>
      <c r="U718" s="2">
        <f t="shared" si="4"/>
        <v>42957.8</v>
      </c>
      <c r="V718" s="14">
        <f t="shared" si="5"/>
        <v>0.01609184038</v>
      </c>
      <c r="W718" s="14">
        <f t="shared" si="6"/>
        <v>0.03218368077</v>
      </c>
    </row>
    <row r="719">
      <c r="A719" s="1">
        <v>43077.7</v>
      </c>
      <c r="B719" s="1">
        <v>1.74612</v>
      </c>
      <c r="F719" s="1">
        <v>43077.7</v>
      </c>
      <c r="G719" s="12">
        <v>0.0615215</v>
      </c>
      <c r="K719" s="2">
        <f t="shared" si="2"/>
        <v>43077.7</v>
      </c>
      <c r="L719" s="14">
        <f t="shared" si="3"/>
        <v>1.6845985</v>
      </c>
      <c r="U719" s="2">
        <f t="shared" si="4"/>
        <v>43017.7</v>
      </c>
      <c r="V719" s="14">
        <f t="shared" si="5"/>
        <v>0.01592255577</v>
      </c>
      <c r="W719" s="14">
        <f t="shared" si="6"/>
        <v>0.03184511154</v>
      </c>
    </row>
    <row r="720">
      <c r="A720" s="1">
        <v>43137.7</v>
      </c>
      <c r="B720" s="1">
        <v>1.71044</v>
      </c>
      <c r="F720" s="1">
        <v>43137.7</v>
      </c>
      <c r="G720" s="12">
        <v>0.0628428</v>
      </c>
      <c r="K720" s="2">
        <f t="shared" si="2"/>
        <v>43137.7</v>
      </c>
      <c r="L720" s="14">
        <f t="shared" si="3"/>
        <v>1.6475972</v>
      </c>
      <c r="U720" s="2">
        <f t="shared" si="4"/>
        <v>43077.7</v>
      </c>
      <c r="V720" s="14">
        <f t="shared" si="5"/>
        <v>0.0161980625</v>
      </c>
      <c r="W720" s="14">
        <f t="shared" si="6"/>
        <v>0.032396125</v>
      </c>
    </row>
    <row r="721">
      <c r="P721" s="1">
        <v>130.96</v>
      </c>
      <c r="U721" s="2">
        <f t="shared" si="4"/>
        <v>43137.7</v>
      </c>
      <c r="V721" s="14">
        <f t="shared" si="5"/>
        <v>0.01584228077</v>
      </c>
      <c r="W721" s="14">
        <f t="shared" si="6"/>
        <v>0.03168456154</v>
      </c>
    </row>
    <row r="722">
      <c r="P722" s="2">
        <f>P721+5*1.022</f>
        <v>136.07</v>
      </c>
      <c r="Q722" s="2">
        <f>P722-P721</f>
        <v>5.11</v>
      </c>
      <c r="R722" s="2">
        <f>Q722*0.0156</f>
        <v>0.079716</v>
      </c>
      <c r="U722" s="1">
        <v>75600.0</v>
      </c>
      <c r="V722" s="2">
        <v>0.08510256410256409</v>
      </c>
      <c r="W722" s="2">
        <f t="shared" si="6"/>
        <v>0.1702051282</v>
      </c>
    </row>
    <row r="723">
      <c r="P723" s="1">
        <v>135.59</v>
      </c>
      <c r="Q723" s="2">
        <f>P723-P721</f>
        <v>4.63</v>
      </c>
      <c r="R723" s="2">
        <f>R722/Q723*100</f>
        <v>1.721727862</v>
      </c>
    </row>
    <row r="724">
      <c r="W724" s="2">
        <f>W722/'Массы и т.п.'!F261</f>
        <v>0.02301710271</v>
      </c>
      <c r="X724" s="14">
        <f>W721/'Массы и т.п.'!F261</f>
        <v>0.004284752258</v>
      </c>
    </row>
    <row r="725">
      <c r="V725" s="1" t="s">
        <v>179</v>
      </c>
    </row>
    <row r="726">
      <c r="V726" s="2">
        <f t="shared" ref="V726:W726" si="7">W724*100</f>
        <v>2.301710271</v>
      </c>
      <c r="W726" s="14">
        <f t="shared" si="7"/>
        <v>0.4284752258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86"/>
    <col customWidth="1" min="2" max="2" width="25.29"/>
    <col customWidth="1" min="3" max="3" width="56.57"/>
    <col customWidth="1" min="4" max="4" width="24.86"/>
    <col customWidth="1" min="5" max="5" width="56.57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0.05</v>
      </c>
      <c r="B2" s="2">
        <v>1.576632871413746</v>
      </c>
      <c r="C2" s="2">
        <f t="shared" ref="C2:C41" si="1">9998*A2/(50+A2)</f>
        <v>9.988011988</v>
      </c>
      <c r="D2">
        <v>22.4251291554592</v>
      </c>
    </row>
    <row r="3">
      <c r="A3" s="2">
        <v>0.1</v>
      </c>
      <c r="B3" s="2">
        <v>11.409478462302358</v>
      </c>
      <c r="C3" s="2">
        <f t="shared" si="1"/>
        <v>19.95608782</v>
      </c>
      <c r="D3">
        <v>25.6286320029132</v>
      </c>
    </row>
    <row r="4">
      <c r="A4" s="2">
        <v>0.19999999999996</v>
      </c>
      <c r="B4" s="2">
        <v>8.918684071917685</v>
      </c>
      <c r="C4" s="2">
        <f t="shared" si="1"/>
        <v>39.83266932</v>
      </c>
      <c r="D4">
        <v>24.7837227607293</v>
      </c>
    </row>
    <row r="5">
      <c r="A5" s="2">
        <v>0.39999999999997</v>
      </c>
      <c r="B5" s="2">
        <v>14.600450137768217</v>
      </c>
      <c r="C5" s="2">
        <f t="shared" si="1"/>
        <v>79.34920635</v>
      </c>
      <c r="D5">
        <v>24.4101287432912</v>
      </c>
    </row>
    <row r="6">
      <c r="A6" s="2">
        <v>0.59999999999998</v>
      </c>
      <c r="B6" s="2">
        <v>19.285823274453666</v>
      </c>
      <c r="C6" s="2">
        <f t="shared" si="1"/>
        <v>118.5533597</v>
      </c>
      <c r="D6">
        <v>32.4549338010355</v>
      </c>
    </row>
    <row r="7">
      <c r="A7" s="2">
        <v>0.79999999999999</v>
      </c>
      <c r="B7" s="2">
        <v>27.32079450784308</v>
      </c>
      <c r="C7" s="2">
        <f t="shared" si="1"/>
        <v>157.4488189</v>
      </c>
      <c r="D7">
        <v>84.1595058296597</v>
      </c>
    </row>
    <row r="8">
      <c r="A8" s="2">
        <v>1.0</v>
      </c>
      <c r="B8" s="2">
        <v>25.683482627927173</v>
      </c>
      <c r="C8" s="2">
        <f t="shared" si="1"/>
        <v>196.0392157</v>
      </c>
      <c r="D8">
        <v>135.008238846955</v>
      </c>
    </row>
    <row r="9">
      <c r="A9" s="2">
        <v>1.20000000000001</v>
      </c>
      <c r="B9" s="2">
        <v>29.573537120709442</v>
      </c>
      <c r="C9" s="2">
        <f t="shared" si="1"/>
        <v>234.328125</v>
      </c>
      <c r="D9">
        <v>180.652564583485</v>
      </c>
    </row>
    <row r="10">
      <c r="A10" s="2">
        <v>1.60000000000001</v>
      </c>
      <c r="B10" s="2">
        <v>22.01276191060692</v>
      </c>
      <c r="C10" s="2">
        <f t="shared" si="1"/>
        <v>310.0155039</v>
      </c>
      <c r="D10">
        <v>211.37706037382</v>
      </c>
    </row>
    <row r="11">
      <c r="A11" s="2">
        <v>2.00000000000001</v>
      </c>
      <c r="B11" s="2">
        <v>63.86964656964981</v>
      </c>
      <c r="C11" s="2">
        <f t="shared" si="1"/>
        <v>384.5384615</v>
      </c>
      <c r="D11">
        <v>254.780162861032</v>
      </c>
    </row>
    <row r="12">
      <c r="A12" s="2">
        <v>2.4</v>
      </c>
      <c r="B12" s="2">
        <v>57.663660477452595</v>
      </c>
      <c r="C12" s="2">
        <f t="shared" si="1"/>
        <v>457.9236641</v>
      </c>
      <c r="D12">
        <v>257.030552895674</v>
      </c>
    </row>
    <row r="13">
      <c r="A13" s="2">
        <v>2.8</v>
      </c>
      <c r="B13" s="2">
        <v>15.489721096706324</v>
      </c>
      <c r="C13" s="2">
        <f t="shared" si="1"/>
        <v>530.1969697</v>
      </c>
      <c r="D13">
        <v>436.29452076724</v>
      </c>
    </row>
    <row r="14">
      <c r="A14" s="2">
        <v>3.2</v>
      </c>
      <c r="B14" s="2">
        <v>19.927000534034505</v>
      </c>
      <c r="C14" s="2">
        <f t="shared" si="1"/>
        <v>601.3834586</v>
      </c>
      <c r="D14">
        <v>533.443608333591</v>
      </c>
    </row>
    <row r="15">
      <c r="A15" s="2">
        <v>3.6</v>
      </c>
      <c r="B15" s="2">
        <v>137.03739955171181</v>
      </c>
      <c r="C15" s="2">
        <f t="shared" si="1"/>
        <v>671.5074627</v>
      </c>
      <c r="D15">
        <v>734.616995019184</v>
      </c>
    </row>
    <row r="16">
      <c r="A16" s="2">
        <v>4.0</v>
      </c>
      <c r="B16" s="2">
        <v>808.0235142303983</v>
      </c>
      <c r="C16" s="2">
        <f t="shared" si="1"/>
        <v>740.5925926</v>
      </c>
      <c r="D16">
        <v>876.960828458757</v>
      </c>
    </row>
    <row r="17">
      <c r="A17" s="2">
        <v>7.35</v>
      </c>
      <c r="B17" s="2">
        <v>897.739234106385</v>
      </c>
      <c r="C17" s="2">
        <f t="shared" si="1"/>
        <v>1281.347864</v>
      </c>
      <c r="D17">
        <v>1097.43200238633</v>
      </c>
    </row>
    <row r="18">
      <c r="A18" s="2">
        <v>8.575</v>
      </c>
      <c r="B18" s="2">
        <v>910.9617763679666</v>
      </c>
      <c r="C18" s="2">
        <f t="shared" si="1"/>
        <v>1463.642339</v>
      </c>
      <c r="D18">
        <v>1071.57183173196</v>
      </c>
    </row>
    <row r="19">
      <c r="A19" s="2">
        <v>9.8</v>
      </c>
      <c r="B19" s="2">
        <v>733.693488809517</v>
      </c>
      <c r="C19" s="2">
        <f t="shared" si="1"/>
        <v>1638.468227</v>
      </c>
      <c r="D19">
        <v>1293.61749074536</v>
      </c>
    </row>
    <row r="20">
      <c r="A20" s="2">
        <v>11.025</v>
      </c>
      <c r="B20" s="2">
        <v>1036.0360076308457</v>
      </c>
      <c r="C20" s="2">
        <f t="shared" si="1"/>
        <v>1806.275297</v>
      </c>
      <c r="D20">
        <v>1597.97206430921</v>
      </c>
    </row>
    <row r="21">
      <c r="A21" s="2">
        <v>12.25</v>
      </c>
      <c r="B21" s="2">
        <v>299.7879635538641</v>
      </c>
      <c r="C21" s="2">
        <f t="shared" si="1"/>
        <v>1967.477912</v>
      </c>
      <c r="D21">
        <v>1828.04394106097</v>
      </c>
    </row>
    <row r="22">
      <c r="A22" s="2">
        <v>14.7</v>
      </c>
      <c r="B22" s="2">
        <v>3586.855990302737</v>
      </c>
      <c r="C22" s="2">
        <f t="shared" si="1"/>
        <v>2271.570325</v>
      </c>
      <c r="D22">
        <v>1838.81593384561</v>
      </c>
    </row>
    <row r="23">
      <c r="A23" s="2">
        <v>16.2</v>
      </c>
      <c r="B23" s="2">
        <v>1954.391229789324</v>
      </c>
      <c r="C23" s="2">
        <f t="shared" si="1"/>
        <v>2446.640483</v>
      </c>
      <c r="D23">
        <v>2487.29960602536</v>
      </c>
    </row>
    <row r="24">
      <c r="A24" s="2">
        <v>17.15</v>
      </c>
      <c r="B24" s="2">
        <v>4032.3864177837745</v>
      </c>
      <c r="C24" s="2">
        <f t="shared" si="1"/>
        <v>2553.472822</v>
      </c>
      <c r="D24">
        <v>2665.61812773967</v>
      </c>
    </row>
    <row r="25">
      <c r="A25" s="2">
        <v>19.6</v>
      </c>
      <c r="B25" s="2">
        <v>2861.4771189292373</v>
      </c>
      <c r="C25" s="2">
        <f t="shared" si="1"/>
        <v>2815.528736</v>
      </c>
      <c r="D25">
        <v>2656.55529177136</v>
      </c>
    </row>
    <row r="26">
      <c r="A26" s="2">
        <v>22.05</v>
      </c>
      <c r="B26" s="2">
        <v>4428.7093018258665</v>
      </c>
      <c r="C26" s="2">
        <f t="shared" si="1"/>
        <v>3059.762665</v>
      </c>
      <c r="D26">
        <v>2917.56411048679</v>
      </c>
    </row>
    <row r="27">
      <c r="A27" s="2">
        <v>22.224999999999998</v>
      </c>
      <c r="B27" s="2">
        <v>-489.8826185795061</v>
      </c>
      <c r="C27" s="2">
        <f t="shared" si="1"/>
        <v>3076.573901</v>
      </c>
      <c r="D27">
        <v>2910.30024246758</v>
      </c>
    </row>
    <row r="28">
      <c r="A28" s="2">
        <v>24.3</v>
      </c>
      <c r="B28" s="2">
        <v>4466.596662895943</v>
      </c>
      <c r="C28" s="2">
        <f t="shared" si="1"/>
        <v>3269.870794</v>
      </c>
      <c r="D28">
        <v>3627.57085258475</v>
      </c>
    </row>
    <row r="29">
      <c r="A29" s="2">
        <v>24.5</v>
      </c>
      <c r="B29" s="2">
        <v>6116.665008397752</v>
      </c>
      <c r="C29" s="2">
        <f t="shared" si="1"/>
        <v>3287.932886</v>
      </c>
      <c r="D29">
        <v>3559.4724475504</v>
      </c>
    </row>
    <row r="30">
      <c r="A30" s="2">
        <v>28.349999999999998</v>
      </c>
      <c r="B30" s="2">
        <v>4623.450296945718</v>
      </c>
      <c r="C30" s="2">
        <f t="shared" si="1"/>
        <v>3617.655392</v>
      </c>
      <c r="D30">
        <v>3858.81212402369</v>
      </c>
    </row>
    <row r="31">
      <c r="A31" s="2">
        <v>31.75</v>
      </c>
      <c r="B31" s="2">
        <v>279.3095022624439</v>
      </c>
      <c r="C31" s="2">
        <f t="shared" si="1"/>
        <v>3883.015291</v>
      </c>
      <c r="D31">
        <v>4461.704028721</v>
      </c>
    </row>
    <row r="32">
      <c r="A32" s="2">
        <v>36.45</v>
      </c>
      <c r="B32" s="2">
        <v>13027.337104072394</v>
      </c>
      <c r="C32" s="2">
        <f t="shared" si="1"/>
        <v>4215.466744</v>
      </c>
      <c r="D32">
        <v>4771.08003371609</v>
      </c>
    </row>
    <row r="33">
      <c r="A33" s="2">
        <v>40.5</v>
      </c>
      <c r="B33" s="2">
        <v>3581.86015538293</v>
      </c>
      <c r="C33" s="2">
        <f t="shared" si="1"/>
        <v>4474.243094</v>
      </c>
      <c r="D33">
        <v>4833.40761494837</v>
      </c>
    </row>
    <row r="34">
      <c r="A34" s="2">
        <v>41.275</v>
      </c>
      <c r="B34" s="2">
        <v>-161.3297188321693</v>
      </c>
      <c r="C34" s="2">
        <f t="shared" si="1"/>
        <v>4521.144344</v>
      </c>
      <c r="D34">
        <v>4993.35296967943</v>
      </c>
    </row>
    <row r="35">
      <c r="A35" s="2">
        <v>44.550000000000004</v>
      </c>
      <c r="B35" s="2">
        <v>5357.213773860397</v>
      </c>
      <c r="C35" s="2">
        <f t="shared" si="1"/>
        <v>4710.850344</v>
      </c>
      <c r="D35">
        <v>5049.88041390859</v>
      </c>
    </row>
    <row r="36">
      <c r="A36" s="2">
        <v>53.975</v>
      </c>
      <c r="B36" s="2">
        <v>662.7461538461542</v>
      </c>
      <c r="C36" s="2">
        <f t="shared" si="1"/>
        <v>5190.113489</v>
      </c>
      <c r="D36">
        <v>5186.6556198448</v>
      </c>
    </row>
    <row r="37">
      <c r="A37" s="2">
        <v>56.699999999999996</v>
      </c>
      <c r="B37" s="2">
        <v>15243.151436449814</v>
      </c>
      <c r="C37" s="2">
        <f t="shared" si="1"/>
        <v>5312.901593</v>
      </c>
      <c r="D37">
        <v>5237.18537437939</v>
      </c>
    </row>
    <row r="38">
      <c r="A38" s="2">
        <v>63.5</v>
      </c>
      <c r="B38" s="2">
        <v>-451.00632431906337</v>
      </c>
      <c r="C38" s="2">
        <f t="shared" si="1"/>
        <v>5593.594714</v>
      </c>
      <c r="D38">
        <v>5646.26165959074</v>
      </c>
    </row>
    <row r="39">
      <c r="A39" s="2">
        <v>68.85</v>
      </c>
      <c r="B39" s="2">
        <v>6720.487018275417</v>
      </c>
      <c r="C39" s="2">
        <f t="shared" si="1"/>
        <v>5791.857804</v>
      </c>
      <c r="D39">
        <v>5737.00512087496</v>
      </c>
    </row>
    <row r="40">
      <c r="A40" s="2">
        <v>76.95</v>
      </c>
      <c r="B40" s="2">
        <v>13093.874101576921</v>
      </c>
      <c r="C40" s="2">
        <f t="shared" si="1"/>
        <v>6060.229224</v>
      </c>
      <c r="D40">
        <v>5705.36679691472</v>
      </c>
    </row>
    <row r="41">
      <c r="A41" s="2">
        <v>81.0</v>
      </c>
      <c r="B41" s="2">
        <v>6487.308063455712</v>
      </c>
      <c r="C41" s="2">
        <f t="shared" si="1"/>
        <v>6181.969466</v>
      </c>
      <c r="D41">
        <v>5803.72284236645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  <col customWidth="1" min="2" max="2" width="25.29"/>
    <col customWidth="1" min="3" max="3" width="56.71"/>
    <col customWidth="1" min="7" max="7" width="18.71"/>
    <col customWidth="1" min="8" max="8" width="25.29"/>
    <col customWidth="1" min="9" max="9" width="56.57"/>
    <col customWidth="1" min="19" max="19" width="28.43"/>
    <col customWidth="1" min="20" max="20" width="24.86"/>
    <col customWidth="1" min="22" max="22" width="17.0"/>
    <col customWidth="1" min="23" max="23" width="24.86"/>
  </cols>
  <sheetData>
    <row r="1">
      <c r="A1" s="1" t="s">
        <v>9</v>
      </c>
      <c r="B1" s="1" t="s">
        <v>10</v>
      </c>
    </row>
    <row r="2">
      <c r="A2" s="1">
        <v>9.765625E-4</v>
      </c>
      <c r="B2" s="1">
        <v>0.44618</v>
      </c>
    </row>
    <row r="3">
      <c r="A3" s="1">
        <v>0.001953125</v>
      </c>
      <c r="B3" s="1">
        <v>0.99663</v>
      </c>
      <c r="S3" s="1" t="s">
        <v>14</v>
      </c>
    </row>
    <row r="4">
      <c r="A4" s="1">
        <v>0.00263671875</v>
      </c>
      <c r="B4" s="1">
        <v>0.20843</v>
      </c>
    </row>
    <row r="5">
      <c r="A5" s="1">
        <v>0.00390625</v>
      </c>
      <c r="B5" s="1">
        <v>2.4081</v>
      </c>
    </row>
    <row r="6">
      <c r="A6" s="1">
        <v>0.0052734375</v>
      </c>
      <c r="B6" s="1">
        <v>0.44703</v>
      </c>
      <c r="S6" s="2" t="s">
        <v>15</v>
      </c>
      <c r="T6" s="2" t="s">
        <v>16</v>
      </c>
      <c r="V6" s="2" t="s">
        <v>15</v>
      </c>
      <c r="W6" s="2" t="s">
        <v>16</v>
      </c>
    </row>
    <row r="7">
      <c r="A7" s="1">
        <v>0.00703125</v>
      </c>
      <c r="B7" s="1">
        <v>0.58853</v>
      </c>
      <c r="S7" s="1">
        <v>0.0</v>
      </c>
      <c r="T7" s="1">
        <v>0.0</v>
      </c>
      <c r="V7" s="1">
        <v>0.0</v>
      </c>
      <c r="W7" s="1">
        <v>0.0</v>
      </c>
    </row>
    <row r="8">
      <c r="A8" s="1">
        <v>0.0078125</v>
      </c>
      <c r="B8" s="1">
        <v>3.3163</v>
      </c>
      <c r="S8" s="2">
        <v>8.0</v>
      </c>
      <c r="T8" s="2">
        <v>334.4861026027011</v>
      </c>
      <c r="V8" s="2">
        <v>6.0</v>
      </c>
      <c r="W8" s="2">
        <v>505.3360731445661</v>
      </c>
    </row>
    <row r="9">
      <c r="A9" s="1">
        <v>0.009375</v>
      </c>
      <c r="B9" s="1">
        <v>0.76831</v>
      </c>
      <c r="S9" s="2">
        <v>9.0</v>
      </c>
      <c r="T9" s="2">
        <v>507.2538732248607</v>
      </c>
      <c r="V9" s="2">
        <v>12.0</v>
      </c>
      <c r="W9" s="2">
        <v>1336.740976491897</v>
      </c>
    </row>
    <row r="10">
      <c r="A10" s="1">
        <v>0.0125</v>
      </c>
      <c r="B10" s="1">
        <v>1.0275</v>
      </c>
      <c r="S10" s="2">
        <v>14.0</v>
      </c>
      <c r="T10" s="2">
        <v>1282.3304066792687</v>
      </c>
      <c r="V10" s="2">
        <v>20.0</v>
      </c>
      <c r="W10" s="2">
        <v>2482.8305036501847</v>
      </c>
    </row>
    <row r="11">
      <c r="A11" s="1">
        <v>0.015625</v>
      </c>
      <c r="B11" s="1">
        <v>3.9781</v>
      </c>
      <c r="S11" s="2">
        <v>20.0</v>
      </c>
      <c r="T11" s="2">
        <v>2482.8305036501847</v>
      </c>
      <c r="V11" s="2">
        <v>24.5</v>
      </c>
      <c r="W11" s="2">
        <v>2876.7776702786505</v>
      </c>
    </row>
    <row r="12">
      <c r="A12" s="1">
        <v>0.025</v>
      </c>
      <c r="B12" s="1">
        <v>2.221</v>
      </c>
      <c r="S12" s="2">
        <v>21.0</v>
      </c>
      <c r="T12" s="2">
        <v>2925.269814241497</v>
      </c>
      <c r="V12" s="2">
        <v>38.5</v>
      </c>
      <c r="W12" s="2">
        <v>3934.335892150877</v>
      </c>
    </row>
    <row r="13">
      <c r="A13" s="1">
        <v>0.03125</v>
      </c>
      <c r="B13" s="1">
        <v>3.2763</v>
      </c>
      <c r="S13" s="2">
        <v>38.5</v>
      </c>
      <c r="T13" s="2">
        <v>3934.335892150877</v>
      </c>
      <c r="V13" s="2">
        <v>70.0</v>
      </c>
      <c r="W13" s="2">
        <v>3985.9706360838213</v>
      </c>
    </row>
    <row r="14">
      <c r="A14" s="1">
        <v>0.05</v>
      </c>
      <c r="B14" s="1">
        <v>3.4544</v>
      </c>
      <c r="S14" s="2">
        <v>70.0</v>
      </c>
      <c r="T14" s="2">
        <v>3985.9706360838213</v>
      </c>
    </row>
    <row r="15">
      <c r="A15" s="1">
        <v>0.0625</v>
      </c>
      <c r="B15" s="1">
        <v>3.2272</v>
      </c>
    </row>
    <row r="16">
      <c r="A16" s="1">
        <v>0.1</v>
      </c>
      <c r="B16" s="1">
        <v>3.2178</v>
      </c>
    </row>
    <row r="17">
      <c r="A17" s="1">
        <v>0.125</v>
      </c>
      <c r="B17" s="1">
        <v>2.9996</v>
      </c>
    </row>
    <row r="18">
      <c r="A18" s="1">
        <v>0.25</v>
      </c>
      <c r="B18" s="1">
        <v>3.1788</v>
      </c>
    </row>
    <row r="19">
      <c r="A19" s="1">
        <v>0.5</v>
      </c>
      <c r="B19" s="1">
        <v>3.234</v>
      </c>
    </row>
    <row r="34">
      <c r="G34" s="1" t="s">
        <v>0</v>
      </c>
      <c r="H34" s="1" t="s">
        <v>1</v>
      </c>
      <c r="I34" s="1" t="s">
        <v>17</v>
      </c>
    </row>
    <row r="35">
      <c r="G35" s="1">
        <v>0.0</v>
      </c>
      <c r="H35" s="1">
        <v>0.0</v>
      </c>
      <c r="I35" s="2">
        <f t="shared" ref="I35:I40" si="1">3000*G35/(10+G35)</f>
        <v>0</v>
      </c>
    </row>
    <row r="36">
      <c r="A36" s="2">
        <f>0.1*3/4</f>
        <v>0.075</v>
      </c>
      <c r="G36" s="2">
        <v>4.0</v>
      </c>
      <c r="H36" s="2">
        <v>765.9092558983549</v>
      </c>
      <c r="I36" s="2">
        <f t="shared" si="1"/>
        <v>857.1428571</v>
      </c>
    </row>
    <row r="37">
      <c r="A37" s="2">
        <f t="shared" ref="A37:A38" si="2">A36*3/4</f>
        <v>0.05625</v>
      </c>
      <c r="G37" s="2">
        <v>20.0</v>
      </c>
      <c r="H37" s="2">
        <v>1868.4998184632216</v>
      </c>
      <c r="I37" s="2">
        <f t="shared" si="1"/>
        <v>2000</v>
      </c>
    </row>
    <row r="38">
      <c r="A38" s="2">
        <f t="shared" si="2"/>
        <v>0.0421875</v>
      </c>
      <c r="G38" s="2">
        <v>49.0</v>
      </c>
      <c r="H38" s="2">
        <v>2553.7192732579774</v>
      </c>
      <c r="I38" s="2">
        <f t="shared" si="1"/>
        <v>2491.525424</v>
      </c>
    </row>
    <row r="39">
      <c r="A39" s="2">
        <f t="shared" ref="A39:A41" si="3">A38/2</f>
        <v>0.02109375</v>
      </c>
      <c r="G39" s="2">
        <v>59.5</v>
      </c>
      <c r="H39" s="2">
        <v>2135.9432336032232</v>
      </c>
      <c r="I39" s="2">
        <f t="shared" si="1"/>
        <v>2568.345324</v>
      </c>
    </row>
    <row r="40">
      <c r="A40" s="2">
        <f t="shared" si="3"/>
        <v>0.010546875</v>
      </c>
      <c r="G40" s="2">
        <v>66.5</v>
      </c>
      <c r="H40" s="2">
        <v>4743.743396089397</v>
      </c>
      <c r="I40" s="2">
        <f t="shared" si="1"/>
        <v>2607.843137</v>
      </c>
    </row>
    <row r="41">
      <c r="A41" s="2">
        <f t="shared" si="3"/>
        <v>0.0052734375</v>
      </c>
    </row>
    <row r="42">
      <c r="A42" s="2">
        <f t="shared" ref="A42:A45" si="4">A41*3/4</f>
        <v>0.003955078125</v>
      </c>
    </row>
    <row r="43">
      <c r="A43" s="2">
        <f t="shared" si="4"/>
        <v>0.002966308594</v>
      </c>
    </row>
    <row r="44">
      <c r="A44" s="2">
        <f t="shared" si="4"/>
        <v>0.002224731445</v>
      </c>
    </row>
    <row r="45">
      <c r="A45" s="2">
        <f t="shared" si="4"/>
        <v>0.001668548584</v>
      </c>
    </row>
    <row r="46">
      <c r="A46" s="2">
        <f>A45/2</f>
        <v>0.000834274292</v>
      </c>
    </row>
    <row r="50">
      <c r="A50" s="2">
        <f>1/10</f>
        <v>0.1</v>
      </c>
    </row>
    <row r="51">
      <c r="A51" s="1">
        <f>1/15</f>
        <v>0.06666666667</v>
      </c>
    </row>
    <row r="52">
      <c r="A52" s="2">
        <f>10/50</f>
        <v>0.2</v>
      </c>
    </row>
    <row r="53">
      <c r="A53" s="2">
        <f>A52*200/2000</f>
        <v>0.02</v>
      </c>
    </row>
    <row r="54">
      <c r="A54" s="2">
        <f>A52*100/2000</f>
        <v>0.01</v>
      </c>
    </row>
    <row r="55">
      <c r="A55" s="2">
        <f t="shared" ref="A55:A60" si="5">A54/2</f>
        <v>0.005</v>
      </c>
    </row>
    <row r="56">
      <c r="A56" s="2">
        <f t="shared" si="5"/>
        <v>0.0025</v>
      </c>
    </row>
    <row r="57">
      <c r="A57" s="2">
        <f t="shared" si="5"/>
        <v>0.00125</v>
      </c>
    </row>
    <row r="58">
      <c r="A58" s="2">
        <f t="shared" si="5"/>
        <v>0.000625</v>
      </c>
    </row>
    <row r="59">
      <c r="A59" s="2">
        <f t="shared" si="5"/>
        <v>0.0003125</v>
      </c>
    </row>
    <row r="60">
      <c r="A60" s="2">
        <f t="shared" si="5"/>
        <v>0.00015625</v>
      </c>
    </row>
    <row r="63">
      <c r="G63" s="1" t="s">
        <v>0</v>
      </c>
      <c r="H63" s="1" t="s">
        <v>1</v>
      </c>
      <c r="I63" s="1" t="s">
        <v>47</v>
      </c>
    </row>
    <row r="64">
      <c r="G64" s="1">
        <v>0.0</v>
      </c>
      <c r="H64" s="1">
        <v>0.0</v>
      </c>
      <c r="I64" s="2">
        <f t="shared" ref="I64:I67" si="6">1600*G64/(9+G64)</f>
        <v>0</v>
      </c>
    </row>
    <row r="65">
      <c r="G65" s="2">
        <v>4.0</v>
      </c>
      <c r="H65" s="2">
        <v>765.9092558983549</v>
      </c>
      <c r="I65" s="2">
        <f t="shared" si="6"/>
        <v>492.3076923</v>
      </c>
    </row>
    <row r="66">
      <c r="G66" s="2">
        <v>12.0</v>
      </c>
      <c r="H66" s="2">
        <v>947.3206488191789</v>
      </c>
      <c r="I66" s="2">
        <f t="shared" si="6"/>
        <v>914.2857143</v>
      </c>
    </row>
    <row r="67">
      <c r="G67" s="2">
        <v>38.5</v>
      </c>
      <c r="H67" s="2">
        <v>1295.7454785361506</v>
      </c>
      <c r="I67" s="2">
        <f t="shared" si="6"/>
        <v>1296.842105</v>
      </c>
    </row>
    <row r="98">
      <c r="A98" s="1" t="s">
        <v>0</v>
      </c>
      <c r="B98" s="1" t="s">
        <v>1</v>
      </c>
      <c r="C98" s="1" t="s">
        <v>47</v>
      </c>
    </row>
    <row r="99">
      <c r="A99" s="2">
        <v>7.084768421052631</v>
      </c>
      <c r="B99" s="2">
        <v>732.2754534093825</v>
      </c>
      <c r="C99" s="2">
        <f t="shared" ref="C99:C107" si="7">3500*A99/(18+A99)</f>
        <v>988.5157821</v>
      </c>
    </row>
    <row r="100">
      <c r="A100" s="2">
        <v>8.265563157894736</v>
      </c>
      <c r="B100" s="2">
        <v>738.9012577319626</v>
      </c>
      <c r="C100" s="2">
        <f t="shared" si="7"/>
        <v>1101.422074</v>
      </c>
    </row>
    <row r="101">
      <c r="A101" s="2">
        <v>9.446357894736842</v>
      </c>
      <c r="B101" s="2">
        <v>552.5467593159856</v>
      </c>
      <c r="C101" s="2">
        <f t="shared" si="7"/>
        <v>1204.613478</v>
      </c>
    </row>
    <row r="102">
      <c r="A102" s="2">
        <v>10.627152631578948</v>
      </c>
      <c r="B102" s="2">
        <v>800.6728106130478</v>
      </c>
      <c r="C102" s="2">
        <f t="shared" si="7"/>
        <v>1299.292133</v>
      </c>
    </row>
    <row r="103">
      <c r="A103" s="2">
        <v>11.807947368421052</v>
      </c>
      <c r="B103" s="2">
        <v>218.99105844278984</v>
      </c>
      <c r="C103" s="2">
        <f t="shared" si="7"/>
        <v>1386.469698</v>
      </c>
    </row>
    <row r="104">
      <c r="A104" s="2">
        <v>14.169536842105263</v>
      </c>
      <c r="B104" s="2">
        <v>2526.694149478644</v>
      </c>
      <c r="C104" s="2">
        <f t="shared" si="7"/>
        <v>1541.62552</v>
      </c>
    </row>
    <row r="105">
      <c r="A105" s="2">
        <v>16.53112631578947</v>
      </c>
      <c r="B105" s="2">
        <v>2711.602494790776</v>
      </c>
      <c r="C105" s="2">
        <f t="shared" si="7"/>
        <v>1675.559076</v>
      </c>
    </row>
    <row r="106">
      <c r="A106" s="2">
        <v>18.892715789473684</v>
      </c>
      <c r="B106" s="2">
        <v>2089.63788337237</v>
      </c>
      <c r="C106" s="2">
        <f t="shared" si="7"/>
        <v>1792.345829</v>
      </c>
    </row>
    <row r="107">
      <c r="A107" s="2">
        <v>21.254305263157896</v>
      </c>
      <c r="B107" s="2">
        <v>2873.2666309473243</v>
      </c>
      <c r="C107" s="2">
        <f t="shared" si="7"/>
        <v>1895.080499</v>
      </c>
    </row>
    <row r="108">
      <c r="A108" s="2">
        <v>23.81315789473684</v>
      </c>
      <c r="B108" s="2">
        <v>2145.9158823529474</v>
      </c>
      <c r="C108" s="2">
        <v>1993.2972496695825</v>
      </c>
    </row>
    <row r="109">
      <c r="A109" s="2">
        <v>27.782017543859645</v>
      </c>
      <c r="B109" s="2">
        <v>1860.3239938080549</v>
      </c>
      <c r="C109" s="2">
        <v>2123.913855704473</v>
      </c>
    </row>
    <row r="110">
      <c r="A110" s="2">
        <v>39.68859649122807</v>
      </c>
      <c r="B110" s="2">
        <v>2195.513744961751</v>
      </c>
      <c r="C110" s="2">
        <v>2407.9297498669503</v>
      </c>
    </row>
    <row r="111">
      <c r="A111" s="2">
        <v>43.65745614035088</v>
      </c>
      <c r="B111" s="2">
        <v>3590.115256666478</v>
      </c>
      <c r="C111" s="2">
        <v>2478.2257662951083</v>
      </c>
    </row>
    <row r="112">
      <c r="A112" s="2">
        <v>67.47061403508772</v>
      </c>
      <c r="B112" s="2">
        <v>4757.836218310263</v>
      </c>
      <c r="C112" s="2">
        <v>2762.9045583533893</v>
      </c>
    </row>
    <row r="113">
      <c r="A113" s="2">
        <v>79.37719298245614</v>
      </c>
      <c r="B113" s="2">
        <v>2489.675817764863</v>
      </c>
      <c r="C113" s="2">
        <v>2853.031258445185</v>
      </c>
    </row>
    <row r="124">
      <c r="A124" s="9" t="s">
        <v>0</v>
      </c>
      <c r="B124" s="9" t="s">
        <v>1</v>
      </c>
      <c r="C124" s="9" t="s">
        <v>2</v>
      </c>
      <c r="D124" s="9" t="s">
        <v>3</v>
      </c>
    </row>
    <row r="125">
      <c r="A125" s="2">
        <v>0.05</v>
      </c>
      <c r="B125" s="2">
        <v>1.576632871413746</v>
      </c>
      <c r="C125" s="2">
        <v>9.988011988011989</v>
      </c>
      <c r="D125" s="2">
        <v>22.4251291554592</v>
      </c>
    </row>
    <row r="126">
      <c r="A126" s="2">
        <v>0.1</v>
      </c>
      <c r="B126" s="2">
        <v>11.409478462302358</v>
      </c>
      <c r="C126" s="2">
        <v>19.956087824351297</v>
      </c>
      <c r="D126" s="2">
        <v>25.6286320029132</v>
      </c>
    </row>
    <row r="127">
      <c r="A127" s="2">
        <v>0.19999999999996</v>
      </c>
      <c r="B127" s="2">
        <v>8.918684071917685</v>
      </c>
      <c r="C127" s="2">
        <v>39.83266932270123</v>
      </c>
      <c r="D127" s="2">
        <v>24.7837227607293</v>
      </c>
    </row>
    <row r="128">
      <c r="A128" s="2">
        <v>0.39999999999997</v>
      </c>
      <c r="B128" s="2">
        <v>14.600450137768217</v>
      </c>
      <c r="C128" s="2">
        <v>79.34920634920044</v>
      </c>
      <c r="D128" s="2">
        <v>24.4101287432912</v>
      </c>
    </row>
    <row r="129">
      <c r="A129" s="2">
        <v>0.59999999999998</v>
      </c>
      <c r="B129" s="2">
        <v>19.285823274453666</v>
      </c>
      <c r="C129" s="2">
        <v>118.55335968379056</v>
      </c>
      <c r="D129" s="2">
        <v>32.4549338010355</v>
      </c>
    </row>
    <row r="130">
      <c r="A130" s="2">
        <v>0.79999999999999</v>
      </c>
      <c r="B130" s="2">
        <v>27.32079450784308</v>
      </c>
      <c r="C130" s="2">
        <v>157.44881889763587</v>
      </c>
      <c r="D130" s="2">
        <v>84.1595058296597</v>
      </c>
    </row>
    <row r="131">
      <c r="A131" s="2">
        <v>1.0</v>
      </c>
      <c r="B131" s="2">
        <v>25.683482627927173</v>
      </c>
      <c r="C131" s="2">
        <v>196.0392156862745</v>
      </c>
      <c r="D131" s="2">
        <v>135.008238846955</v>
      </c>
    </row>
    <row r="132">
      <c r="A132" s="2">
        <v>1.20000000000001</v>
      </c>
      <c r="B132" s="2">
        <v>29.573537120709442</v>
      </c>
      <c r="C132" s="2">
        <v>234.32812500000188</v>
      </c>
      <c r="D132" s="2">
        <v>180.652564583485</v>
      </c>
    </row>
    <row r="133">
      <c r="A133" s="2">
        <v>1.60000000000001</v>
      </c>
      <c r="B133" s="2">
        <v>22.01276191060692</v>
      </c>
      <c r="C133" s="2">
        <v>310.0155038759709</v>
      </c>
      <c r="D133" s="2">
        <v>211.37706037382</v>
      </c>
    </row>
    <row r="134">
      <c r="A134" s="2">
        <v>2.00000000000001</v>
      </c>
      <c r="B134" s="2">
        <v>63.86964656964981</v>
      </c>
      <c r="C134" s="2">
        <v>384.5384615384634</v>
      </c>
      <c r="D134" s="2">
        <v>254.780162861032</v>
      </c>
    </row>
    <row r="135">
      <c r="A135" s="2">
        <v>2.4</v>
      </c>
      <c r="B135" s="2">
        <v>57.663660477452595</v>
      </c>
      <c r="C135" s="2">
        <v>457.92366412213744</v>
      </c>
      <c r="D135" s="2">
        <v>257.030552895674</v>
      </c>
    </row>
    <row r="136">
      <c r="A136" s="2">
        <v>2.8</v>
      </c>
      <c r="B136" s="2">
        <v>15.489721096706324</v>
      </c>
      <c r="C136" s="2">
        <v>530.1969696969696</v>
      </c>
      <c r="D136" s="2">
        <v>436.29452076724</v>
      </c>
    </row>
    <row r="137">
      <c r="A137" s="2">
        <v>3.2</v>
      </c>
      <c r="B137" s="2">
        <v>19.927000534034505</v>
      </c>
      <c r="C137" s="2">
        <v>601.3834586466165</v>
      </c>
      <c r="D137" s="2">
        <v>533.443608333591</v>
      </c>
    </row>
    <row r="138">
      <c r="A138" s="2">
        <v>3.6</v>
      </c>
      <c r="B138" s="2">
        <v>137.03739955171181</v>
      </c>
      <c r="C138" s="2">
        <v>671.5074626865672</v>
      </c>
      <c r="D138" s="2">
        <v>734.616995019184</v>
      </c>
    </row>
    <row r="139">
      <c r="A139" s="2">
        <v>4.0</v>
      </c>
      <c r="B139" s="2">
        <v>808.0235142303983</v>
      </c>
      <c r="C139" s="2">
        <v>740.5925925925926</v>
      </c>
      <c r="D139" s="2">
        <v>876.960828458757</v>
      </c>
    </row>
    <row r="140">
      <c r="A140" s="2">
        <v>7.35</v>
      </c>
      <c r="B140" s="2">
        <v>897.739234106385</v>
      </c>
      <c r="C140" s="2">
        <v>1281.3478639930254</v>
      </c>
      <c r="D140" s="2">
        <v>1097.43200238633</v>
      </c>
    </row>
    <row r="141">
      <c r="A141" s="2">
        <v>8.575</v>
      </c>
      <c r="B141" s="2">
        <v>910.9617763679666</v>
      </c>
      <c r="C141" s="2">
        <v>1463.6423388817752</v>
      </c>
      <c r="D141" s="2">
        <v>1071.57183173196</v>
      </c>
    </row>
    <row r="142">
      <c r="A142" s="2">
        <v>9.8</v>
      </c>
      <c r="B142" s="2">
        <v>733.693488809517</v>
      </c>
      <c r="C142" s="2">
        <v>1638.4682274247493</v>
      </c>
      <c r="D142" s="2">
        <v>1293.61749074536</v>
      </c>
    </row>
    <row r="143">
      <c r="A143" s="2">
        <v>11.025</v>
      </c>
      <c r="B143" s="2">
        <v>1036.0360076308457</v>
      </c>
      <c r="C143" s="2">
        <v>1806.2752970094223</v>
      </c>
      <c r="D143" s="2">
        <v>1597.97206430921</v>
      </c>
    </row>
    <row r="144">
      <c r="A144" s="2">
        <v>14.7</v>
      </c>
      <c r="B144" s="2">
        <v>3586.855990302737</v>
      </c>
      <c r="C144" s="2">
        <v>2271.5703245749614</v>
      </c>
      <c r="D144" s="2">
        <v>1838.81593384561</v>
      </c>
    </row>
    <row r="145">
      <c r="A145" s="2">
        <v>16.2</v>
      </c>
      <c r="B145" s="2">
        <v>1954.391229789324</v>
      </c>
      <c r="C145" s="2">
        <v>2446.640483383686</v>
      </c>
      <c r="D145" s="2">
        <v>2487.29960602536</v>
      </c>
    </row>
    <row r="146">
      <c r="A146" s="2">
        <v>17.15</v>
      </c>
      <c r="B146" s="2">
        <v>4032.3864177837745</v>
      </c>
      <c r="C146" s="2">
        <v>2553.472822040208</v>
      </c>
      <c r="D146" s="2">
        <v>2665.61812773967</v>
      </c>
    </row>
    <row r="147">
      <c r="A147" s="2">
        <v>19.6</v>
      </c>
      <c r="B147" s="2">
        <v>2861.4771189292373</v>
      </c>
      <c r="C147" s="2">
        <v>2815.528735632184</v>
      </c>
      <c r="D147" s="2">
        <v>2656.55529177136</v>
      </c>
    </row>
    <row r="148">
      <c r="A148" s="2">
        <v>22.05</v>
      </c>
      <c r="B148" s="2">
        <v>4428.7093018258665</v>
      </c>
      <c r="C148" s="2">
        <v>3059.7626648161</v>
      </c>
      <c r="D148" s="2">
        <v>2917.56411048679</v>
      </c>
    </row>
    <row r="149">
      <c r="A149" s="2">
        <v>24.3</v>
      </c>
      <c r="B149" s="2">
        <v>4466.596662895943</v>
      </c>
      <c r="C149" s="2">
        <v>3269.870794078062</v>
      </c>
      <c r="D149" s="2">
        <v>3627.57085258475</v>
      </c>
    </row>
    <row r="150">
      <c r="A150" s="2">
        <v>24.5</v>
      </c>
      <c r="B150" s="2">
        <v>6116.665008397752</v>
      </c>
      <c r="C150" s="2">
        <v>3287.93288590604</v>
      </c>
      <c r="D150" s="2">
        <v>3559.4724475504</v>
      </c>
    </row>
    <row r="151">
      <c r="A151" s="2">
        <v>28.349999999999998</v>
      </c>
      <c r="B151" s="2">
        <v>4623.450296945718</v>
      </c>
      <c r="C151" s="2">
        <v>3617.6553924696873</v>
      </c>
      <c r="D151" s="2">
        <v>3858.81212402369</v>
      </c>
    </row>
    <row r="152">
      <c r="A152" s="2">
        <v>36.45</v>
      </c>
      <c r="B152" s="2">
        <v>13027.337104072394</v>
      </c>
      <c r="C152" s="2">
        <v>4215.466743782534</v>
      </c>
      <c r="D152" s="2">
        <v>4771.08003371609</v>
      </c>
    </row>
    <row r="153">
      <c r="A153" s="2">
        <v>40.5</v>
      </c>
      <c r="B153" s="2">
        <v>3581.86015538293</v>
      </c>
      <c r="C153" s="2">
        <v>4474.2430939226515</v>
      </c>
      <c r="D153" s="2">
        <v>4833.40761494837</v>
      </c>
    </row>
    <row r="154">
      <c r="A154" s="2">
        <v>44.550000000000004</v>
      </c>
      <c r="B154" s="2">
        <v>5357.213773860397</v>
      </c>
      <c r="C154" s="2">
        <v>4710.850343733474</v>
      </c>
      <c r="D154" s="2">
        <v>5049.88041390859</v>
      </c>
    </row>
    <row r="155">
      <c r="A155" s="2">
        <v>56.699999999999996</v>
      </c>
      <c r="B155" s="2">
        <v>15243.151436449814</v>
      </c>
      <c r="C155" s="2">
        <v>5312.901593252109</v>
      </c>
      <c r="D155" s="2">
        <v>5237.18537437939</v>
      </c>
    </row>
    <row r="156">
      <c r="A156" s="2">
        <v>68.85</v>
      </c>
      <c r="B156" s="2">
        <v>6720.487018275417</v>
      </c>
      <c r="C156" s="2">
        <v>5791.857803954565</v>
      </c>
      <c r="D156" s="2">
        <v>5737.00512087496</v>
      </c>
    </row>
    <row r="157">
      <c r="A157" s="2">
        <v>76.95</v>
      </c>
      <c r="B157" s="2">
        <v>13093.874101576921</v>
      </c>
      <c r="C157" s="2">
        <v>6060.229224103978</v>
      </c>
      <c r="D157" s="2">
        <v>5705.36679691472</v>
      </c>
    </row>
    <row r="158">
      <c r="A158" s="2">
        <v>81.0</v>
      </c>
      <c r="B158" s="2">
        <v>6487.308063455712</v>
      </c>
      <c r="C158" s="2">
        <v>6181.969465648855</v>
      </c>
      <c r="D158" s="2">
        <v>5803.72284236645</v>
      </c>
    </row>
  </sheetData>
  <mergeCells count="1">
    <mergeCell ref="S3:T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9</v>
      </c>
      <c r="B1" s="1" t="s">
        <v>10</v>
      </c>
    </row>
    <row r="2">
      <c r="A2" s="1">
        <v>0.0</v>
      </c>
      <c r="B2" s="12">
        <v>0.0</v>
      </c>
    </row>
    <row r="3">
      <c r="A3" s="1">
        <v>0.00125</v>
      </c>
      <c r="B3" s="12">
        <v>0.093141</v>
      </c>
    </row>
    <row r="4">
      <c r="A4" s="1">
        <v>0.00125</v>
      </c>
      <c r="B4" s="12">
        <v>0.091969</v>
      </c>
    </row>
    <row r="5">
      <c r="A5" s="1">
        <v>0.00125</v>
      </c>
      <c r="B5" s="12">
        <v>0.092245</v>
      </c>
    </row>
    <row r="6">
      <c r="A6" s="1">
        <v>0.00125</v>
      </c>
      <c r="B6" s="1">
        <v>0.10397</v>
      </c>
    </row>
    <row r="7">
      <c r="A7" s="1">
        <v>0.00125</v>
      </c>
      <c r="B7" s="1">
        <v>0.10331</v>
      </c>
    </row>
    <row r="8">
      <c r="A8" s="1">
        <v>0.0025</v>
      </c>
      <c r="B8" s="1">
        <v>0.18401</v>
      </c>
    </row>
    <row r="9">
      <c r="A9" s="1">
        <v>0.0025</v>
      </c>
      <c r="B9" s="1">
        <v>0.18552</v>
      </c>
    </row>
    <row r="10">
      <c r="A10" s="1">
        <v>0.0025</v>
      </c>
      <c r="B10" s="1">
        <v>0.20574</v>
      </c>
    </row>
    <row r="11">
      <c r="A11" s="1">
        <v>0.0025</v>
      </c>
      <c r="B11" s="1">
        <v>0.206</v>
      </c>
    </row>
    <row r="12">
      <c r="A12" s="1">
        <v>0.0025</v>
      </c>
      <c r="B12" s="1">
        <v>0.20525</v>
      </c>
    </row>
    <row r="13">
      <c r="A13" s="1">
        <v>0.005</v>
      </c>
      <c r="B13" s="1">
        <v>0.40726</v>
      </c>
    </row>
    <row r="14">
      <c r="A14" s="1">
        <v>0.005</v>
      </c>
      <c r="B14" s="1">
        <v>0.40728</v>
      </c>
    </row>
    <row r="15">
      <c r="A15" s="1">
        <v>0.005</v>
      </c>
      <c r="B15" s="1">
        <v>0.40911</v>
      </c>
    </row>
    <row r="16">
      <c r="A16" s="1">
        <v>0.005</v>
      </c>
      <c r="B16" s="1">
        <v>0.42719</v>
      </c>
    </row>
    <row r="17">
      <c r="A17" s="1">
        <v>0.005</v>
      </c>
      <c r="B17" s="1">
        <v>0.42686</v>
      </c>
    </row>
    <row r="18">
      <c r="A18" s="1">
        <v>0.005</v>
      </c>
      <c r="B18" s="1">
        <v>0.43324</v>
      </c>
    </row>
    <row r="19">
      <c r="A19" s="1">
        <v>0.005</v>
      </c>
      <c r="B19" s="1">
        <v>0.42628</v>
      </c>
    </row>
    <row r="20">
      <c r="A20" s="1">
        <v>0.005</v>
      </c>
      <c r="B20" s="1">
        <v>0.42359</v>
      </c>
    </row>
    <row r="21">
      <c r="A21" s="1">
        <v>0.01</v>
      </c>
      <c r="B21" s="1">
        <v>0.8907</v>
      </c>
    </row>
    <row r="22">
      <c r="A22" s="1">
        <v>0.01</v>
      </c>
      <c r="B22" s="1">
        <v>0.89023</v>
      </c>
    </row>
    <row r="23">
      <c r="A23" s="1">
        <v>0.01</v>
      </c>
      <c r="B23" s="1">
        <v>0.88735</v>
      </c>
    </row>
    <row r="24">
      <c r="A24" s="1">
        <v>0.01</v>
      </c>
      <c r="B24" s="1">
        <v>0.89013</v>
      </c>
      <c r="D24" s="1" t="s">
        <v>9</v>
      </c>
      <c r="E24" s="1" t="s">
        <v>10</v>
      </c>
    </row>
    <row r="25">
      <c r="A25" s="1">
        <v>0.01</v>
      </c>
      <c r="B25" s="1">
        <v>0.88806</v>
      </c>
      <c r="D25" s="1">
        <v>0.0</v>
      </c>
      <c r="E25" s="12">
        <v>0.0</v>
      </c>
    </row>
    <row r="26">
      <c r="A26" s="1">
        <v>0.01</v>
      </c>
      <c r="B26" s="1">
        <v>0.89558</v>
      </c>
      <c r="D26" s="1">
        <v>0.02</v>
      </c>
      <c r="E26" s="1">
        <v>1.9098</v>
      </c>
    </row>
    <row r="27">
      <c r="A27" s="1">
        <v>0.01</v>
      </c>
      <c r="B27" s="1">
        <v>0.88852</v>
      </c>
    </row>
    <row r="28">
      <c r="A28" s="1">
        <v>0.01</v>
      </c>
      <c r="B28" s="1">
        <v>0.88335</v>
      </c>
    </row>
    <row r="29">
      <c r="A29" s="1">
        <v>0.01</v>
      </c>
      <c r="B29" s="1">
        <v>0.88117</v>
      </c>
    </row>
    <row r="30">
      <c r="A30" s="1">
        <v>0.01</v>
      </c>
      <c r="B30" s="1">
        <v>0.88101</v>
      </c>
    </row>
    <row r="31">
      <c r="A31" s="1">
        <v>0.02</v>
      </c>
      <c r="B31" s="1">
        <v>1.8354</v>
      </c>
    </row>
    <row r="32">
      <c r="A32" s="1">
        <v>0.02</v>
      </c>
      <c r="B32" s="1">
        <v>1.8344</v>
      </c>
    </row>
    <row r="33">
      <c r="A33" s="1">
        <v>0.02</v>
      </c>
      <c r="B33" s="1">
        <v>1.8366</v>
      </c>
    </row>
    <row r="34">
      <c r="A34" s="1">
        <v>0.02</v>
      </c>
      <c r="B34" s="1">
        <v>1.8321</v>
      </c>
    </row>
    <row r="35">
      <c r="A35" s="1">
        <v>0.02</v>
      </c>
      <c r="B35" s="1">
        <v>1.8328</v>
      </c>
    </row>
    <row r="36">
      <c r="A36" s="1">
        <v>0.02</v>
      </c>
      <c r="B36" s="1">
        <v>1.8317</v>
      </c>
    </row>
    <row r="37">
      <c r="A37" s="1">
        <v>0.02</v>
      </c>
      <c r="B37" s="1">
        <v>1.8353</v>
      </c>
    </row>
    <row r="38">
      <c r="A38" s="1">
        <v>0.02</v>
      </c>
      <c r="B38" s="1">
        <v>1.9098</v>
      </c>
    </row>
    <row r="39">
      <c r="A39" s="1">
        <v>0.02</v>
      </c>
      <c r="B39" s="1">
        <v>1.9031</v>
      </c>
    </row>
    <row r="40">
      <c r="A40" s="1">
        <v>0.02</v>
      </c>
      <c r="B40" s="1">
        <v>1.9053</v>
      </c>
    </row>
    <row r="41">
      <c r="A41" s="1">
        <v>0.02</v>
      </c>
      <c r="B41" s="1">
        <v>1.9048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9</v>
      </c>
      <c r="B1" s="1" t="s">
        <v>10</v>
      </c>
    </row>
    <row r="2">
      <c r="A2" s="1">
        <v>0.005</v>
      </c>
      <c r="B2" s="1">
        <v>0.52572</v>
      </c>
    </row>
    <row r="3">
      <c r="A3" s="1">
        <v>0.005</v>
      </c>
      <c r="B3" s="1">
        <v>0.52412</v>
      </c>
    </row>
    <row r="4">
      <c r="A4" s="1">
        <v>0.01</v>
      </c>
      <c r="B4" s="1">
        <v>1.1211</v>
      </c>
    </row>
    <row r="5">
      <c r="A5" s="1">
        <v>0.01</v>
      </c>
      <c r="B5" s="1">
        <v>1.1189</v>
      </c>
    </row>
    <row r="6">
      <c r="A6" s="1">
        <v>0.01</v>
      </c>
      <c r="B6" s="1">
        <v>1.109</v>
      </c>
    </row>
    <row r="7">
      <c r="A7" s="1">
        <v>0.01</v>
      </c>
      <c r="B7" s="1">
        <v>1.1185</v>
      </c>
    </row>
    <row r="8">
      <c r="A8" s="1">
        <v>0.01</v>
      </c>
      <c r="B8" s="1">
        <v>1.0754</v>
      </c>
    </row>
    <row r="9">
      <c r="A9" s="1">
        <v>0.01</v>
      </c>
      <c r="B9" s="1">
        <v>1.0746</v>
      </c>
    </row>
    <row r="10">
      <c r="A10" s="1">
        <v>0.01</v>
      </c>
      <c r="B10" s="1">
        <v>1.0773</v>
      </c>
    </row>
    <row r="11">
      <c r="A11" s="1">
        <v>0.02</v>
      </c>
      <c r="B11" s="1">
        <v>2.1542</v>
      </c>
    </row>
    <row r="12">
      <c r="A12" s="1">
        <v>0.02</v>
      </c>
      <c r="B12" s="1">
        <v>2.1548</v>
      </c>
    </row>
    <row r="13">
      <c r="A13" s="1">
        <v>0.02</v>
      </c>
      <c r="B13" s="1">
        <v>2.1931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14"/>
  </cols>
  <sheetData>
    <row r="1">
      <c r="A1" s="1" t="s">
        <v>9</v>
      </c>
      <c r="B1" s="1" t="s">
        <v>10</v>
      </c>
    </row>
    <row r="2">
      <c r="A2" s="1">
        <v>0.0</v>
      </c>
      <c r="B2" s="1">
        <v>0.0</v>
      </c>
    </row>
    <row r="3">
      <c r="A3" s="1">
        <v>8.34274292E-4</v>
      </c>
      <c r="B3" s="1">
        <v>0.048526</v>
      </c>
    </row>
    <row r="4">
      <c r="A4" s="1">
        <v>8.34274292E-4</v>
      </c>
      <c r="B4" s="1">
        <v>0.048477</v>
      </c>
    </row>
    <row r="5">
      <c r="A5" s="1">
        <v>0.001668548584</v>
      </c>
      <c r="B5" s="1">
        <v>0.13571</v>
      </c>
    </row>
    <row r="6">
      <c r="A6" s="1">
        <v>0.001668548584</v>
      </c>
      <c r="B6" s="1">
        <v>0.13465</v>
      </c>
    </row>
    <row r="7">
      <c r="A7" s="1">
        <v>0.002224731445</v>
      </c>
      <c r="B7" s="1">
        <v>0.1899</v>
      </c>
    </row>
    <row r="8">
      <c r="A8" s="1">
        <v>0.002224731445</v>
      </c>
      <c r="B8" s="1">
        <v>0.18948</v>
      </c>
    </row>
    <row r="9">
      <c r="A9" s="1">
        <v>0.002966308594</v>
      </c>
      <c r="B9" s="1">
        <v>0.2575</v>
      </c>
    </row>
    <row r="10">
      <c r="A10" s="1">
        <v>0.002966308594</v>
      </c>
      <c r="B10" s="1">
        <v>0.25752</v>
      </c>
    </row>
    <row r="11">
      <c r="A11" s="1">
        <v>0.003955078125</v>
      </c>
      <c r="B11" s="1">
        <v>0.35383</v>
      </c>
    </row>
    <row r="12">
      <c r="A12" s="1">
        <v>0.003955078125</v>
      </c>
      <c r="B12" s="1">
        <v>0.35256</v>
      </c>
    </row>
    <row r="13">
      <c r="A13" s="1">
        <v>0.0052734375</v>
      </c>
      <c r="B13" s="1">
        <v>0.4755</v>
      </c>
    </row>
    <row r="14">
      <c r="A14" s="1">
        <v>0.0052734375</v>
      </c>
      <c r="B14" s="1">
        <v>0.47219</v>
      </c>
    </row>
    <row r="15">
      <c r="A15" s="1">
        <v>0.010546875</v>
      </c>
      <c r="B15" s="1">
        <v>1.0199</v>
      </c>
    </row>
    <row r="16">
      <c r="A16" s="1">
        <v>0.010546875</v>
      </c>
      <c r="B16" s="1">
        <v>1.0106</v>
      </c>
    </row>
    <row r="17">
      <c r="A17" s="1">
        <v>0.02109375</v>
      </c>
      <c r="B17" s="1">
        <v>2.1748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4" t="s">
        <v>9</v>
      </c>
      <c r="B1" s="24" t="s">
        <v>73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>
      <c r="A2" s="24">
        <v>9.765625E-4</v>
      </c>
      <c r="B2" s="26">
        <v>0.0764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</row>
    <row r="3">
      <c r="A3" s="24">
        <v>0.001953125</v>
      </c>
      <c r="B3" s="24">
        <v>0.10803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</row>
    <row r="4">
      <c r="A4" s="24">
        <v>0.00390625</v>
      </c>
      <c r="B4" s="24">
        <v>0.20679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>
      <c r="A5" s="24">
        <v>0.0078125</v>
      </c>
      <c r="B5" s="24">
        <v>0.37023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>
      <c r="A6" s="24">
        <v>0.015625</v>
      </c>
      <c r="B6" s="24">
        <v>0.78326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>
      <c r="A7" s="24">
        <v>0.03125</v>
      </c>
      <c r="B7" s="24">
        <v>1.607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>
      <c r="A8" s="24">
        <v>0.0625</v>
      </c>
      <c r="B8" s="24">
        <v>3.068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>
      <c r="A9" s="24">
        <v>0.125</v>
      </c>
      <c r="B9" s="24">
        <v>3.5166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>
      <c r="A10" s="24">
        <v>0.25</v>
      </c>
      <c r="B10" s="24">
        <v>4.0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>
      <c r="A11" s="24">
        <v>0.5</v>
      </c>
      <c r="B11" s="24">
        <v>3.5728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>
      <c r="A18" s="25"/>
      <c r="B18" s="25"/>
      <c r="C18" s="25"/>
      <c r="D18" s="25"/>
      <c r="E18" s="25"/>
      <c r="F18" s="25"/>
      <c r="G18" s="25"/>
      <c r="H18" s="25"/>
      <c r="I18" s="25"/>
      <c r="J18" s="27"/>
      <c r="K18" s="25"/>
      <c r="L18" s="25"/>
      <c r="M18" s="25"/>
      <c r="N18" s="25"/>
      <c r="O18" s="25"/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57"/>
  </cols>
  <sheetData>
    <row r="1">
      <c r="A1" s="1" t="s">
        <v>9</v>
      </c>
      <c r="B1" s="1" t="s">
        <v>10</v>
      </c>
    </row>
    <row r="2">
      <c r="A2" s="1">
        <v>9.765625E-4</v>
      </c>
      <c r="B2" s="1">
        <v>0.44618</v>
      </c>
    </row>
    <row r="3">
      <c r="A3" s="1">
        <v>0.001953125</v>
      </c>
      <c r="B3" s="1">
        <v>0.99663</v>
      </c>
    </row>
    <row r="4">
      <c r="A4" s="1">
        <v>0.00390625</v>
      </c>
      <c r="B4" s="1">
        <v>2.4081</v>
      </c>
    </row>
    <row r="5">
      <c r="A5" s="1">
        <v>0.0078125</v>
      </c>
      <c r="B5" s="1">
        <v>3.3163</v>
      </c>
    </row>
    <row r="6">
      <c r="A6" s="1">
        <v>0.015625</v>
      </c>
      <c r="B6" s="1">
        <v>3.9781</v>
      </c>
    </row>
    <row r="7">
      <c r="A7" s="1">
        <v>0.03125</v>
      </c>
      <c r="B7" s="1">
        <v>3.2763</v>
      </c>
    </row>
    <row r="8">
      <c r="A8" s="1">
        <v>0.0625</v>
      </c>
      <c r="B8" s="1">
        <v>3.2272</v>
      </c>
    </row>
    <row r="9">
      <c r="A9" s="1">
        <v>0.125</v>
      </c>
      <c r="B9" s="1">
        <v>2.9996</v>
      </c>
    </row>
    <row r="10">
      <c r="A10" s="1">
        <v>0.25</v>
      </c>
      <c r="B10" s="1">
        <v>3.1788</v>
      </c>
    </row>
    <row r="11">
      <c r="A11" s="1">
        <v>0.5</v>
      </c>
      <c r="B11" s="1">
        <v>3.234</v>
      </c>
    </row>
  </sheetData>
  <drawing r:id="rId1"/>
</worksheet>
</file>