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ale08/workspace/react/fhi/xlx/"/>
    </mc:Choice>
  </mc:AlternateContent>
  <xr:revisionPtr revIDLastSave="0" documentId="13_ncr:1_{D5AC204D-2D98-0D4D-B4A1-3C6F3FA1C148}" xr6:coauthVersionLast="47" xr6:coauthVersionMax="47" xr10:uidLastSave="{00000000-0000-0000-0000-000000000000}"/>
  <bookViews>
    <workbookView xWindow="0" yWindow="460" windowWidth="33360" windowHeight="15880" xr2:uid="{18DB651B-E801-45A0-B314-30C3E793447E}"/>
  </bookViews>
  <sheets>
    <sheet name="All Items" sheetId="1" r:id="rId1"/>
    <sheet name="Star Basket" sheetId="2" r:id="rId2"/>
    <sheet name="Needs Improvement" sheetId="3" r:id="rId3"/>
    <sheet name="Improve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5" l="1"/>
  <c r="AC13" i="5"/>
  <c r="Y13" i="5"/>
  <c r="W13" i="5"/>
  <c r="U13" i="5"/>
  <c r="R13" i="5"/>
  <c r="S13" i="5" s="1"/>
  <c r="O13" i="5"/>
  <c r="M13" i="5"/>
  <c r="F13" i="5"/>
  <c r="D13" i="5"/>
  <c r="AC12" i="5"/>
  <c r="Y12" i="5"/>
  <c r="W12" i="5"/>
  <c r="U12" i="5"/>
  <c r="S12" i="5"/>
  <c r="R12" i="5"/>
  <c r="O12" i="5"/>
  <c r="M12" i="5"/>
  <c r="F12" i="5"/>
  <c r="D12" i="5"/>
  <c r="AC11" i="5"/>
  <c r="Y11" i="5"/>
  <c r="W11" i="5"/>
  <c r="U11" i="5"/>
  <c r="R11" i="5"/>
  <c r="S11" i="5" s="1"/>
  <c r="O11" i="5"/>
  <c r="M11" i="5"/>
  <c r="F11" i="5"/>
  <c r="D11" i="5"/>
  <c r="AC10" i="5"/>
  <c r="Y10" i="5"/>
  <c r="W10" i="5"/>
  <c r="U10" i="5"/>
  <c r="R10" i="5"/>
  <c r="S10" i="5" s="1"/>
  <c r="O10" i="5"/>
  <c r="M10" i="5"/>
  <c r="F10" i="5"/>
  <c r="D10" i="5"/>
  <c r="AC9" i="5"/>
  <c r="Y9" i="5"/>
  <c r="W9" i="5"/>
  <c r="U9" i="5"/>
  <c r="R9" i="5"/>
  <c r="S9" i="5" s="1"/>
  <c r="O9" i="5"/>
  <c r="M9" i="5"/>
  <c r="F9" i="5"/>
  <c r="D9" i="5"/>
  <c r="AC8" i="5"/>
  <c r="Y8" i="5"/>
  <c r="W8" i="5"/>
  <c r="U8" i="5"/>
  <c r="R8" i="5"/>
  <c r="S8" i="5" s="1"/>
  <c r="O8" i="5"/>
  <c r="M8" i="5"/>
  <c r="F8" i="5"/>
  <c r="D8" i="5"/>
  <c r="AC7" i="5"/>
  <c r="Y7" i="5"/>
  <c r="W7" i="5"/>
  <c r="U7" i="5"/>
  <c r="R7" i="5"/>
  <c r="S7" i="5" s="1"/>
  <c r="O7" i="5"/>
  <c r="M7" i="5"/>
  <c r="F7" i="5"/>
  <c r="D7" i="5"/>
  <c r="AC6" i="5"/>
  <c r="Y6" i="5"/>
  <c r="W6" i="5"/>
  <c r="U6" i="5"/>
  <c r="R6" i="5"/>
  <c r="S6" i="5" s="1"/>
  <c r="O6" i="5"/>
  <c r="M6" i="5"/>
  <c r="F6" i="5"/>
  <c r="D6" i="5"/>
  <c r="AC5" i="5"/>
  <c r="Y5" i="5"/>
  <c r="W5" i="5"/>
  <c r="U5" i="5"/>
  <c r="R5" i="5"/>
  <c r="S5" i="5" s="1"/>
  <c r="O5" i="5"/>
  <c r="M5" i="5"/>
  <c r="F5" i="5"/>
  <c r="D5" i="5"/>
  <c r="AC4" i="5"/>
  <c r="Y4" i="5"/>
  <c r="W4" i="5"/>
  <c r="U4" i="5"/>
  <c r="R4" i="5"/>
  <c r="S4" i="5" s="1"/>
  <c r="O4" i="5"/>
  <c r="M4" i="5"/>
  <c r="F4" i="5"/>
  <c r="D4" i="5"/>
  <c r="AC3" i="5"/>
  <c r="Y3" i="5"/>
  <c r="W3" i="5"/>
  <c r="U3" i="5"/>
  <c r="R3" i="5"/>
  <c r="S3" i="5" s="1"/>
  <c r="O3" i="5"/>
  <c r="M3" i="5"/>
  <c r="F3" i="5"/>
  <c r="D3" i="5"/>
  <c r="AC2" i="5"/>
  <c r="Y2" i="5"/>
  <c r="W2" i="5"/>
  <c r="U2" i="5"/>
  <c r="R2" i="5"/>
  <c r="S2" i="5" s="1"/>
  <c r="O2" i="5"/>
  <c r="M2" i="5"/>
  <c r="F2" i="5"/>
  <c r="D2" i="5"/>
  <c r="B36" i="3"/>
  <c r="AC13" i="3"/>
  <c r="Y13" i="3"/>
  <c r="W13" i="3"/>
  <c r="U13" i="3"/>
  <c r="R13" i="3"/>
  <c r="S13" i="3" s="1"/>
  <c r="O13" i="3"/>
  <c r="M13" i="3"/>
  <c r="F13" i="3"/>
  <c r="D13" i="3"/>
  <c r="AC12" i="3"/>
  <c r="Y12" i="3"/>
  <c r="W12" i="3"/>
  <c r="U12" i="3"/>
  <c r="S12" i="3"/>
  <c r="R12" i="3"/>
  <c r="O12" i="3"/>
  <c r="M12" i="3"/>
  <c r="F12" i="3"/>
  <c r="D12" i="3"/>
  <c r="AC11" i="3"/>
  <c r="Y11" i="3"/>
  <c r="W11" i="3"/>
  <c r="U11" i="3"/>
  <c r="R11" i="3"/>
  <c r="S11" i="3" s="1"/>
  <c r="O11" i="3"/>
  <c r="M11" i="3"/>
  <c r="F11" i="3"/>
  <c r="D11" i="3"/>
  <c r="AC10" i="3"/>
  <c r="Y10" i="3"/>
  <c r="W10" i="3"/>
  <c r="U10" i="3"/>
  <c r="R10" i="3"/>
  <c r="S10" i="3" s="1"/>
  <c r="O10" i="3"/>
  <c r="M10" i="3"/>
  <c r="F10" i="3"/>
  <c r="D10" i="3"/>
  <c r="AC9" i="3"/>
  <c r="Y9" i="3"/>
  <c r="W9" i="3"/>
  <c r="U9" i="3"/>
  <c r="R9" i="3"/>
  <c r="S9" i="3" s="1"/>
  <c r="O9" i="3"/>
  <c r="M9" i="3"/>
  <c r="F9" i="3"/>
  <c r="D9" i="3"/>
  <c r="AC8" i="3"/>
  <c r="Y8" i="3"/>
  <c r="W8" i="3"/>
  <c r="U8" i="3"/>
  <c r="R8" i="3"/>
  <c r="S8" i="3" s="1"/>
  <c r="O8" i="3"/>
  <c r="M8" i="3"/>
  <c r="F8" i="3"/>
  <c r="D8" i="3"/>
  <c r="AC7" i="3"/>
  <c r="Y7" i="3"/>
  <c r="W7" i="3"/>
  <c r="U7" i="3"/>
  <c r="R7" i="3"/>
  <c r="S7" i="3" s="1"/>
  <c r="O7" i="3"/>
  <c r="M7" i="3"/>
  <c r="F7" i="3"/>
  <c r="D7" i="3"/>
  <c r="AC6" i="3"/>
  <c r="Y6" i="3"/>
  <c r="W6" i="3"/>
  <c r="U6" i="3"/>
  <c r="R6" i="3"/>
  <c r="S6" i="3" s="1"/>
  <c r="O6" i="3"/>
  <c r="M6" i="3"/>
  <c r="F6" i="3"/>
  <c r="D6" i="3"/>
  <c r="AC5" i="3"/>
  <c r="Y5" i="3"/>
  <c r="W5" i="3"/>
  <c r="U5" i="3"/>
  <c r="R5" i="3"/>
  <c r="S5" i="3" s="1"/>
  <c r="O5" i="3"/>
  <c r="M5" i="3"/>
  <c r="F5" i="3"/>
  <c r="D5" i="3"/>
  <c r="AC4" i="3"/>
  <c r="Y4" i="3"/>
  <c r="W4" i="3"/>
  <c r="U4" i="3"/>
  <c r="R4" i="3"/>
  <c r="S4" i="3" s="1"/>
  <c r="O4" i="3"/>
  <c r="M4" i="3"/>
  <c r="F4" i="3"/>
  <c r="D4" i="3"/>
  <c r="AC3" i="3"/>
  <c r="Y3" i="3"/>
  <c r="W3" i="3"/>
  <c r="U3" i="3"/>
  <c r="R3" i="3"/>
  <c r="S3" i="3" s="1"/>
  <c r="O3" i="3"/>
  <c r="M3" i="3"/>
  <c r="F3" i="3"/>
  <c r="D3" i="3"/>
  <c r="AC2" i="3"/>
  <c r="Y2" i="3"/>
  <c r="W2" i="3"/>
  <c r="U2" i="3"/>
  <c r="R2" i="3"/>
  <c r="S2" i="3" s="1"/>
  <c r="O2" i="3"/>
  <c r="M2" i="3"/>
  <c r="F2" i="3"/>
  <c r="D2" i="3"/>
  <c r="B40" i="2"/>
  <c r="AC17" i="2"/>
  <c r="Y17" i="2"/>
  <c r="W17" i="2"/>
  <c r="U17" i="2"/>
  <c r="R17" i="2"/>
  <c r="S17" i="2" s="1"/>
  <c r="O17" i="2"/>
  <c r="M17" i="2"/>
  <c r="F17" i="2"/>
  <c r="D17" i="2"/>
  <c r="AC16" i="2"/>
  <c r="Y16" i="2"/>
  <c r="W16" i="2"/>
  <c r="U16" i="2"/>
  <c r="R16" i="2"/>
  <c r="S16" i="2" s="1"/>
  <c r="O16" i="2"/>
  <c r="M16" i="2"/>
  <c r="F16" i="2"/>
  <c r="D16" i="2"/>
  <c r="AC15" i="2"/>
  <c r="Y15" i="2"/>
  <c r="W15" i="2"/>
  <c r="U15" i="2"/>
  <c r="R15" i="2"/>
  <c r="S15" i="2" s="1"/>
  <c r="O15" i="2"/>
  <c r="M15" i="2"/>
  <c r="F15" i="2"/>
  <c r="D15" i="2"/>
  <c r="AC14" i="2"/>
  <c r="Y14" i="2"/>
  <c r="W14" i="2"/>
  <c r="U14" i="2"/>
  <c r="R14" i="2"/>
  <c r="S14" i="2" s="1"/>
  <c r="O14" i="2"/>
  <c r="M14" i="2"/>
  <c r="F14" i="2"/>
  <c r="D14" i="2"/>
  <c r="AC13" i="2"/>
  <c r="Y13" i="2"/>
  <c r="W13" i="2"/>
  <c r="U13" i="2"/>
  <c r="R13" i="2"/>
  <c r="S13" i="2" s="1"/>
  <c r="O13" i="2"/>
  <c r="M13" i="2"/>
  <c r="F13" i="2"/>
  <c r="D13" i="2"/>
  <c r="AC12" i="2"/>
  <c r="Y12" i="2"/>
  <c r="W12" i="2"/>
  <c r="U12" i="2"/>
  <c r="R12" i="2"/>
  <c r="S12" i="2" s="1"/>
  <c r="O12" i="2"/>
  <c r="M12" i="2"/>
  <c r="F12" i="2"/>
  <c r="D12" i="2"/>
  <c r="AC11" i="2"/>
  <c r="Y11" i="2"/>
  <c r="W11" i="2"/>
  <c r="U11" i="2"/>
  <c r="R11" i="2"/>
  <c r="S11" i="2" s="1"/>
  <c r="O11" i="2"/>
  <c r="M11" i="2"/>
  <c r="F11" i="2"/>
  <c r="D11" i="2"/>
  <c r="AC10" i="2"/>
  <c r="Y10" i="2"/>
  <c r="W10" i="2"/>
  <c r="U10" i="2"/>
  <c r="R10" i="2"/>
  <c r="S10" i="2" s="1"/>
  <c r="O10" i="2"/>
  <c r="M10" i="2"/>
  <c r="F10" i="2"/>
  <c r="D10" i="2"/>
  <c r="AC9" i="2"/>
  <c r="Y9" i="2"/>
  <c r="W9" i="2"/>
  <c r="U9" i="2"/>
  <c r="R9" i="2"/>
  <c r="S9" i="2" s="1"/>
  <c r="O9" i="2"/>
  <c r="M9" i="2"/>
  <c r="F9" i="2"/>
  <c r="D9" i="2"/>
  <c r="AC8" i="2"/>
  <c r="Y8" i="2"/>
  <c r="W8" i="2"/>
  <c r="U8" i="2"/>
  <c r="R8" i="2"/>
  <c r="S8" i="2" s="1"/>
  <c r="O8" i="2"/>
  <c r="M8" i="2"/>
  <c r="F8" i="2"/>
  <c r="D8" i="2"/>
  <c r="AC7" i="2"/>
  <c r="Y7" i="2"/>
  <c r="W7" i="2"/>
  <c r="U7" i="2"/>
  <c r="R7" i="2"/>
  <c r="S7" i="2" s="1"/>
  <c r="O7" i="2"/>
  <c r="M7" i="2"/>
  <c r="F7" i="2"/>
  <c r="D7" i="2"/>
  <c r="AC6" i="2"/>
  <c r="Y6" i="2"/>
  <c r="W6" i="2"/>
  <c r="U6" i="2"/>
  <c r="R6" i="2"/>
  <c r="S6" i="2" s="1"/>
  <c r="O6" i="2"/>
  <c r="M6" i="2"/>
  <c r="F6" i="2"/>
  <c r="D6" i="2"/>
  <c r="AC5" i="2"/>
  <c r="Y5" i="2"/>
  <c r="W5" i="2"/>
  <c r="U5" i="2"/>
  <c r="R5" i="2"/>
  <c r="S5" i="2" s="1"/>
  <c r="O5" i="2"/>
  <c r="M5" i="2"/>
  <c r="F5" i="2"/>
  <c r="D5" i="2"/>
  <c r="AC4" i="2"/>
  <c r="Y4" i="2"/>
  <c r="W4" i="2"/>
  <c r="U4" i="2"/>
  <c r="R4" i="2"/>
  <c r="S4" i="2" s="1"/>
  <c r="O4" i="2"/>
  <c r="M4" i="2"/>
  <c r="F4" i="2"/>
  <c r="D4" i="2"/>
  <c r="AC3" i="2"/>
  <c r="Y3" i="2"/>
  <c r="W3" i="2"/>
  <c r="U3" i="2"/>
  <c r="R3" i="2"/>
  <c r="S3" i="2" s="1"/>
  <c r="O3" i="2"/>
  <c r="M3" i="2"/>
  <c r="F3" i="2"/>
  <c r="D3" i="2"/>
  <c r="AC2" i="2"/>
  <c r="Y2" i="2"/>
  <c r="W2" i="2"/>
  <c r="U2" i="2"/>
  <c r="R2" i="2"/>
  <c r="S2" i="2" s="1"/>
  <c r="O2" i="2"/>
  <c r="M2" i="2"/>
  <c r="F2" i="2"/>
  <c r="D2" i="2"/>
  <c r="D110" i="1"/>
  <c r="F110" i="1"/>
  <c r="D111" i="1"/>
  <c r="F111" i="1"/>
  <c r="D112" i="1"/>
  <c r="F112" i="1"/>
  <c r="D113" i="1"/>
  <c r="F113" i="1"/>
  <c r="D114" i="1"/>
  <c r="F114" i="1"/>
  <c r="D115" i="1"/>
  <c r="F115" i="1"/>
  <c r="D116" i="1"/>
  <c r="F116" i="1"/>
  <c r="D117" i="1"/>
  <c r="F117" i="1"/>
  <c r="D118" i="1"/>
  <c r="F118" i="1"/>
  <c r="D119" i="1"/>
  <c r="F119" i="1"/>
  <c r="D120" i="1"/>
  <c r="F120" i="1"/>
  <c r="D121" i="1"/>
  <c r="F121" i="1"/>
  <c r="D122" i="1"/>
  <c r="F122" i="1"/>
  <c r="D123" i="1"/>
  <c r="F123" i="1"/>
  <c r="D124" i="1"/>
  <c r="F124" i="1"/>
  <c r="D125" i="1"/>
  <c r="F125" i="1"/>
  <c r="D126" i="1"/>
  <c r="F126" i="1"/>
  <c r="D127" i="1"/>
  <c r="F127" i="1"/>
  <c r="T17" i="5" l="1"/>
  <c r="D15" i="5"/>
  <c r="L16" i="5" s="1"/>
  <c r="R17" i="5"/>
  <c r="W16" i="5"/>
  <c r="H32" i="5" s="1"/>
  <c r="O16" i="5"/>
  <c r="H29" i="5" s="1"/>
  <c r="G16" i="5"/>
  <c r="H23" i="5" s="1"/>
  <c r="AB16" i="5"/>
  <c r="T16" i="5"/>
  <c r="F16" i="5"/>
  <c r="H22" i="5" s="1"/>
  <c r="U16" i="5"/>
  <c r="H31" i="5" s="1"/>
  <c r="M16" i="5"/>
  <c r="H28" i="5" s="1"/>
  <c r="AA16" i="5"/>
  <c r="K16" i="5"/>
  <c r="H27" i="5" s="1"/>
  <c r="Z16" i="5"/>
  <c r="J16" i="5"/>
  <c r="H26" i="5" s="1"/>
  <c r="Q16" i="5"/>
  <c r="I16" i="5"/>
  <c r="H25" i="5" s="1"/>
  <c r="P16" i="5"/>
  <c r="D15" i="3"/>
  <c r="F16" i="3" s="1"/>
  <c r="H22" i="3" s="1"/>
  <c r="T17" i="3"/>
  <c r="R17" i="3"/>
  <c r="R18" i="3" s="1"/>
  <c r="H30" i="3" s="1"/>
  <c r="Y16" i="3"/>
  <c r="H33" i="3" s="1"/>
  <c r="V16" i="3"/>
  <c r="N16" i="3"/>
  <c r="M16" i="3"/>
  <c r="H28" i="3" s="1"/>
  <c r="AB16" i="3"/>
  <c r="S16" i="3"/>
  <c r="K16" i="3"/>
  <c r="H27" i="3" s="1"/>
  <c r="Z16" i="3"/>
  <c r="R16" i="3"/>
  <c r="D19" i="2"/>
  <c r="T21" i="2"/>
  <c r="W20" i="2"/>
  <c r="H36" i="2" s="1"/>
  <c r="O20" i="2"/>
  <c r="H33" i="2" s="1"/>
  <c r="G20" i="2"/>
  <c r="H27" i="2" s="1"/>
  <c r="S20" i="2"/>
  <c r="V20" i="2"/>
  <c r="N20" i="2"/>
  <c r="F20" i="2"/>
  <c r="H26" i="2" s="1"/>
  <c r="J20" i="2"/>
  <c r="H30" i="2" s="1"/>
  <c r="AC20" i="2"/>
  <c r="H38" i="2" s="1"/>
  <c r="U20" i="2"/>
  <c r="H35" i="2" s="1"/>
  <c r="M20" i="2"/>
  <c r="H32" i="2" s="1"/>
  <c r="AA20" i="2"/>
  <c r="AB20" i="2"/>
  <c r="T20" i="2"/>
  <c r="L20" i="2"/>
  <c r="R20" i="2"/>
  <c r="Y20" i="2"/>
  <c r="H37" i="2" s="1"/>
  <c r="Q20" i="2"/>
  <c r="I20" i="2"/>
  <c r="H29" i="2" s="1"/>
  <c r="Z20" i="2"/>
  <c r="X20" i="2"/>
  <c r="P20" i="2"/>
  <c r="H20" i="2"/>
  <c r="H28" i="2" s="1"/>
  <c r="K20" i="2"/>
  <c r="H31" i="2" s="1"/>
  <c r="R21" i="2"/>
  <c r="R22" i="2" s="1"/>
  <c r="H34" i="2" s="1"/>
  <c r="Y16" i="5" l="1"/>
  <c r="H33" i="5" s="1"/>
  <c r="AC16" i="5"/>
  <c r="H34" i="5" s="1"/>
  <c r="R18" i="5"/>
  <c r="H30" i="5" s="1"/>
  <c r="R16" i="5"/>
  <c r="N16" i="5"/>
  <c r="H16" i="5"/>
  <c r="H24" i="5" s="1"/>
  <c r="X16" i="5"/>
  <c r="V16" i="5"/>
  <c r="S16" i="5"/>
  <c r="X16" i="3"/>
  <c r="U16" i="3"/>
  <c r="H31" i="3" s="1"/>
  <c r="G16" i="3"/>
  <c r="H23" i="3" s="1"/>
  <c r="AA16" i="3"/>
  <c r="AC16" i="3"/>
  <c r="H34" i="3" s="1"/>
  <c r="O16" i="3"/>
  <c r="H29" i="3" s="1"/>
  <c r="I16" i="3"/>
  <c r="H25" i="3" s="1"/>
  <c r="H16" i="3"/>
  <c r="H24" i="3" s="1"/>
  <c r="W16" i="3"/>
  <c r="H32" i="3" s="1"/>
  <c r="P16" i="3"/>
  <c r="L16" i="3"/>
  <c r="Q16" i="3"/>
  <c r="J16" i="3"/>
  <c r="H26" i="3" s="1"/>
  <c r="T16" i="3"/>
  <c r="H40" i="2"/>
  <c r="H36" i="5" l="1"/>
  <c r="H36" i="3"/>
  <c r="H81" i="1" l="1"/>
  <c r="H80" i="1"/>
  <c r="H79" i="1"/>
  <c r="D48" i="1"/>
  <c r="F48" i="1"/>
  <c r="M48" i="1"/>
  <c r="O48" i="1"/>
  <c r="R48" i="1"/>
  <c r="S48" i="1"/>
  <c r="U48" i="1"/>
  <c r="W48" i="1"/>
  <c r="Y48" i="1"/>
  <c r="AC48" i="1"/>
  <c r="D49" i="1"/>
  <c r="F49" i="1"/>
  <c r="M49" i="1"/>
  <c r="O49" i="1"/>
  <c r="R49" i="1"/>
  <c r="S49" i="1"/>
  <c r="U49" i="1"/>
  <c r="W49" i="1"/>
  <c r="Y49" i="1"/>
  <c r="AC49" i="1"/>
  <c r="D50" i="1"/>
  <c r="F50" i="1"/>
  <c r="M50" i="1"/>
  <c r="O50" i="1"/>
  <c r="R50" i="1"/>
  <c r="S50" i="1"/>
  <c r="U50" i="1"/>
  <c r="W50" i="1"/>
  <c r="Y50" i="1"/>
  <c r="AC50" i="1"/>
  <c r="D51" i="1"/>
  <c r="F51" i="1"/>
  <c r="M51" i="1"/>
  <c r="O51" i="1"/>
  <c r="R51" i="1"/>
  <c r="S51" i="1"/>
  <c r="U51" i="1"/>
  <c r="W51" i="1"/>
  <c r="Y51" i="1"/>
  <c r="AC51" i="1"/>
  <c r="D52" i="1"/>
  <c r="F52" i="1"/>
  <c r="M52" i="1"/>
  <c r="O52" i="1"/>
  <c r="R52" i="1"/>
  <c r="S52" i="1"/>
  <c r="U52" i="1"/>
  <c r="W52" i="1"/>
  <c r="Y52" i="1"/>
  <c r="AC52" i="1"/>
  <c r="D53" i="1"/>
  <c r="F53" i="1"/>
  <c r="M53" i="1"/>
  <c r="O53" i="1"/>
  <c r="R53" i="1"/>
  <c r="S53" i="1"/>
  <c r="U53" i="1"/>
  <c r="W53" i="1"/>
  <c r="Y53" i="1"/>
  <c r="AC53" i="1"/>
  <c r="D54" i="1"/>
  <c r="F54" i="1"/>
  <c r="M54" i="1"/>
  <c r="O54" i="1"/>
  <c r="R54" i="1"/>
  <c r="S54" i="1"/>
  <c r="U54" i="1"/>
  <c r="W54" i="1"/>
  <c r="Y54" i="1"/>
  <c r="AC54" i="1"/>
  <c r="D55" i="1"/>
  <c r="F55" i="1"/>
  <c r="M55" i="1"/>
  <c r="O55" i="1"/>
  <c r="R55" i="1"/>
  <c r="S55" i="1"/>
  <c r="U55" i="1"/>
  <c r="W55" i="1"/>
  <c r="Y55" i="1"/>
  <c r="AC55" i="1"/>
  <c r="D56" i="1"/>
  <c r="F56" i="1"/>
  <c r="M56" i="1"/>
  <c r="O56" i="1"/>
  <c r="R56" i="1"/>
  <c r="S56" i="1"/>
  <c r="U56" i="1"/>
  <c r="W56" i="1"/>
  <c r="Y56" i="1"/>
  <c r="AC56" i="1"/>
  <c r="D57" i="1"/>
  <c r="F57" i="1"/>
  <c r="M57" i="1"/>
  <c r="O57" i="1"/>
  <c r="R57" i="1"/>
  <c r="S57" i="1"/>
  <c r="U57" i="1"/>
  <c r="W57" i="1"/>
  <c r="Y57" i="1"/>
  <c r="AC57" i="1"/>
  <c r="D58" i="1"/>
  <c r="F58" i="1"/>
  <c r="M58" i="1"/>
  <c r="O58" i="1"/>
  <c r="R58" i="1"/>
  <c r="S58" i="1"/>
  <c r="U58" i="1"/>
  <c r="W58" i="1"/>
  <c r="Y58" i="1"/>
  <c r="AC58" i="1"/>
  <c r="D59" i="1"/>
  <c r="F59" i="1"/>
  <c r="M59" i="1"/>
  <c r="O59" i="1"/>
  <c r="R59" i="1"/>
  <c r="S59" i="1"/>
  <c r="U59" i="1"/>
  <c r="W59" i="1"/>
  <c r="Y59" i="1"/>
  <c r="AC59" i="1"/>
  <c r="D60" i="1"/>
  <c r="F60" i="1"/>
  <c r="M60" i="1"/>
  <c r="O60" i="1"/>
  <c r="R60" i="1"/>
  <c r="S60" i="1"/>
  <c r="U60" i="1"/>
  <c r="W60" i="1"/>
  <c r="Y60" i="1"/>
  <c r="AC60" i="1"/>
  <c r="D61" i="1"/>
  <c r="F61" i="1"/>
  <c r="M61" i="1"/>
  <c r="O61" i="1"/>
  <c r="R61" i="1"/>
  <c r="S61" i="1"/>
  <c r="U61" i="1"/>
  <c r="W61" i="1"/>
  <c r="Y61" i="1"/>
  <c r="AC61" i="1"/>
  <c r="D62" i="1"/>
  <c r="F62" i="1"/>
  <c r="M62" i="1"/>
  <c r="O62" i="1"/>
  <c r="R62" i="1"/>
  <c r="S62" i="1"/>
  <c r="U62" i="1"/>
  <c r="W62" i="1"/>
  <c r="Y62" i="1"/>
  <c r="AC62" i="1"/>
  <c r="D63" i="1"/>
  <c r="F63" i="1"/>
  <c r="M63" i="1"/>
  <c r="O63" i="1"/>
  <c r="R63" i="1"/>
  <c r="S63" i="1" s="1"/>
  <c r="U63" i="1"/>
  <c r="W63" i="1"/>
  <c r="Y63" i="1"/>
  <c r="AC63" i="1"/>
  <c r="D64" i="1"/>
  <c r="F64" i="1"/>
  <c r="M64" i="1"/>
  <c r="O64" i="1"/>
  <c r="R64" i="1"/>
  <c r="S64" i="1" s="1"/>
  <c r="U64" i="1"/>
  <c r="W64" i="1"/>
  <c r="Y64" i="1"/>
  <c r="AC64" i="1"/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3" i="1"/>
  <c r="AC24" i="1"/>
  <c r="AC25" i="1"/>
  <c r="AC26" i="1"/>
  <c r="AC27" i="1"/>
  <c r="AC29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7" i="1"/>
  <c r="AC168" i="1"/>
  <c r="AC169" i="1"/>
  <c r="AC170" i="1"/>
  <c r="AC171" i="1"/>
  <c r="AC173" i="1"/>
  <c r="AC175" i="1"/>
  <c r="AC176" i="1"/>
  <c r="AC177" i="1"/>
  <c r="AC178" i="1"/>
  <c r="AC179" i="1"/>
  <c r="AC180" i="1"/>
  <c r="AC181" i="1"/>
  <c r="AC182" i="1"/>
  <c r="B20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2" i="1"/>
  <c r="S2" i="1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AC22" i="1" s="1"/>
  <c r="D23" i="1"/>
  <c r="D24" i="1"/>
  <c r="D25" i="1"/>
  <c r="D26" i="1"/>
  <c r="D27" i="1"/>
  <c r="D28" i="1"/>
  <c r="AC28" i="1" s="1"/>
  <c r="D29" i="1"/>
  <c r="D30" i="1"/>
  <c r="AC30" i="1" s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AC166" i="1" s="1"/>
  <c r="D167" i="1"/>
  <c r="D168" i="1"/>
  <c r="D169" i="1"/>
  <c r="D170" i="1"/>
  <c r="D171" i="1"/>
  <c r="D172" i="1"/>
  <c r="AC172" i="1" s="1"/>
  <c r="D173" i="1"/>
  <c r="D174" i="1"/>
  <c r="AC174" i="1" s="1"/>
  <c r="D175" i="1"/>
  <c r="D176" i="1"/>
  <c r="D177" i="1"/>
  <c r="D178" i="1"/>
  <c r="D179" i="1"/>
  <c r="D180" i="1"/>
  <c r="D181" i="1"/>
  <c r="D182" i="1"/>
  <c r="AA182" i="1"/>
  <c r="AA181" i="1"/>
  <c r="AA180" i="1"/>
  <c r="AA3" i="1"/>
  <c r="D3" i="1"/>
  <c r="AC2" i="1"/>
  <c r="AA2" i="1"/>
  <c r="Y2" i="1"/>
  <c r="W2" i="1"/>
  <c r="U2" i="1"/>
  <c r="D2" i="1"/>
  <c r="T186" i="1" l="1"/>
  <c r="D184" i="1"/>
  <c r="AA185" i="1" s="1"/>
  <c r="R186" i="1"/>
  <c r="M185" i="1" l="1"/>
  <c r="H197" i="1" s="1"/>
  <c r="Q185" i="1"/>
  <c r="I185" i="1"/>
  <c r="H194" i="1" s="1"/>
  <c r="T185" i="1"/>
  <c r="H185" i="1"/>
  <c r="H193" i="1" s="1"/>
  <c r="F185" i="1"/>
  <c r="H191" i="1" s="1"/>
  <c r="P185" i="1"/>
  <c r="N185" i="1"/>
  <c r="O185" i="1"/>
  <c r="H198" i="1" s="1"/>
  <c r="R187" i="1"/>
  <c r="H199" i="1" s="1"/>
  <c r="Y185" i="1"/>
  <c r="H202" i="1" s="1"/>
  <c r="L185" i="1"/>
  <c r="V185" i="1"/>
  <c r="X185" i="1"/>
  <c r="AB185" i="1"/>
  <c r="G185" i="1"/>
  <c r="H192" i="1" s="1"/>
  <c r="J185" i="1"/>
  <c r="H195" i="1" s="1"/>
  <c r="R185" i="1"/>
  <c r="K185" i="1"/>
  <c r="H196" i="1" s="1"/>
  <c r="U185" i="1"/>
  <c r="H200" i="1" s="1"/>
  <c r="W185" i="1"/>
  <c r="H201" i="1" s="1"/>
  <c r="Z185" i="1"/>
  <c r="S185" i="1"/>
  <c r="AC185" i="1"/>
  <c r="H203" i="1" s="1"/>
  <c r="H205" i="1" l="1"/>
</calcChain>
</file>

<file path=xl/sharedStrings.xml><?xml version="1.0" encoding="utf-8"?>
<sst xmlns="http://schemas.openxmlformats.org/spreadsheetml/2006/main" count="819" uniqueCount="263">
  <si>
    <t>Grocery Items</t>
  </si>
  <si>
    <t>Number of Calories per serving</t>
  </si>
  <si>
    <t>Number of Servings total</t>
  </si>
  <si>
    <t>Total Calories</t>
  </si>
  <si>
    <t>Grams of Fiber per serving</t>
  </si>
  <si>
    <t>g of Fiber total</t>
  </si>
  <si>
    <t>Whole Grains (oz)</t>
  </si>
  <si>
    <t>Whole Fruits (cups)</t>
  </si>
  <si>
    <t>Total Fruit (cups)</t>
  </si>
  <si>
    <t>Total Vegetables (cups)</t>
  </si>
  <si>
    <t>Greens and Beans (cups)</t>
  </si>
  <si>
    <t>Whole Plant Protein and Seafood Protein per serving (g)</t>
  </si>
  <si>
    <t>Whole Plant Protein and Seafood Protein (oz)</t>
  </si>
  <si>
    <t>Total Protein per serving (g)</t>
  </si>
  <si>
    <t>Total Protein (oz)</t>
  </si>
  <si>
    <t>Total Fat per serving (g)</t>
  </si>
  <si>
    <t>Trans Fat per serving (g)</t>
  </si>
  <si>
    <t>PUFAs and MUFAs(g)</t>
  </si>
  <si>
    <t>PUFAs and MUFAs(cal)</t>
  </si>
  <si>
    <t>Saturated Fat per serving (g)</t>
  </si>
  <si>
    <t>Saturated Fat (cal)</t>
  </si>
  <si>
    <t>Added Sugar per serving (g)</t>
  </si>
  <si>
    <t>Added Sugar (cal)</t>
  </si>
  <si>
    <t>Sodium mg per serving</t>
  </si>
  <si>
    <t>Sodium (g)</t>
  </si>
  <si>
    <t>Processed meat? (yes/no)</t>
  </si>
  <si>
    <t>Processed Meat (oz)</t>
  </si>
  <si>
    <t>"Other" calories? (yes/no)</t>
  </si>
  <si>
    <t>Other (cal)</t>
  </si>
  <si>
    <t>Total Value per 1000 calories</t>
  </si>
  <si>
    <t>MUFA+PUFA to SFA</t>
  </si>
  <si>
    <t>Basket Scoring</t>
  </si>
  <si>
    <t>Basket Score</t>
  </si>
  <si>
    <t>Max Points</t>
  </si>
  <si>
    <t>Std for Max Score</t>
  </si>
  <si>
    <t>Std for Min Score</t>
  </si>
  <si>
    <t>g of Fiber</t>
  </si>
  <si>
    <t>14 g per 1000 kcal</t>
  </si>
  <si>
    <t>No Fiber</t>
  </si>
  <si>
    <t>Whole Grains</t>
  </si>
  <si>
    <t>≥1.5 oz per 1000 kcal</t>
  </si>
  <si>
    <t>No Whole Grains</t>
  </si>
  <si>
    <t>Whole Fruits</t>
  </si>
  <si>
    <t>≥ 0.4 cups per 1000 kcal</t>
  </si>
  <si>
    <t>No Whole Fruit</t>
  </si>
  <si>
    <t>Total Fruits</t>
  </si>
  <si>
    <t>≥ 0.8 cup per 1000 kcal</t>
  </si>
  <si>
    <t>No Fruit</t>
  </si>
  <si>
    <t>Total Vegetables</t>
  </si>
  <si>
    <t>≥ 1.1 cup per 1000 kcal</t>
  </si>
  <si>
    <t>No Vegetables</t>
  </si>
  <si>
    <t>Greens and Beans</t>
  </si>
  <si>
    <t>≥ 0.2 cup equivalent per 1000 kcal</t>
  </si>
  <si>
    <t>No Dark-Green Vegeatables or Legumes</t>
  </si>
  <si>
    <t>Whole Plant Protein and Seafood Protein</t>
  </si>
  <si>
    <t>≥ 0.8 oz per 1000 kcal</t>
  </si>
  <si>
    <t>No Seafood or Plant Protein</t>
  </si>
  <si>
    <t>Total Protein</t>
  </si>
  <si>
    <t>≥ 2.5 oz per 1000 kcal</t>
  </si>
  <si>
    <t>No Protein Foods</t>
  </si>
  <si>
    <t>Ratio of MUFA+PUFA to SFA</t>
  </si>
  <si>
    <t>≥2.5</t>
  </si>
  <si>
    <t>Ratio = 0</t>
  </si>
  <si>
    <t>Saturated Fat</t>
  </si>
  <si>
    <t>≤8% of energy</t>
  </si>
  <si>
    <t>≥16% of energy</t>
  </si>
  <si>
    <t>Added Sugar</t>
  </si>
  <si>
    <t>≤6.5% of energy</t>
  </si>
  <si>
    <t>≥26% of energy</t>
  </si>
  <si>
    <t>Sodium</t>
  </si>
  <si>
    <t>≤1.1 grams per 1000 kcal</t>
  </si>
  <si>
    <t>≥2 g per 1000 kcal</t>
  </si>
  <si>
    <t>"Other Calorie" percent greater than 15%</t>
  </si>
  <si>
    <t>≤5% of energy</t>
  </si>
  <si>
    <t>≥15% of energy</t>
  </si>
  <si>
    <t>Total</t>
  </si>
  <si>
    <t>Open Nature Walnuts, 16 oz</t>
  </si>
  <si>
    <t>O Organics frozen whole strawberries, 48 oz</t>
  </si>
  <si>
    <t>Cali'flour Italian Plat-based Cauliflower Pizza Crust, 9.75 oz</t>
  </si>
  <si>
    <t>Simple Mills Almond Flour Artisan Bread, 10.4 oz</t>
  </si>
  <si>
    <t>signature Select Apple &amp; Cinnamon Instant Oatmeal, 13.5 oz</t>
  </si>
  <si>
    <t>Organic Pumpkin Puree can, 15 oz</t>
  </si>
  <si>
    <t>Signature Select Pretzel Honey Wheat Braids, 10 oz</t>
  </si>
  <si>
    <t>2 pork chops, 10 0z</t>
  </si>
  <si>
    <t>Cream of Chicken Reduced Sodium Soup, 10.5 oz</t>
  </si>
  <si>
    <t>Lucerne Egg Whites, 16 oz</t>
  </si>
  <si>
    <t>Pompeian Extra Virgin Olive Oil, 16 oz</t>
  </si>
  <si>
    <t>Humm probiotic kombucha, less sugar</t>
  </si>
  <si>
    <t>Portobello Mushrooms, 8 oz</t>
  </si>
  <si>
    <t>no</t>
  </si>
  <si>
    <t>Seafood Counter Fish Salmon Sockeye Fillet Fresh - 1.00 LB</t>
  </si>
  <si>
    <t>O Organics Organic Rice Bowl White - 7.4 Oz #3</t>
  </si>
  <si>
    <t>Beyond Meat Beyond Sausage Brat Original Plant Based Sausage Links - 14 Oz</t>
  </si>
  <si>
    <t>Broccoli Bunch - 1ea</t>
  </si>
  <si>
    <t>Tillamook Cheese Snack Portions Medium Cheddar - 10-0.75 Oz</t>
  </si>
  <si>
    <t>O Organics Organic Popcorn Sea Salt - 5 Oz</t>
  </si>
  <si>
    <t>Pillsbury Funfetti Cake Mix Spring With Candy Bits - 15.25 Oz</t>
  </si>
  <si>
    <t>Pillsbury Funfetti Frosting Vanilla Unicorn - 15.6 Oz</t>
  </si>
  <si>
    <t>Vital Farms Eggs Large - 12 Count</t>
  </si>
  <si>
    <t>Green Zucchini Squash - 2 count</t>
  </si>
  <si>
    <t>Yellow Squash- 1 count</t>
  </si>
  <si>
    <t>Signature Farms Mushrooms Crimini Brown Baby Bella Sliced - 8 Oz</t>
  </si>
  <si>
    <t>Near East Rice Pilaf Mix Spanish Rice Box - 6.75 Oz</t>
  </si>
  <si>
    <t>Silk Soymilk Vanilla - 64 Fl. Oz</t>
  </si>
  <si>
    <t>O Organics Organic Milk Grass Fed Vitamin D - Half Gallon</t>
  </si>
  <si>
    <t>Bernsteins Dressing &amp; Marinade Italian Restaurant Recipe - 14 Fl. Oz.</t>
  </si>
  <si>
    <t>Stash Black Tea Double Bergamot Earl Grey - 18 Count</t>
  </si>
  <si>
    <t>yes</t>
  </si>
  <si>
    <t>YES</t>
  </si>
  <si>
    <t>Reduced Fat Crescent Rolls, 1 can</t>
  </si>
  <si>
    <t>Ham from the deli, 4 ounces</t>
  </si>
  <si>
    <t>harvarit cheese, 8 ounces</t>
  </si>
  <si>
    <t xml:space="preserve">Red Pears, 2 </t>
  </si>
  <si>
    <t>Apples, 2</t>
  </si>
  <si>
    <t>Open Nature Angus Beef Meatballs, 14 oz</t>
  </si>
  <si>
    <t>Waterfront Bistro Argentine Red Shrimp, 32 oz</t>
  </si>
  <si>
    <t>Frozen Butternut Squash, 9 oz</t>
  </si>
  <si>
    <t>Signature Select Riced Cauliflower Med-Inspired,  12 iz</t>
  </si>
  <si>
    <t>Amy's Bowls, Mexican Casserole</t>
  </si>
  <si>
    <t>Dr. Praeger's Mushroom Risotto Burgers,  10 0z</t>
  </si>
  <si>
    <t>Fairlife Vanilla Light Ice Cream, 14 oz</t>
  </si>
  <si>
    <t>Gorton's Beer Battered, 18.2 oz</t>
  </si>
  <si>
    <t>Krave Black Cherry Pork Jerkey, 2.7 oz</t>
  </si>
  <si>
    <t>CHIcken of the Sea Alaskan Salmon, 3.6 oz (4)</t>
  </si>
  <si>
    <t>Orville Redenbacher's Mini Bags Avocado Oil, 12 oz</t>
  </si>
  <si>
    <t>Applegate The Great Organic Uncured Beef Hot Dog</t>
  </si>
  <si>
    <t>Organic Beef Grass Fed Tenderloin Filet Mignon Steak </t>
  </si>
  <si>
    <t>Open Nature Lamb Rib Roast Frenched</t>
  </si>
  <si>
    <t>USDA Choice Beef Bottom Round Roast</t>
  </si>
  <si>
    <t>Sunkist Navel Oranges Prepacked Bag </t>
  </si>
  <si>
    <t>bananax 3</t>
  </si>
  <si>
    <t>Signature Select Strawberries &amp; Bananas Sliced</t>
  </si>
  <si>
    <t>oinion x5</t>
  </si>
  <si>
    <t>Cal-Organic Farms Organic Carrots - 1 Bunch</t>
  </si>
  <si>
    <t>Napa Cabbage</t>
  </si>
  <si>
    <t>Green Asparagus</t>
  </si>
  <si>
    <t>Large Hass Avocado</t>
  </si>
  <si>
    <t>Cucumber</t>
  </si>
  <si>
    <t>Green Bell Pepper</t>
  </si>
  <si>
    <t>Vita Coco Coconut Water Pure Pack</t>
  </si>
  <si>
    <t>Naked Juice Smoothie Boosted Blue Machine</t>
  </si>
  <si>
    <t xml:space="preserve"> 
Haagen-Dazs Ice Cream Bars Vanilla Milk Chocolate </t>
  </si>
  <si>
    <t>n</t>
  </si>
  <si>
    <t>y</t>
  </si>
  <si>
    <t>lay classic potato chips</t>
  </si>
  <si>
    <t>Organic Lactose free 2% milk</t>
  </si>
  <si>
    <t>Organic Walnuts</t>
  </si>
  <si>
    <t>organic Kombucha Brew Dr superberry 6 pack</t>
  </si>
  <si>
    <t>Prosciutto San Daniele Principe 3 oz</t>
  </si>
  <si>
    <t>organic Tofu 1 pack</t>
  </si>
  <si>
    <t>all natrual Berkshire ground pork 1 pack</t>
  </si>
  <si>
    <t>wild gulf white shrimp 2 IB</t>
  </si>
  <si>
    <t>tomato on the vine (3)</t>
  </si>
  <si>
    <t xml:space="preserve">Tiramisu </t>
  </si>
  <si>
    <t>organic artisan Romaine lettuce</t>
  </si>
  <si>
    <t>Organic Broccoli Florets</t>
  </si>
  <si>
    <t>Bibigo Steamed dumplings</t>
  </si>
  <si>
    <t>kimchi</t>
  </si>
  <si>
    <t>Kewpie deep roasted sesame dressing</t>
  </si>
  <si>
    <t>organic beech mushroom</t>
  </si>
  <si>
    <t>marinated wild alaskin Salmon</t>
  </si>
  <si>
    <t>organic frozen pees</t>
  </si>
  <si>
    <t>Chicken enchiladas</t>
  </si>
  <si>
    <t>talenti dairy free sorbetto</t>
  </si>
  <si>
    <t>spicy thai shrimp fried rice</t>
  </si>
  <si>
    <t>chicken meat balls</t>
  </si>
  <si>
    <t>stonefire mini Naan</t>
  </si>
  <si>
    <t>lite ranch dressing</t>
  </si>
  <si>
    <t>organic salted butter</t>
  </si>
  <si>
    <t>organic pistachios</t>
  </si>
  <si>
    <t>the laughing cow cream cheese</t>
  </si>
  <si>
    <t>hot dogs buns, Ball Park package</t>
  </si>
  <si>
    <t>hot dogs, Ball Park package</t>
  </si>
  <si>
    <t>Lays potato chips bag, 13 oz</t>
  </si>
  <si>
    <t>Frosted Flakes Cereal, 13.5 oz</t>
  </si>
  <si>
    <t>Oscar Mayer bacon, 16 ounces</t>
  </si>
  <si>
    <t>Oroweat white bread, 20 ounces</t>
  </si>
  <si>
    <t>american cheese slices, 16 oz</t>
  </si>
  <si>
    <t>butter, 1 pound</t>
  </si>
  <si>
    <t>pop tarts, 12 in package frosted strawberry</t>
  </si>
  <si>
    <t>Coke, 2 Liters</t>
  </si>
  <si>
    <t>Instant Oatmeal, Maple Brown Sugar</t>
  </si>
  <si>
    <t>sweetened vanilla soy milk,  half gallon</t>
  </si>
  <si>
    <t xml:space="preserve">Unsweetned vanilla soy milk </t>
  </si>
  <si>
    <t>whole wheat hot dog buns</t>
  </si>
  <si>
    <t>Opne Nature Turkey Bacon package</t>
  </si>
  <si>
    <t>O Organics, plain instant oatmeal (add maple extract)</t>
  </si>
  <si>
    <t>Fresh Strawberries instead of strawberry pop tarts</t>
  </si>
  <si>
    <t>Diet Coke instead of Coke, 2 L</t>
  </si>
  <si>
    <t xml:space="preserve">Salmon filets </t>
  </si>
  <si>
    <t>Albacore Tuna 5 oz can, water packed</t>
  </si>
  <si>
    <t>Mixed Nuts, heart healthy Planters 9.75 oz</t>
  </si>
  <si>
    <t>frozen mixed berries, 48 oz</t>
  </si>
  <si>
    <t>Greek low fat plain yogurt, 17.6 oz</t>
  </si>
  <si>
    <t>Extra Virgin Olive Oil, 16.9 oz</t>
  </si>
  <si>
    <t>Tomatoes, vine ripened, 4</t>
  </si>
  <si>
    <t>chia seeds, 12 oz</t>
  </si>
  <si>
    <t>Quinoa, dry, 16 oz</t>
  </si>
  <si>
    <t>smart balance tortillas, 10 oz</t>
  </si>
  <si>
    <t>mandarin oranges, 8</t>
  </si>
  <si>
    <t>broccoli, 2 heads</t>
  </si>
  <si>
    <t>bag of fresh spinach, 8 oz</t>
  </si>
  <si>
    <t>avocado, 2 med</t>
  </si>
  <si>
    <t>fat free refried beans can, 16 oz</t>
  </si>
  <si>
    <t>Tazo Green Ginger (green tea, 20 bags)</t>
  </si>
  <si>
    <t>IMPACT WHEY PROTEIN</t>
  </si>
  <si>
    <t>POWERCRUNCH PRO PROTEIN BAR</t>
  </si>
  <si>
    <t>LOW SODIUM CHICKEN BROTH</t>
  </si>
  <si>
    <t>KALE</t>
  </si>
  <si>
    <t>GROUND BEEG 85/15%</t>
  </si>
  <si>
    <t>WILD CAUGHT SOCKEYE SALMON</t>
  </si>
  <si>
    <t>SAM'SCHOICE THIN CRUST PIZZA</t>
  </si>
  <si>
    <t>UNSWEETENED COCONUT FLAKES</t>
  </si>
  <si>
    <t>FROZEN CHICKEN WINGS</t>
  </si>
  <si>
    <t>FRESH GREEN PEPPER</t>
  </si>
  <si>
    <t>HASS AVOCADO</t>
  </si>
  <si>
    <t>RED ONIONS</t>
  </si>
  <si>
    <t>BROCCOLI FLORETS</t>
  </si>
  <si>
    <t>FRESH BLUEBERRIES</t>
  </si>
  <si>
    <t>FRESH RASPBERRIES</t>
  </si>
  <si>
    <t>ALMOND BREEZE UNSWEETENED MILK</t>
  </si>
  <si>
    <t>NO</t>
  </si>
  <si>
    <t>SOLEIL CARB WATER RASPBERRY/LIME</t>
  </si>
  <si>
    <t>FRANZ EVERYTHING BAGEL</t>
  </si>
  <si>
    <t>TAQUERIA ORIGINAL VERDE</t>
  </si>
  <si>
    <t>COLUMBUS SALAME</t>
  </si>
  <si>
    <t>JENNIE-O TURKEY SAUSAGE</t>
  </si>
  <si>
    <t>CREAMY TOSCANO CHEESE IN SYRAH</t>
  </si>
  <si>
    <t>MANCHEGO CHEESE</t>
  </si>
  <si>
    <t>ENGLISH COASTAL CHEESE</t>
  </si>
  <si>
    <t>ACCLAIMED 2018 CAB SAU</t>
  </si>
  <si>
    <t>BLUE CHEESE OLIVES</t>
  </si>
  <si>
    <t>ORGANIC COCONUT AMINOS</t>
  </si>
  <si>
    <t>ROSEMARY GARLIC CHICKEN</t>
  </si>
  <si>
    <t>PRIMAL AVOCADO OIL MAYO</t>
  </si>
  <si>
    <t>PEPPERED BACON</t>
  </si>
  <si>
    <t>SUN-DRIED TOMATO SAUSAGE</t>
  </si>
  <si>
    <t>OIKOS TRIPLE 0</t>
  </si>
  <si>
    <t>DAISY SOUR CREAM</t>
  </si>
  <si>
    <t>ORGANIC EXTRA VIRGIN OLIVE OIL</t>
  </si>
  <si>
    <t>UNSALTED NUTS</t>
  </si>
  <si>
    <t>1 dozen pasture-raised eggs</t>
  </si>
  <si>
    <t>Darigold FIT milk, 59 oz (40% less sugar)</t>
  </si>
  <si>
    <t>Chobani less sugar yogurt, 4 pack</t>
  </si>
  <si>
    <t>whole wheat bread, 12 slices</t>
  </si>
  <si>
    <t>Old Fashioned Oats, 18 oz</t>
  </si>
  <si>
    <t>blueberries, 18 oz (3 cups)</t>
  </si>
  <si>
    <t>Red Grapes about 6 cups (2.7 lb)</t>
  </si>
  <si>
    <t>spinach bag, 8 oz (7.5 cups)</t>
  </si>
  <si>
    <t>2 salmon filets, 10 oz</t>
  </si>
  <si>
    <t>2 fried chicken breasts (deli)</t>
  </si>
  <si>
    <t>Sign. SelectTurkey Pepperoni, 5 oz</t>
  </si>
  <si>
    <t>Kale Salad Kit, 11 oz</t>
  </si>
  <si>
    <t>flour tortillas, 10 oz</t>
  </si>
  <si>
    <t>cheerios, honey nut, 21 cups</t>
  </si>
  <si>
    <t>peaches, 4 medium</t>
  </si>
  <si>
    <t>romaine lettuce, 1 head</t>
  </si>
  <si>
    <t>6 med. green bell pepper</t>
  </si>
  <si>
    <t>6 Chicken thigh, skinless</t>
  </si>
  <si>
    <t>Cherry Tomatoes (2 cups)</t>
  </si>
  <si>
    <t>Jelly, 1 1/4 cup (2 tsp/SV)</t>
  </si>
  <si>
    <t>Peanut Butter, creamy, 2.5 cups</t>
  </si>
  <si>
    <t>apple juice, unswt 2 quarts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</si>
</sst>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 (Body)"/>
    </font>
    <font>
      <sz val="11"/>
      <color theme="1"/>
      <name val="Calibri (Body)"/>
    </font>
    <font>
      <b/>
      <sz val="10"/>
      <color rgb="FF4B4B4B"/>
      <name val="Arial"/>
      <family val="2"/>
    </font>
    <font>
      <sz val="10"/>
      <color rgb="FF4B4B4B"/>
      <name val="Arial"/>
      <family val="2"/>
    </font>
    <font>
      <sz val="10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sz val="10"/>
      <color theme="1"/>
      <name val="Calibri"/>
      <family val="2"/>
      <scheme val="minor"/>
    </font>
    <font>
      <sz val="12"/>
      <color rgb="FF4B4B4B"/>
      <name val="Arial"/>
      <family val="2"/>
    </font>
    <font>
      <sz val="10"/>
      <color rgb="FF4B4B4B"/>
      <name val="Nunito Sans"/>
    </font>
    <font>
      <b/>
      <sz val="11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5" xfId="0" applyBorder="1"/>
    <xf numFmtId="0" fontId="9" fillId="0" borderId="8" xfId="0" applyFont="1" applyBorder="1" applyAlignment="1">
      <alignment horizontal="left" wrapText="1"/>
    </xf>
    <xf numFmtId="0" fontId="8" fillId="0" borderId="1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9" fillId="0" borderId="14" xfId="0" applyFont="1" applyBorder="1" applyAlignment="1">
      <alignment horizontal="left"/>
    </xf>
    <xf numFmtId="49" fontId="0" fillId="0" borderId="0" xfId="0" applyNumberFormat="1"/>
    <xf numFmtId="0" fontId="8" fillId="0" borderId="11" xfId="0" applyFont="1" applyBorder="1" applyAlignment="1">
      <alignment horizontal="left"/>
    </xf>
    <xf numFmtId="0" fontId="7" fillId="0" borderId="6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15" xfId="0" applyFont="1" applyBorder="1" applyAlignment="1">
      <alignment horizontal="left"/>
    </xf>
    <xf numFmtId="0" fontId="8" fillId="0" borderId="9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/>
    </xf>
    <xf numFmtId="0" fontId="7" fillId="0" borderId="9" xfId="0" applyFont="1" applyBorder="1" applyAlignment="1">
      <alignment horizontal="left" vertical="center" wrapText="1"/>
    </xf>
    <xf numFmtId="1" fontId="8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/>
    <xf numFmtId="0" fontId="8" fillId="0" borderId="11" xfId="0" applyFont="1" applyBorder="1" applyAlignment="1">
      <alignment wrapText="1"/>
    </xf>
    <xf numFmtId="0" fontId="8" fillId="0" borderId="12" xfId="0" applyFont="1" applyBorder="1" applyAlignment="1">
      <alignment horizontal="left" vertical="center"/>
    </xf>
    <xf numFmtId="1" fontId="8" fillId="0" borderId="13" xfId="0" applyNumberFormat="1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left"/>
    </xf>
    <xf numFmtId="49" fontId="8" fillId="0" borderId="17" xfId="0" applyNumberFormat="1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1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2" fontId="9" fillId="0" borderId="8" xfId="0" applyNumberFormat="1" applyFont="1" applyBorder="1" applyAlignment="1">
      <alignment horizontal="left" wrapText="1"/>
    </xf>
    <xf numFmtId="2" fontId="8" fillId="0" borderId="10" xfId="0" applyNumberFormat="1" applyFont="1" applyBorder="1" applyAlignment="1">
      <alignment horizontal="left"/>
    </xf>
    <xf numFmtId="2" fontId="9" fillId="0" borderId="14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BF2FA-D7CC-443B-BB12-54EC9904DB07}">
  <dimension ref="A1:AC206"/>
  <sheetViews>
    <sheetView tabSelected="1" topLeftCell="B76" zoomScale="97" zoomScaleNormal="97" workbookViewId="0">
      <selection activeCell="J93" sqref="J93"/>
    </sheetView>
  </sheetViews>
  <sheetFormatPr baseColWidth="10" defaultColWidth="8.83203125" defaultRowHeight="15" x14ac:dyDescent="0.2"/>
  <cols>
    <col min="1" max="1" width="36.1640625" customWidth="1"/>
    <col min="2" max="2" width="12.5" customWidth="1"/>
    <col min="3" max="3" width="9.33203125" bestFit="1" customWidth="1"/>
    <col min="4" max="4" width="10.83203125" bestFit="1" customWidth="1"/>
    <col min="5" max="5" width="11.5" customWidth="1"/>
    <col min="6" max="6" width="10.1640625" customWidth="1"/>
    <col min="7" max="7" width="14" customWidth="1"/>
    <col min="8" max="9" width="10.5" customWidth="1"/>
    <col min="10" max="19" width="13.33203125" customWidth="1"/>
    <col min="20" max="20" width="11.83203125" bestFit="1" customWidth="1"/>
    <col min="21" max="23" width="11.83203125" customWidth="1"/>
    <col min="24" max="24" width="9.33203125" customWidth="1"/>
    <col min="25" max="25" width="11.83203125" customWidth="1"/>
    <col min="26" max="26" width="12.6640625" customWidth="1"/>
    <col min="27" max="27" width="8.6640625" customWidth="1"/>
    <col min="29" max="29" width="8.6640625" customWidth="1"/>
  </cols>
  <sheetData>
    <row r="1" spans="1:29" ht="94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4" t="s">
        <v>17</v>
      </c>
      <c r="S1" s="4" t="s">
        <v>18</v>
      </c>
      <c r="T1" s="2" t="s">
        <v>19</v>
      </c>
      <c r="U1" s="4" t="s">
        <v>20</v>
      </c>
      <c r="V1" s="2" t="s">
        <v>21</v>
      </c>
      <c r="W1" s="4" t="s">
        <v>22</v>
      </c>
      <c r="X1" s="2" t="s">
        <v>23</v>
      </c>
      <c r="Y1" s="4" t="s">
        <v>24</v>
      </c>
      <c r="Z1" s="2" t="s">
        <v>25</v>
      </c>
      <c r="AA1" s="4" t="s">
        <v>26</v>
      </c>
      <c r="AB1" s="2" t="s">
        <v>27</v>
      </c>
      <c r="AC1" s="4" t="s">
        <v>28</v>
      </c>
    </row>
    <row r="2" spans="1:29" ht="26" customHeight="1" x14ac:dyDescent="0.2">
      <c r="A2" s="5" t="s">
        <v>76</v>
      </c>
      <c r="B2" s="6">
        <v>200</v>
      </c>
      <c r="C2" s="6">
        <v>16</v>
      </c>
      <c r="D2" s="7">
        <f>B2*C2</f>
        <v>3200</v>
      </c>
      <c r="E2" s="6">
        <v>2</v>
      </c>
      <c r="F2" s="1">
        <f>E2*C2</f>
        <v>32</v>
      </c>
      <c r="G2" s="6">
        <v>0</v>
      </c>
      <c r="H2" s="1">
        <v>0</v>
      </c>
      <c r="I2" s="1">
        <v>0</v>
      </c>
      <c r="J2" s="1">
        <v>0</v>
      </c>
      <c r="K2" s="1">
        <v>0</v>
      </c>
      <c r="L2" s="6">
        <v>5</v>
      </c>
      <c r="M2" s="1">
        <f>L2/28.3495*C2</f>
        <v>2.8219192578352352</v>
      </c>
      <c r="N2" s="6">
        <v>5</v>
      </c>
      <c r="O2" s="1">
        <f>N2/28.3495*C2</f>
        <v>2.8219192578352352</v>
      </c>
      <c r="P2" s="6">
        <v>0</v>
      </c>
      <c r="Q2" s="6">
        <v>0</v>
      </c>
      <c r="R2" s="1">
        <f>(P2-Q2-T2)*C2</f>
        <v>-32</v>
      </c>
      <c r="S2" s="1">
        <f>R2*9</f>
        <v>-288</v>
      </c>
      <c r="T2" s="6">
        <v>2</v>
      </c>
      <c r="U2" s="1">
        <f t="shared" ref="U2:U182" si="0">T2*9*C2</f>
        <v>288</v>
      </c>
      <c r="V2" s="6">
        <v>0</v>
      </c>
      <c r="W2" s="1">
        <f t="shared" ref="W2:W182" si="1">V2*4*C2</f>
        <v>0</v>
      </c>
      <c r="X2" s="6">
        <v>0</v>
      </c>
      <c r="Y2" s="1">
        <f t="shared" ref="Y2:Y182" si="2">X2*C2/1000</f>
        <v>0</v>
      </c>
      <c r="Z2" s="1"/>
      <c r="AA2" s="1">
        <f>IF(Z2="yes",O2,0)</f>
        <v>0</v>
      </c>
      <c r="AB2" s="1" t="s">
        <v>89</v>
      </c>
      <c r="AC2" s="1">
        <f t="shared" ref="AC2:AC182" si="3">IF(AB2="yes",D2,0)</f>
        <v>0</v>
      </c>
    </row>
    <row r="3" spans="1:29" ht="26" customHeight="1" x14ac:dyDescent="0.2">
      <c r="A3" s="5" t="s">
        <v>77</v>
      </c>
      <c r="B3" s="6">
        <v>50</v>
      </c>
      <c r="C3" s="6">
        <v>9</v>
      </c>
      <c r="D3" s="7">
        <f t="shared" ref="D3:D182" si="4">B3*C3</f>
        <v>450</v>
      </c>
      <c r="E3" s="6">
        <v>3</v>
      </c>
      <c r="F3" s="1">
        <f t="shared" ref="F3:F66" si="5">E3*C3</f>
        <v>27</v>
      </c>
      <c r="G3" s="6">
        <v>0</v>
      </c>
      <c r="H3" s="1">
        <v>9</v>
      </c>
      <c r="I3" s="1">
        <v>9</v>
      </c>
      <c r="J3" s="1">
        <v>0</v>
      </c>
      <c r="K3" s="1">
        <v>0</v>
      </c>
      <c r="L3" s="6">
        <v>1</v>
      </c>
      <c r="M3" s="1">
        <f t="shared" ref="M3:M66" si="6">L3/28.3495*C3</f>
        <v>0.317465916506464</v>
      </c>
      <c r="N3" s="6">
        <v>1</v>
      </c>
      <c r="O3" s="1">
        <f t="shared" ref="O3:O66" si="7">N3/28.3495*C3</f>
        <v>0.317465916506464</v>
      </c>
      <c r="P3" s="6">
        <v>0</v>
      </c>
      <c r="Q3" s="6">
        <v>0</v>
      </c>
      <c r="R3" s="1">
        <f t="shared" ref="R3:R66" si="8">(P3-Q3-T3)*C3</f>
        <v>0</v>
      </c>
      <c r="S3" s="1">
        <f t="shared" ref="S3:S66" si="9">R3*9</f>
        <v>0</v>
      </c>
      <c r="T3" s="6">
        <v>0</v>
      </c>
      <c r="U3" s="1">
        <f t="shared" si="0"/>
        <v>0</v>
      </c>
      <c r="V3" s="6">
        <v>0</v>
      </c>
      <c r="W3" s="1">
        <f t="shared" si="1"/>
        <v>0</v>
      </c>
      <c r="X3" s="6">
        <v>0</v>
      </c>
      <c r="Y3" s="1">
        <f t="shared" si="2"/>
        <v>0</v>
      </c>
      <c r="Z3" s="1"/>
      <c r="AA3" s="1">
        <f t="shared" ref="AA3:AA182" si="10">IF(Z3="yes",O3,0)</f>
        <v>0</v>
      </c>
      <c r="AB3" s="1" t="s">
        <v>89</v>
      </c>
      <c r="AC3" s="1">
        <f t="shared" si="3"/>
        <v>0</v>
      </c>
    </row>
    <row r="4" spans="1:29" ht="26" customHeight="1" x14ac:dyDescent="0.2">
      <c r="A4" s="5" t="s">
        <v>78</v>
      </c>
      <c r="B4" s="6">
        <v>120</v>
      </c>
      <c r="C4" s="6">
        <v>6</v>
      </c>
      <c r="D4" s="7">
        <f t="shared" si="4"/>
        <v>720</v>
      </c>
      <c r="E4" s="6">
        <v>4</v>
      </c>
      <c r="F4" s="1">
        <f t="shared" si="5"/>
        <v>24</v>
      </c>
      <c r="G4" s="6">
        <v>0</v>
      </c>
      <c r="H4" s="1">
        <v>0</v>
      </c>
      <c r="I4" s="1">
        <v>0</v>
      </c>
      <c r="J4" s="1">
        <v>1</v>
      </c>
      <c r="K4" s="1">
        <v>0</v>
      </c>
      <c r="L4" s="6">
        <v>7</v>
      </c>
      <c r="M4" s="1">
        <f t="shared" si="6"/>
        <v>1.4815076103634985</v>
      </c>
      <c r="N4" s="6">
        <v>7</v>
      </c>
      <c r="O4" s="1">
        <f t="shared" si="7"/>
        <v>1.4815076103634985</v>
      </c>
      <c r="P4" s="6">
        <v>7</v>
      </c>
      <c r="Q4" s="6">
        <v>0</v>
      </c>
      <c r="R4" s="1">
        <f t="shared" si="8"/>
        <v>36</v>
      </c>
      <c r="S4" s="1">
        <f t="shared" si="9"/>
        <v>324</v>
      </c>
      <c r="T4" s="6">
        <v>1</v>
      </c>
      <c r="U4" s="1">
        <f t="shared" si="0"/>
        <v>54</v>
      </c>
      <c r="V4" s="6">
        <v>0</v>
      </c>
      <c r="W4" s="1">
        <f t="shared" si="1"/>
        <v>0</v>
      </c>
      <c r="X4" s="6">
        <v>170</v>
      </c>
      <c r="Y4" s="1">
        <f t="shared" si="2"/>
        <v>1.02</v>
      </c>
      <c r="Z4" s="1"/>
      <c r="AA4" s="1"/>
      <c r="AB4" s="1" t="s">
        <v>89</v>
      </c>
      <c r="AC4" s="1">
        <f t="shared" si="3"/>
        <v>0</v>
      </c>
    </row>
    <row r="5" spans="1:29" ht="26" customHeight="1" x14ac:dyDescent="0.2">
      <c r="A5" s="5" t="s">
        <v>79</v>
      </c>
      <c r="B5" s="6">
        <v>120</v>
      </c>
      <c r="C5" s="6">
        <v>12</v>
      </c>
      <c r="D5" s="7">
        <f t="shared" si="4"/>
        <v>1440</v>
      </c>
      <c r="E5" s="6">
        <v>2</v>
      </c>
      <c r="F5" s="1">
        <f t="shared" si="5"/>
        <v>24</v>
      </c>
      <c r="G5" s="6">
        <v>0</v>
      </c>
      <c r="H5" s="1">
        <v>0</v>
      </c>
      <c r="I5" s="1">
        <v>0</v>
      </c>
      <c r="J5" s="1">
        <v>0</v>
      </c>
      <c r="K5" s="1">
        <v>0</v>
      </c>
      <c r="L5" s="6">
        <v>3</v>
      </c>
      <c r="M5" s="1">
        <f t="shared" si="6"/>
        <v>1.2698636660258558</v>
      </c>
      <c r="N5" s="6">
        <v>3</v>
      </c>
      <c r="O5" s="1">
        <f t="shared" si="7"/>
        <v>1.2698636660258558</v>
      </c>
      <c r="P5" s="6">
        <v>0</v>
      </c>
      <c r="Q5" s="6">
        <v>7</v>
      </c>
      <c r="R5" s="1">
        <f t="shared" si="8"/>
        <v>-90</v>
      </c>
      <c r="S5" s="1">
        <f t="shared" si="9"/>
        <v>-810</v>
      </c>
      <c r="T5" s="6">
        <v>0.5</v>
      </c>
      <c r="U5" s="1">
        <f t="shared" si="0"/>
        <v>54</v>
      </c>
      <c r="V5" s="6">
        <v>0</v>
      </c>
      <c r="W5" s="1">
        <f t="shared" si="1"/>
        <v>0</v>
      </c>
      <c r="X5" s="6">
        <v>200</v>
      </c>
      <c r="Y5" s="1">
        <f t="shared" si="2"/>
        <v>2.4</v>
      </c>
      <c r="Z5" s="1"/>
      <c r="AA5" s="1"/>
      <c r="AB5" s="1" t="s">
        <v>89</v>
      </c>
      <c r="AC5" s="1">
        <f t="shared" si="3"/>
        <v>0</v>
      </c>
    </row>
    <row r="6" spans="1:29" ht="26" customHeight="1" x14ac:dyDescent="0.2">
      <c r="A6" s="5" t="s">
        <v>80</v>
      </c>
      <c r="B6" s="6">
        <v>130</v>
      </c>
      <c r="C6" s="6">
        <v>10</v>
      </c>
      <c r="D6" s="7">
        <f t="shared" si="4"/>
        <v>1300</v>
      </c>
      <c r="E6" s="6">
        <v>3</v>
      </c>
      <c r="F6" s="1">
        <f t="shared" si="5"/>
        <v>30</v>
      </c>
      <c r="G6" s="6">
        <v>1</v>
      </c>
      <c r="H6" s="1">
        <v>0</v>
      </c>
      <c r="I6" s="1">
        <v>0</v>
      </c>
      <c r="J6" s="1">
        <v>0</v>
      </c>
      <c r="K6" s="1">
        <v>0</v>
      </c>
      <c r="L6" s="6">
        <v>4</v>
      </c>
      <c r="M6" s="1">
        <f t="shared" si="6"/>
        <v>1.4109596289176176</v>
      </c>
      <c r="N6" s="6">
        <v>4</v>
      </c>
      <c r="O6" s="1">
        <f t="shared" si="7"/>
        <v>1.4109596289176176</v>
      </c>
      <c r="P6" s="6">
        <v>1.5</v>
      </c>
      <c r="Q6" s="6">
        <v>0</v>
      </c>
      <c r="R6" s="1">
        <f t="shared" si="8"/>
        <v>15</v>
      </c>
      <c r="S6" s="1">
        <f t="shared" si="9"/>
        <v>135</v>
      </c>
      <c r="T6" s="6">
        <v>0</v>
      </c>
      <c r="U6" s="1">
        <f t="shared" si="0"/>
        <v>0</v>
      </c>
      <c r="V6" s="6">
        <v>9</v>
      </c>
      <c r="W6" s="1">
        <f t="shared" si="1"/>
        <v>360</v>
      </c>
      <c r="X6" s="6">
        <v>170</v>
      </c>
      <c r="Y6" s="1">
        <f t="shared" si="2"/>
        <v>1.7</v>
      </c>
      <c r="Z6" s="1"/>
      <c r="AA6" s="1"/>
      <c r="AB6" s="1" t="s">
        <v>89</v>
      </c>
      <c r="AC6" s="1">
        <f t="shared" si="3"/>
        <v>0</v>
      </c>
    </row>
    <row r="7" spans="1:29" ht="26" customHeight="1" x14ac:dyDescent="0.2">
      <c r="A7" s="5" t="s">
        <v>81</v>
      </c>
      <c r="B7" s="6">
        <v>50</v>
      </c>
      <c r="C7" s="6">
        <v>3.5</v>
      </c>
      <c r="D7" s="7">
        <f t="shared" si="4"/>
        <v>175</v>
      </c>
      <c r="E7" s="6">
        <v>4</v>
      </c>
      <c r="F7" s="1">
        <f t="shared" si="5"/>
        <v>14</v>
      </c>
      <c r="G7" s="6">
        <v>0</v>
      </c>
      <c r="H7" s="1">
        <v>0</v>
      </c>
      <c r="I7" s="1">
        <v>0</v>
      </c>
      <c r="J7" s="1">
        <v>2</v>
      </c>
      <c r="K7" s="1">
        <v>0</v>
      </c>
      <c r="L7" s="6">
        <v>1</v>
      </c>
      <c r="M7" s="1">
        <f t="shared" si="6"/>
        <v>0.12345896753029155</v>
      </c>
      <c r="N7" s="6">
        <v>1</v>
      </c>
      <c r="O7" s="1">
        <f t="shared" si="7"/>
        <v>0.12345896753029155</v>
      </c>
      <c r="P7" s="6">
        <v>0</v>
      </c>
      <c r="Q7" s="6">
        <v>0</v>
      </c>
      <c r="R7" s="1">
        <f t="shared" si="8"/>
        <v>0</v>
      </c>
      <c r="S7" s="1">
        <f t="shared" si="9"/>
        <v>0</v>
      </c>
      <c r="T7" s="6">
        <v>0</v>
      </c>
      <c r="U7" s="1">
        <f t="shared" si="0"/>
        <v>0</v>
      </c>
      <c r="V7" s="6">
        <v>0</v>
      </c>
      <c r="W7" s="1">
        <f t="shared" si="1"/>
        <v>0</v>
      </c>
      <c r="X7" s="6">
        <v>0</v>
      </c>
      <c r="Y7" s="1">
        <f t="shared" si="2"/>
        <v>0</v>
      </c>
      <c r="Z7" s="1"/>
      <c r="AA7" s="1"/>
      <c r="AB7" s="1" t="s">
        <v>89</v>
      </c>
      <c r="AC7" s="1">
        <f t="shared" si="3"/>
        <v>0</v>
      </c>
    </row>
    <row r="8" spans="1:29" ht="26" customHeight="1" x14ac:dyDescent="0.2">
      <c r="A8" s="9" t="s">
        <v>82</v>
      </c>
      <c r="B8" s="6">
        <v>110</v>
      </c>
      <c r="C8" s="6">
        <v>10</v>
      </c>
      <c r="D8" s="7">
        <f t="shared" si="4"/>
        <v>1100</v>
      </c>
      <c r="E8" s="6">
        <v>1</v>
      </c>
      <c r="F8" s="1">
        <f t="shared" si="5"/>
        <v>10</v>
      </c>
      <c r="G8" s="6">
        <v>0.5</v>
      </c>
      <c r="H8" s="1">
        <v>0</v>
      </c>
      <c r="I8" s="1">
        <v>0</v>
      </c>
      <c r="J8" s="1">
        <v>0</v>
      </c>
      <c r="K8" s="1">
        <v>0</v>
      </c>
      <c r="L8" s="6">
        <v>3</v>
      </c>
      <c r="M8" s="1">
        <f t="shared" si="6"/>
        <v>1.0582197216882132</v>
      </c>
      <c r="N8" s="6">
        <v>3</v>
      </c>
      <c r="O8" s="1">
        <f t="shared" si="7"/>
        <v>1.0582197216882132</v>
      </c>
      <c r="P8" s="6">
        <v>2</v>
      </c>
      <c r="Q8" s="6">
        <v>0</v>
      </c>
      <c r="R8" s="1">
        <f t="shared" si="8"/>
        <v>20</v>
      </c>
      <c r="S8" s="1">
        <f t="shared" si="9"/>
        <v>180</v>
      </c>
      <c r="T8" s="6">
        <v>0</v>
      </c>
      <c r="U8" s="1">
        <f t="shared" si="0"/>
        <v>0</v>
      </c>
      <c r="V8" s="6">
        <v>4</v>
      </c>
      <c r="W8" s="1">
        <f t="shared" si="1"/>
        <v>160</v>
      </c>
      <c r="X8" s="6">
        <v>160</v>
      </c>
      <c r="Y8" s="1">
        <f t="shared" si="2"/>
        <v>1.6</v>
      </c>
      <c r="Z8" s="1"/>
      <c r="AA8" s="1"/>
      <c r="AB8" s="1" t="s">
        <v>89</v>
      </c>
      <c r="AC8" s="1">
        <f t="shared" si="3"/>
        <v>0</v>
      </c>
    </row>
    <row r="9" spans="1:29" ht="26" customHeight="1" x14ac:dyDescent="0.2">
      <c r="A9" s="5" t="s">
        <v>83</v>
      </c>
      <c r="B9" s="6">
        <v>178</v>
      </c>
      <c r="C9" s="6">
        <v>2</v>
      </c>
      <c r="D9" s="7">
        <f t="shared" si="4"/>
        <v>356</v>
      </c>
      <c r="E9" s="6">
        <v>0</v>
      </c>
      <c r="F9" s="1">
        <f t="shared" si="5"/>
        <v>0</v>
      </c>
      <c r="G9" s="6">
        <v>0</v>
      </c>
      <c r="H9" s="1">
        <v>0</v>
      </c>
      <c r="I9" s="1">
        <v>0</v>
      </c>
      <c r="J9" s="1">
        <v>0</v>
      </c>
      <c r="K9" s="1">
        <v>0</v>
      </c>
      <c r="L9" s="6">
        <v>0</v>
      </c>
      <c r="M9" s="1">
        <f t="shared" si="6"/>
        <v>0</v>
      </c>
      <c r="N9" s="6">
        <v>23</v>
      </c>
      <c r="O9" s="1">
        <f t="shared" si="7"/>
        <v>1.6226035732552604</v>
      </c>
      <c r="P9" s="6">
        <v>8.8000000000000007</v>
      </c>
      <c r="Q9" s="6">
        <v>0</v>
      </c>
      <c r="R9" s="1">
        <f t="shared" si="8"/>
        <v>13.600000000000001</v>
      </c>
      <c r="S9" s="1">
        <f t="shared" si="9"/>
        <v>122.4</v>
      </c>
      <c r="T9" s="6">
        <v>2</v>
      </c>
      <c r="U9" s="1">
        <f t="shared" si="0"/>
        <v>36</v>
      </c>
      <c r="V9" s="6">
        <v>0</v>
      </c>
      <c r="W9" s="1">
        <f t="shared" si="1"/>
        <v>0</v>
      </c>
      <c r="X9" s="6">
        <v>70</v>
      </c>
      <c r="Y9" s="1">
        <f t="shared" si="2"/>
        <v>0.14000000000000001</v>
      </c>
      <c r="Z9" s="1"/>
      <c r="AA9" s="1"/>
      <c r="AB9" s="1" t="s">
        <v>89</v>
      </c>
      <c r="AC9" s="1">
        <f t="shared" si="3"/>
        <v>0</v>
      </c>
    </row>
    <row r="10" spans="1:29" ht="26" customHeight="1" x14ac:dyDescent="0.2">
      <c r="A10" s="5" t="s">
        <v>84</v>
      </c>
      <c r="B10" s="6">
        <v>60</v>
      </c>
      <c r="C10" s="6">
        <v>2.5</v>
      </c>
      <c r="D10" s="7">
        <f t="shared" si="4"/>
        <v>150</v>
      </c>
      <c r="E10" s="6">
        <v>0</v>
      </c>
      <c r="F10" s="1">
        <f t="shared" si="5"/>
        <v>0</v>
      </c>
      <c r="G10" s="6">
        <v>0</v>
      </c>
      <c r="H10" s="1">
        <v>0</v>
      </c>
      <c r="I10" s="1">
        <v>0</v>
      </c>
      <c r="J10" s="1">
        <v>0</v>
      </c>
      <c r="K10" s="1">
        <v>0</v>
      </c>
      <c r="L10" s="6">
        <v>0</v>
      </c>
      <c r="M10" s="1">
        <f t="shared" si="6"/>
        <v>0</v>
      </c>
      <c r="N10" s="6">
        <v>2</v>
      </c>
      <c r="O10" s="1">
        <f t="shared" si="7"/>
        <v>0.1763699536147022</v>
      </c>
      <c r="P10" s="6">
        <v>2</v>
      </c>
      <c r="Q10" s="6">
        <v>0</v>
      </c>
      <c r="R10" s="1">
        <f t="shared" si="8"/>
        <v>3.75</v>
      </c>
      <c r="S10" s="1">
        <f t="shared" si="9"/>
        <v>33.75</v>
      </c>
      <c r="T10" s="6">
        <v>0.5</v>
      </c>
      <c r="U10" s="1">
        <f t="shared" si="0"/>
        <v>11.25</v>
      </c>
      <c r="V10" s="6">
        <v>0</v>
      </c>
      <c r="W10" s="1">
        <f t="shared" si="1"/>
        <v>0</v>
      </c>
      <c r="X10" s="6">
        <v>410</v>
      </c>
      <c r="Y10" s="1">
        <f t="shared" si="2"/>
        <v>1.0249999999999999</v>
      </c>
      <c r="Z10" s="1"/>
      <c r="AA10" s="1"/>
      <c r="AB10" s="1" t="s">
        <v>89</v>
      </c>
      <c r="AC10" s="1">
        <f t="shared" si="3"/>
        <v>0</v>
      </c>
    </row>
    <row r="11" spans="1:29" ht="26" customHeight="1" x14ac:dyDescent="0.2">
      <c r="A11" s="9" t="s">
        <v>85</v>
      </c>
      <c r="B11" s="6">
        <v>25</v>
      </c>
      <c r="C11" s="6">
        <v>10</v>
      </c>
      <c r="D11" s="7">
        <f t="shared" si="4"/>
        <v>250</v>
      </c>
      <c r="E11" s="6">
        <v>0</v>
      </c>
      <c r="F11" s="1">
        <f t="shared" si="5"/>
        <v>0</v>
      </c>
      <c r="G11" s="6">
        <v>0</v>
      </c>
      <c r="H11" s="1">
        <v>0</v>
      </c>
      <c r="I11" s="1">
        <v>0</v>
      </c>
      <c r="J11" s="1">
        <v>0</v>
      </c>
      <c r="K11" s="1">
        <v>0</v>
      </c>
      <c r="L11" s="6">
        <v>0</v>
      </c>
      <c r="M11" s="1">
        <f t="shared" si="6"/>
        <v>0</v>
      </c>
      <c r="N11" s="6">
        <v>5</v>
      </c>
      <c r="O11" s="1">
        <f t="shared" si="7"/>
        <v>1.763699536147022</v>
      </c>
      <c r="P11" s="6">
        <v>0</v>
      </c>
      <c r="Q11" s="6">
        <v>0</v>
      </c>
      <c r="R11" s="1">
        <f t="shared" si="8"/>
        <v>0</v>
      </c>
      <c r="S11" s="1">
        <f t="shared" si="9"/>
        <v>0</v>
      </c>
      <c r="T11" s="6">
        <v>0</v>
      </c>
      <c r="U11" s="1">
        <f t="shared" si="0"/>
        <v>0</v>
      </c>
      <c r="V11" s="6">
        <v>0</v>
      </c>
      <c r="W11" s="1">
        <f t="shared" si="1"/>
        <v>0</v>
      </c>
      <c r="X11" s="6">
        <v>75</v>
      </c>
      <c r="Y11" s="1">
        <f t="shared" si="2"/>
        <v>0.75</v>
      </c>
      <c r="Z11" s="1"/>
      <c r="AA11" s="1"/>
      <c r="AB11" s="1" t="s">
        <v>89</v>
      </c>
      <c r="AC11" s="1">
        <f t="shared" si="3"/>
        <v>0</v>
      </c>
    </row>
    <row r="12" spans="1:29" ht="26" customHeight="1" x14ac:dyDescent="0.2">
      <c r="A12" s="9" t="s">
        <v>86</v>
      </c>
      <c r="B12" s="6">
        <v>120</v>
      </c>
      <c r="C12" s="6">
        <v>32</v>
      </c>
      <c r="D12" s="7">
        <f t="shared" si="4"/>
        <v>3840</v>
      </c>
      <c r="E12" s="6">
        <v>0</v>
      </c>
      <c r="F12" s="1">
        <f t="shared" si="5"/>
        <v>0</v>
      </c>
      <c r="G12" s="6">
        <v>0</v>
      </c>
      <c r="H12" s="1">
        <v>0</v>
      </c>
      <c r="I12" s="1">
        <v>0</v>
      </c>
      <c r="J12" s="1">
        <v>0</v>
      </c>
      <c r="K12" s="1">
        <v>0</v>
      </c>
      <c r="L12" s="6">
        <v>0</v>
      </c>
      <c r="M12" s="1">
        <f t="shared" si="6"/>
        <v>0</v>
      </c>
      <c r="N12" s="6">
        <v>0</v>
      </c>
      <c r="O12" s="1">
        <f t="shared" si="7"/>
        <v>0</v>
      </c>
      <c r="P12" s="6">
        <v>14</v>
      </c>
      <c r="Q12" s="6">
        <v>0</v>
      </c>
      <c r="R12" s="1">
        <f t="shared" si="8"/>
        <v>384</v>
      </c>
      <c r="S12" s="1">
        <f t="shared" si="9"/>
        <v>3456</v>
      </c>
      <c r="T12" s="6">
        <v>2</v>
      </c>
      <c r="U12" s="1">
        <f t="shared" si="0"/>
        <v>576</v>
      </c>
      <c r="V12" s="6">
        <v>0</v>
      </c>
      <c r="W12" s="1">
        <f t="shared" si="1"/>
        <v>0</v>
      </c>
      <c r="X12" s="6">
        <v>0</v>
      </c>
      <c r="Y12" s="1">
        <f t="shared" si="2"/>
        <v>0</v>
      </c>
      <c r="Z12" s="1"/>
      <c r="AA12" s="1"/>
      <c r="AB12" s="1" t="s">
        <v>89</v>
      </c>
      <c r="AC12" s="1">
        <f t="shared" si="3"/>
        <v>0</v>
      </c>
    </row>
    <row r="13" spans="1:29" ht="26" customHeight="1" x14ac:dyDescent="0.2">
      <c r="A13" s="5" t="s">
        <v>87</v>
      </c>
      <c r="B13" s="6">
        <v>40</v>
      </c>
      <c r="C13" s="6">
        <v>1</v>
      </c>
      <c r="D13" s="7">
        <f t="shared" si="4"/>
        <v>40</v>
      </c>
      <c r="E13" s="6">
        <v>0</v>
      </c>
      <c r="F13" s="1">
        <f t="shared" si="5"/>
        <v>0</v>
      </c>
      <c r="G13" s="6">
        <v>0</v>
      </c>
      <c r="H13" s="1">
        <v>0</v>
      </c>
      <c r="I13" s="1">
        <v>0</v>
      </c>
      <c r="J13" s="1">
        <v>0</v>
      </c>
      <c r="K13" s="1">
        <v>0</v>
      </c>
      <c r="L13" s="5">
        <v>0</v>
      </c>
      <c r="M13" s="1">
        <f t="shared" si="6"/>
        <v>0</v>
      </c>
      <c r="N13" s="5">
        <v>0</v>
      </c>
      <c r="O13" s="1">
        <f t="shared" si="7"/>
        <v>0</v>
      </c>
      <c r="P13" s="5">
        <v>0</v>
      </c>
      <c r="Q13" s="6">
        <v>0</v>
      </c>
      <c r="R13" s="1">
        <f t="shared" si="8"/>
        <v>0</v>
      </c>
      <c r="S13" s="1">
        <f t="shared" si="9"/>
        <v>0</v>
      </c>
      <c r="T13" s="6">
        <v>0</v>
      </c>
      <c r="U13" s="1">
        <f t="shared" si="0"/>
        <v>0</v>
      </c>
      <c r="V13" s="5">
        <v>7</v>
      </c>
      <c r="W13" s="1">
        <f t="shared" si="1"/>
        <v>28</v>
      </c>
      <c r="X13" s="6">
        <v>0</v>
      </c>
      <c r="Y13" s="1">
        <f t="shared" si="2"/>
        <v>0</v>
      </c>
      <c r="Z13" s="1"/>
      <c r="AA13" s="1"/>
      <c r="AB13" s="1" t="s">
        <v>89</v>
      </c>
      <c r="AC13" s="1">
        <f t="shared" si="3"/>
        <v>0</v>
      </c>
    </row>
    <row r="14" spans="1:29" ht="26" customHeight="1" x14ac:dyDescent="0.2">
      <c r="A14" s="5" t="s">
        <v>88</v>
      </c>
      <c r="B14" s="6">
        <v>25</v>
      </c>
      <c r="C14" s="6">
        <v>2</v>
      </c>
      <c r="D14" s="7">
        <f t="shared" si="4"/>
        <v>50</v>
      </c>
      <c r="E14" s="6">
        <v>2</v>
      </c>
      <c r="F14" s="1">
        <f t="shared" si="5"/>
        <v>4</v>
      </c>
      <c r="G14" s="6">
        <v>0</v>
      </c>
      <c r="H14" s="1">
        <v>0</v>
      </c>
      <c r="I14" s="1">
        <v>0</v>
      </c>
      <c r="J14" s="1">
        <v>2</v>
      </c>
      <c r="K14" s="1">
        <v>0</v>
      </c>
      <c r="L14" s="5">
        <v>2.5</v>
      </c>
      <c r="M14" s="1">
        <f t="shared" si="6"/>
        <v>0.1763699536147022</v>
      </c>
      <c r="N14" s="5">
        <v>2.5</v>
      </c>
      <c r="O14" s="1">
        <f t="shared" si="7"/>
        <v>0.1763699536147022</v>
      </c>
      <c r="P14" s="5">
        <v>0.4</v>
      </c>
      <c r="Q14" s="6">
        <v>0</v>
      </c>
      <c r="R14" s="1">
        <f t="shared" si="8"/>
        <v>0.8</v>
      </c>
      <c r="S14" s="1">
        <f t="shared" si="9"/>
        <v>7.2</v>
      </c>
      <c r="T14" s="6">
        <v>0</v>
      </c>
      <c r="U14" s="1">
        <f t="shared" si="0"/>
        <v>0</v>
      </c>
      <c r="V14" s="5">
        <v>0</v>
      </c>
      <c r="W14" s="1">
        <f t="shared" si="1"/>
        <v>0</v>
      </c>
      <c r="X14" s="6">
        <v>10</v>
      </c>
      <c r="Y14" s="1">
        <f t="shared" si="2"/>
        <v>0.02</v>
      </c>
      <c r="Z14" s="1"/>
      <c r="AA14" s="1"/>
      <c r="AB14" s="1" t="s">
        <v>89</v>
      </c>
      <c r="AC14" s="1">
        <f t="shared" si="3"/>
        <v>0</v>
      </c>
    </row>
    <row r="15" spans="1:29" ht="26" customHeight="1" x14ac:dyDescent="0.2">
      <c r="A15" s="44" t="s">
        <v>90</v>
      </c>
      <c r="B15" s="44">
        <v>765</v>
      </c>
      <c r="C15" s="44">
        <v>1</v>
      </c>
      <c r="D15" s="7">
        <f t="shared" si="4"/>
        <v>765</v>
      </c>
      <c r="E15" s="1">
        <v>0</v>
      </c>
      <c r="F15" s="1">
        <f t="shared" si="5"/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113.398</v>
      </c>
      <c r="M15" s="1">
        <f t="shared" si="6"/>
        <v>4</v>
      </c>
      <c r="N15" s="1">
        <v>113.398</v>
      </c>
      <c r="O15" s="1">
        <f t="shared" si="7"/>
        <v>4</v>
      </c>
      <c r="P15" s="1">
        <v>31.71</v>
      </c>
      <c r="Q15" s="1">
        <v>0</v>
      </c>
      <c r="R15" s="1">
        <f t="shared" si="8"/>
        <v>27.633000000000003</v>
      </c>
      <c r="S15" s="1">
        <f t="shared" si="9"/>
        <v>248.69700000000003</v>
      </c>
      <c r="T15" s="1">
        <v>4.077</v>
      </c>
      <c r="U15" s="1">
        <f t="shared" si="0"/>
        <v>36.692999999999998</v>
      </c>
      <c r="V15" s="1">
        <v>0</v>
      </c>
      <c r="W15" s="1">
        <f t="shared" si="1"/>
        <v>0</v>
      </c>
      <c r="X15" s="1">
        <v>1276.2</v>
      </c>
      <c r="Y15" s="1">
        <f t="shared" si="2"/>
        <v>1.2762</v>
      </c>
      <c r="Z15" s="1" t="s">
        <v>89</v>
      </c>
      <c r="AA15" s="1"/>
      <c r="AB15" s="1" t="s">
        <v>89</v>
      </c>
      <c r="AC15" s="1">
        <f t="shared" si="3"/>
        <v>0</v>
      </c>
    </row>
    <row r="16" spans="1:29" ht="26" customHeight="1" x14ac:dyDescent="0.2">
      <c r="A16" s="45" t="s">
        <v>91</v>
      </c>
      <c r="B16" s="45">
        <v>340</v>
      </c>
      <c r="C16" s="45">
        <v>3</v>
      </c>
      <c r="D16" s="7">
        <f t="shared" si="4"/>
        <v>1020</v>
      </c>
      <c r="E16" s="1">
        <v>1</v>
      </c>
      <c r="F16" s="1">
        <f t="shared" si="5"/>
        <v>3</v>
      </c>
      <c r="G16" s="1">
        <v>22.2</v>
      </c>
      <c r="H16" s="1">
        <v>0</v>
      </c>
      <c r="I16" s="1">
        <v>0</v>
      </c>
      <c r="J16" s="1">
        <v>0</v>
      </c>
      <c r="K16" s="1">
        <v>0</v>
      </c>
      <c r="L16" s="1">
        <v>6</v>
      </c>
      <c r="M16" s="1">
        <f t="shared" si="6"/>
        <v>0.63493183301292788</v>
      </c>
      <c r="N16" s="1">
        <v>6</v>
      </c>
      <c r="O16" s="1">
        <f t="shared" si="7"/>
        <v>0.63493183301292788</v>
      </c>
      <c r="P16" s="1">
        <v>0.5</v>
      </c>
      <c r="Q16" s="1">
        <v>0</v>
      </c>
      <c r="R16" s="1">
        <f t="shared" si="8"/>
        <v>1.5</v>
      </c>
      <c r="S16" s="1">
        <f t="shared" si="9"/>
        <v>13.5</v>
      </c>
      <c r="T16" s="1">
        <v>0</v>
      </c>
      <c r="U16" s="1">
        <f t="shared" si="0"/>
        <v>0</v>
      </c>
      <c r="V16" s="1">
        <v>0</v>
      </c>
      <c r="W16" s="1">
        <f t="shared" si="1"/>
        <v>0</v>
      </c>
      <c r="X16" s="1">
        <v>0</v>
      </c>
      <c r="Y16" s="1">
        <f t="shared" si="2"/>
        <v>0</v>
      </c>
      <c r="Z16" s="1" t="s">
        <v>89</v>
      </c>
      <c r="AA16" s="1"/>
      <c r="AB16" s="1" t="s">
        <v>89</v>
      </c>
      <c r="AC16" s="1">
        <f t="shared" si="3"/>
        <v>0</v>
      </c>
    </row>
    <row r="17" spans="1:29" ht="26" customHeight="1" x14ac:dyDescent="0.2">
      <c r="A17" s="45" t="s">
        <v>92</v>
      </c>
      <c r="B17" s="45">
        <v>190</v>
      </c>
      <c r="C17" s="45">
        <v>4</v>
      </c>
      <c r="D17" s="7">
        <f t="shared" si="4"/>
        <v>760</v>
      </c>
      <c r="E17" s="1">
        <v>3</v>
      </c>
      <c r="F17" s="1">
        <f t="shared" si="5"/>
        <v>12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16</v>
      </c>
      <c r="M17" s="1">
        <f t="shared" si="6"/>
        <v>2.2575354062681883</v>
      </c>
      <c r="N17" s="1">
        <v>16</v>
      </c>
      <c r="O17" s="1">
        <f t="shared" si="7"/>
        <v>2.2575354062681883</v>
      </c>
      <c r="P17" s="1">
        <v>12</v>
      </c>
      <c r="Q17" s="1">
        <v>0</v>
      </c>
      <c r="R17" s="1">
        <f t="shared" si="8"/>
        <v>28</v>
      </c>
      <c r="S17" s="1">
        <f t="shared" si="9"/>
        <v>252</v>
      </c>
      <c r="T17" s="1">
        <v>5</v>
      </c>
      <c r="U17" s="1">
        <f t="shared" si="0"/>
        <v>180</v>
      </c>
      <c r="V17" s="1">
        <v>0</v>
      </c>
      <c r="W17" s="1">
        <f t="shared" si="1"/>
        <v>0</v>
      </c>
      <c r="X17" s="1">
        <v>500</v>
      </c>
      <c r="Y17" s="1">
        <f t="shared" si="2"/>
        <v>2</v>
      </c>
      <c r="Z17" s="1" t="s">
        <v>89</v>
      </c>
      <c r="AA17" s="1"/>
      <c r="AB17" s="1" t="s">
        <v>89</v>
      </c>
      <c r="AC17" s="1">
        <f t="shared" si="3"/>
        <v>0</v>
      </c>
    </row>
    <row r="18" spans="1:29" ht="26" customHeight="1" x14ac:dyDescent="0.2">
      <c r="A18" s="45" t="s">
        <v>93</v>
      </c>
      <c r="B18" s="45">
        <v>207</v>
      </c>
      <c r="C18" s="45">
        <v>1</v>
      </c>
      <c r="D18" s="7">
        <f t="shared" si="4"/>
        <v>207</v>
      </c>
      <c r="E18" s="1">
        <v>16</v>
      </c>
      <c r="F18" s="1">
        <f t="shared" si="5"/>
        <v>16</v>
      </c>
      <c r="G18" s="1">
        <v>0</v>
      </c>
      <c r="H18" s="1">
        <v>0</v>
      </c>
      <c r="I18" s="1">
        <v>0</v>
      </c>
      <c r="J18" s="1">
        <v>3.5</v>
      </c>
      <c r="K18" s="1">
        <v>3.5</v>
      </c>
      <c r="L18" s="1">
        <v>17</v>
      </c>
      <c r="M18" s="1">
        <f t="shared" si="6"/>
        <v>0.59965784228998753</v>
      </c>
      <c r="N18" s="1">
        <v>17</v>
      </c>
      <c r="O18" s="1">
        <f t="shared" si="7"/>
        <v>0.59965784228998753</v>
      </c>
      <c r="P18" s="1">
        <v>2.2999999999999998</v>
      </c>
      <c r="Q18" s="1">
        <v>0</v>
      </c>
      <c r="R18" s="1">
        <f t="shared" si="8"/>
        <v>1.5999999999999999</v>
      </c>
      <c r="S18" s="1">
        <f t="shared" si="9"/>
        <v>14.399999999999999</v>
      </c>
      <c r="T18" s="1">
        <v>0.7</v>
      </c>
      <c r="U18" s="1">
        <f t="shared" si="0"/>
        <v>6.3</v>
      </c>
      <c r="V18" s="1">
        <v>0</v>
      </c>
      <c r="W18" s="1">
        <f t="shared" si="1"/>
        <v>0</v>
      </c>
      <c r="X18" s="1">
        <v>201</v>
      </c>
      <c r="Y18" s="1">
        <f t="shared" si="2"/>
        <v>0.20100000000000001</v>
      </c>
      <c r="Z18" s="1" t="s">
        <v>89</v>
      </c>
      <c r="AA18" s="1"/>
      <c r="AB18" s="1" t="s">
        <v>89</v>
      </c>
      <c r="AC18" s="1">
        <f t="shared" si="3"/>
        <v>0</v>
      </c>
    </row>
    <row r="19" spans="1:29" ht="26" customHeight="1" x14ac:dyDescent="0.2">
      <c r="A19" s="45" t="s">
        <v>94</v>
      </c>
      <c r="B19" s="45">
        <v>90</v>
      </c>
      <c r="C19" s="45">
        <v>10</v>
      </c>
      <c r="D19" s="7">
        <f t="shared" si="4"/>
        <v>900</v>
      </c>
      <c r="E19" s="1">
        <v>0</v>
      </c>
      <c r="F19" s="1">
        <f t="shared" si="5"/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f t="shared" si="6"/>
        <v>0</v>
      </c>
      <c r="N19" s="1">
        <v>5</v>
      </c>
      <c r="O19" s="1">
        <f t="shared" si="7"/>
        <v>1.763699536147022</v>
      </c>
      <c r="P19" s="1">
        <v>7</v>
      </c>
      <c r="Q19" s="1">
        <v>0</v>
      </c>
      <c r="R19" s="1">
        <f t="shared" si="8"/>
        <v>25</v>
      </c>
      <c r="S19" s="1">
        <f t="shared" si="9"/>
        <v>225</v>
      </c>
      <c r="T19" s="1">
        <v>4.5</v>
      </c>
      <c r="U19" s="1">
        <f t="shared" si="0"/>
        <v>405</v>
      </c>
      <c r="V19" s="1">
        <v>0</v>
      </c>
      <c r="W19" s="1">
        <f t="shared" si="1"/>
        <v>0</v>
      </c>
      <c r="X19" s="1">
        <v>150</v>
      </c>
      <c r="Y19" s="1">
        <f t="shared" si="2"/>
        <v>1.5</v>
      </c>
      <c r="Z19" s="1" t="s">
        <v>89</v>
      </c>
      <c r="AA19" s="1"/>
      <c r="AB19" s="1" t="s">
        <v>89</v>
      </c>
      <c r="AC19" s="1">
        <f t="shared" si="3"/>
        <v>0</v>
      </c>
    </row>
    <row r="20" spans="1:29" ht="26" customHeight="1" x14ac:dyDescent="0.2">
      <c r="A20" s="45" t="s">
        <v>95</v>
      </c>
      <c r="B20" s="45">
        <v>140</v>
      </c>
      <c r="C20" s="45">
        <v>5</v>
      </c>
      <c r="D20" s="7">
        <f t="shared" si="4"/>
        <v>700</v>
      </c>
      <c r="E20" s="1">
        <v>4</v>
      </c>
      <c r="F20" s="1">
        <f t="shared" si="5"/>
        <v>20</v>
      </c>
      <c r="G20" s="1">
        <v>5</v>
      </c>
      <c r="H20" s="1">
        <v>0</v>
      </c>
      <c r="I20" s="1">
        <v>0</v>
      </c>
      <c r="J20" s="1">
        <v>0</v>
      </c>
      <c r="K20" s="1">
        <v>0</v>
      </c>
      <c r="L20" s="1">
        <v>2</v>
      </c>
      <c r="M20" s="1">
        <f t="shared" si="6"/>
        <v>0.3527399072294044</v>
      </c>
      <c r="N20" s="1">
        <v>2</v>
      </c>
      <c r="O20" s="1">
        <f t="shared" si="7"/>
        <v>0.3527399072294044</v>
      </c>
      <c r="P20" s="1">
        <v>8</v>
      </c>
      <c r="Q20" s="1">
        <v>0</v>
      </c>
      <c r="R20" s="1">
        <f t="shared" si="8"/>
        <v>37.5</v>
      </c>
      <c r="S20" s="1">
        <f t="shared" si="9"/>
        <v>337.5</v>
      </c>
      <c r="T20" s="1">
        <v>0.5</v>
      </c>
      <c r="U20" s="1">
        <f t="shared" si="0"/>
        <v>22.5</v>
      </c>
      <c r="V20" s="1">
        <v>0</v>
      </c>
      <c r="W20" s="1">
        <f t="shared" si="1"/>
        <v>0</v>
      </c>
      <c r="X20" s="1">
        <v>170</v>
      </c>
      <c r="Y20" s="1">
        <f t="shared" si="2"/>
        <v>0.85</v>
      </c>
      <c r="Z20" s="1" t="s">
        <v>89</v>
      </c>
      <c r="AA20" s="1"/>
      <c r="AB20" s="1" t="s">
        <v>89</v>
      </c>
      <c r="AC20" s="1">
        <f t="shared" si="3"/>
        <v>0</v>
      </c>
    </row>
    <row r="21" spans="1:29" ht="26" customHeight="1" x14ac:dyDescent="0.2">
      <c r="A21" s="45" t="s">
        <v>96</v>
      </c>
      <c r="B21" s="45">
        <v>160</v>
      </c>
      <c r="C21" s="45">
        <v>10</v>
      </c>
      <c r="D21" s="7">
        <f t="shared" si="4"/>
        <v>1600</v>
      </c>
      <c r="E21" s="1">
        <v>1</v>
      </c>
      <c r="F21" s="1">
        <f t="shared" si="5"/>
        <v>10</v>
      </c>
      <c r="G21" s="1">
        <v>15.25</v>
      </c>
      <c r="H21" s="1">
        <v>0</v>
      </c>
      <c r="I21" s="1">
        <v>0</v>
      </c>
      <c r="J21" s="1">
        <v>0</v>
      </c>
      <c r="K21" s="1">
        <v>0</v>
      </c>
      <c r="L21" s="1">
        <v>2</v>
      </c>
      <c r="M21" s="1">
        <f t="shared" si="6"/>
        <v>0.70547981445880881</v>
      </c>
      <c r="N21" s="1">
        <v>2</v>
      </c>
      <c r="O21" s="1">
        <f t="shared" si="7"/>
        <v>0.70547981445880881</v>
      </c>
      <c r="P21" s="1">
        <v>2</v>
      </c>
      <c r="Q21" s="1">
        <v>0</v>
      </c>
      <c r="R21" s="1">
        <f t="shared" si="8"/>
        <v>10</v>
      </c>
      <c r="S21" s="1">
        <f t="shared" si="9"/>
        <v>90</v>
      </c>
      <c r="T21" s="1">
        <v>1</v>
      </c>
      <c r="U21" s="1">
        <f t="shared" si="0"/>
        <v>90</v>
      </c>
      <c r="V21" s="1">
        <v>18</v>
      </c>
      <c r="W21" s="1">
        <f t="shared" si="1"/>
        <v>720</v>
      </c>
      <c r="X21" s="1">
        <v>340</v>
      </c>
      <c r="Y21" s="1">
        <f t="shared" si="2"/>
        <v>3.4</v>
      </c>
      <c r="Z21" s="1" t="s">
        <v>89</v>
      </c>
      <c r="AA21" s="1"/>
      <c r="AB21" s="1" t="s">
        <v>89</v>
      </c>
      <c r="AC21" s="1">
        <f t="shared" si="3"/>
        <v>0</v>
      </c>
    </row>
    <row r="22" spans="1:29" ht="26" customHeight="1" x14ac:dyDescent="0.2">
      <c r="A22" s="45" t="s">
        <v>97</v>
      </c>
      <c r="B22" s="45">
        <v>140</v>
      </c>
      <c r="C22" s="45">
        <v>13</v>
      </c>
      <c r="D22" s="7">
        <f t="shared" si="4"/>
        <v>1820</v>
      </c>
      <c r="E22" s="1">
        <v>0</v>
      </c>
      <c r="F22" s="1">
        <f t="shared" si="5"/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si="6"/>
        <v>0</v>
      </c>
      <c r="N22" s="1">
        <v>0</v>
      </c>
      <c r="O22" s="1">
        <f t="shared" si="7"/>
        <v>0</v>
      </c>
      <c r="P22" s="1">
        <v>6</v>
      </c>
      <c r="Q22" s="1">
        <v>0</v>
      </c>
      <c r="R22" s="1">
        <f t="shared" si="8"/>
        <v>45.5</v>
      </c>
      <c r="S22" s="1">
        <f t="shared" si="9"/>
        <v>409.5</v>
      </c>
      <c r="T22" s="1">
        <v>2.5</v>
      </c>
      <c r="U22" s="1">
        <f t="shared" si="0"/>
        <v>292.5</v>
      </c>
      <c r="V22" s="1">
        <v>21</v>
      </c>
      <c r="W22" s="1">
        <f t="shared" si="1"/>
        <v>1092</v>
      </c>
      <c r="X22" s="1">
        <v>70</v>
      </c>
      <c r="Y22" s="1">
        <f t="shared" si="2"/>
        <v>0.91</v>
      </c>
      <c r="Z22" s="1" t="s">
        <v>89</v>
      </c>
      <c r="AA22" s="1"/>
      <c r="AB22" s="1" t="s">
        <v>107</v>
      </c>
      <c r="AC22" s="1">
        <f t="shared" si="3"/>
        <v>1820</v>
      </c>
    </row>
    <row r="23" spans="1:29" ht="26" customHeight="1" x14ac:dyDescent="0.2">
      <c r="A23" s="45" t="s">
        <v>98</v>
      </c>
      <c r="B23" s="45">
        <v>70</v>
      </c>
      <c r="C23" s="45">
        <v>12</v>
      </c>
      <c r="D23" s="7">
        <f t="shared" si="4"/>
        <v>840</v>
      </c>
      <c r="E23" s="1">
        <v>0</v>
      </c>
      <c r="F23" s="1">
        <f t="shared" si="5"/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6"/>
        <v>0</v>
      </c>
      <c r="N23" s="1">
        <v>6</v>
      </c>
      <c r="O23" s="1">
        <f t="shared" si="7"/>
        <v>2.5397273320517115</v>
      </c>
      <c r="P23" s="1">
        <v>5</v>
      </c>
      <c r="Q23" s="1">
        <v>0</v>
      </c>
      <c r="R23" s="1">
        <f t="shared" si="8"/>
        <v>42</v>
      </c>
      <c r="S23" s="1">
        <f t="shared" si="9"/>
        <v>378</v>
      </c>
      <c r="T23" s="1">
        <v>1.5</v>
      </c>
      <c r="U23" s="1">
        <f t="shared" si="0"/>
        <v>162</v>
      </c>
      <c r="V23" s="1">
        <v>0</v>
      </c>
      <c r="W23" s="1">
        <f t="shared" si="1"/>
        <v>0</v>
      </c>
      <c r="X23" s="1">
        <v>70</v>
      </c>
      <c r="Y23" s="1">
        <f t="shared" si="2"/>
        <v>0.84</v>
      </c>
      <c r="Z23" s="1" t="s">
        <v>89</v>
      </c>
      <c r="AA23" s="1"/>
      <c r="AB23" s="1" t="s">
        <v>89</v>
      </c>
      <c r="AC23" s="1">
        <f t="shared" si="3"/>
        <v>0</v>
      </c>
    </row>
    <row r="24" spans="1:29" ht="26" customHeight="1" x14ac:dyDescent="0.2">
      <c r="A24" s="45" t="s">
        <v>99</v>
      </c>
      <c r="B24" s="45">
        <v>66</v>
      </c>
      <c r="C24" s="45">
        <v>1</v>
      </c>
      <c r="D24" s="7">
        <f t="shared" si="4"/>
        <v>66</v>
      </c>
      <c r="E24" s="1">
        <v>4.4000000000000004</v>
      </c>
      <c r="F24" s="1">
        <f t="shared" si="5"/>
        <v>4.4000000000000004</v>
      </c>
      <c r="G24" s="1">
        <v>0</v>
      </c>
      <c r="H24" s="1">
        <v>0</v>
      </c>
      <c r="I24" s="1">
        <v>0</v>
      </c>
      <c r="J24" s="1">
        <v>2.5</v>
      </c>
      <c r="K24" s="1">
        <v>2.5</v>
      </c>
      <c r="L24" s="1">
        <v>5</v>
      </c>
      <c r="M24" s="1">
        <f t="shared" si="6"/>
        <v>0.1763699536147022</v>
      </c>
      <c r="N24" s="1">
        <v>5</v>
      </c>
      <c r="O24" s="1">
        <f t="shared" si="7"/>
        <v>0.1763699536147022</v>
      </c>
      <c r="P24" s="1">
        <v>1.6</v>
      </c>
      <c r="Q24" s="1">
        <v>0</v>
      </c>
      <c r="R24" s="1">
        <f t="shared" si="8"/>
        <v>1.3</v>
      </c>
      <c r="S24" s="1">
        <f t="shared" si="9"/>
        <v>11.700000000000001</v>
      </c>
      <c r="T24" s="1">
        <v>0.3</v>
      </c>
      <c r="U24" s="1">
        <f t="shared" si="0"/>
        <v>2.6999999999999997</v>
      </c>
      <c r="V24" s="1">
        <v>0</v>
      </c>
      <c r="W24" s="1">
        <f t="shared" si="1"/>
        <v>0</v>
      </c>
      <c r="X24" s="1">
        <v>13</v>
      </c>
      <c r="Y24" s="1">
        <f t="shared" si="2"/>
        <v>1.2999999999999999E-2</v>
      </c>
      <c r="Z24" s="1" t="s">
        <v>89</v>
      </c>
      <c r="AA24" s="1"/>
      <c r="AB24" s="1" t="s">
        <v>89</v>
      </c>
      <c r="AC24" s="1">
        <f t="shared" si="3"/>
        <v>0</v>
      </c>
    </row>
    <row r="25" spans="1:29" ht="26" customHeight="1" x14ac:dyDescent="0.2">
      <c r="A25" s="45" t="s">
        <v>100</v>
      </c>
      <c r="B25" s="45">
        <v>68</v>
      </c>
      <c r="C25" s="45">
        <v>1</v>
      </c>
      <c r="D25" s="7">
        <f t="shared" si="4"/>
        <v>68</v>
      </c>
      <c r="E25" s="1">
        <v>4.8</v>
      </c>
      <c r="F25" s="1">
        <f t="shared" si="5"/>
        <v>4.8</v>
      </c>
      <c r="G25" s="1">
        <v>0</v>
      </c>
      <c r="H25" s="1">
        <v>0</v>
      </c>
      <c r="I25" s="1">
        <v>0</v>
      </c>
      <c r="J25" s="1">
        <v>1.25</v>
      </c>
      <c r="K25" s="1">
        <v>0</v>
      </c>
      <c r="L25" s="1">
        <v>3.1</v>
      </c>
      <c r="M25" s="1">
        <f t="shared" si="6"/>
        <v>0.10934937124111536</v>
      </c>
      <c r="N25" s="1">
        <v>3.1</v>
      </c>
      <c r="O25" s="1">
        <f t="shared" si="7"/>
        <v>0.10934937124111536</v>
      </c>
      <c r="P25" s="1">
        <v>1.1000000000000001</v>
      </c>
      <c r="Q25" s="1">
        <v>0</v>
      </c>
      <c r="R25" s="1">
        <f t="shared" si="8"/>
        <v>0.90000000000000013</v>
      </c>
      <c r="S25" s="1">
        <f t="shared" si="9"/>
        <v>8.1000000000000014</v>
      </c>
      <c r="T25" s="1">
        <v>0.2</v>
      </c>
      <c r="U25" s="1">
        <f t="shared" si="0"/>
        <v>1.8</v>
      </c>
      <c r="V25" s="1">
        <v>0</v>
      </c>
      <c r="W25" s="1">
        <f t="shared" si="1"/>
        <v>0</v>
      </c>
      <c r="X25" s="1">
        <v>3.4</v>
      </c>
      <c r="Y25" s="1">
        <f t="shared" si="2"/>
        <v>3.3999999999999998E-3</v>
      </c>
      <c r="Z25" s="1" t="s">
        <v>89</v>
      </c>
      <c r="AA25" s="1"/>
      <c r="AB25" s="1" t="s">
        <v>89</v>
      </c>
      <c r="AC25" s="1">
        <f t="shared" si="3"/>
        <v>0</v>
      </c>
    </row>
    <row r="26" spans="1:29" ht="26" customHeight="1" x14ac:dyDescent="0.2">
      <c r="A26" s="45" t="s">
        <v>101</v>
      </c>
      <c r="B26" s="45">
        <v>38</v>
      </c>
      <c r="C26" s="45">
        <v>1</v>
      </c>
      <c r="D26" s="7">
        <f t="shared" si="4"/>
        <v>38</v>
      </c>
      <c r="E26" s="1">
        <v>1</v>
      </c>
      <c r="F26" s="1">
        <f t="shared" si="5"/>
        <v>1</v>
      </c>
      <c r="G26" s="1">
        <v>0</v>
      </c>
      <c r="H26" s="1">
        <v>0</v>
      </c>
      <c r="I26" s="1">
        <v>0</v>
      </c>
      <c r="J26" s="1">
        <v>2</v>
      </c>
      <c r="K26" s="1">
        <v>0</v>
      </c>
      <c r="L26" s="1">
        <v>4.4000000000000004</v>
      </c>
      <c r="M26" s="1">
        <f t="shared" si="6"/>
        <v>0.15520555918093795</v>
      </c>
      <c r="N26" s="1">
        <v>4.4000000000000004</v>
      </c>
      <c r="O26" s="1">
        <f t="shared" si="7"/>
        <v>0.15520555918093795</v>
      </c>
      <c r="P26" s="1">
        <v>0.2</v>
      </c>
      <c r="Q26" s="1">
        <v>0</v>
      </c>
      <c r="R26" s="1">
        <f t="shared" si="8"/>
        <v>0.2</v>
      </c>
      <c r="S26" s="1">
        <f t="shared" si="9"/>
        <v>1.8</v>
      </c>
      <c r="T26" s="1">
        <v>0</v>
      </c>
      <c r="U26" s="1">
        <f t="shared" si="0"/>
        <v>0</v>
      </c>
      <c r="V26" s="1">
        <v>0</v>
      </c>
      <c r="W26" s="1">
        <f t="shared" si="1"/>
        <v>0</v>
      </c>
      <c r="X26" s="1">
        <v>10.4</v>
      </c>
      <c r="Y26" s="1">
        <f t="shared" si="2"/>
        <v>1.04E-2</v>
      </c>
      <c r="Z26" s="1" t="s">
        <v>89</v>
      </c>
      <c r="AA26" s="1"/>
      <c r="AB26" s="1" t="s">
        <v>89</v>
      </c>
      <c r="AC26" s="1">
        <f t="shared" si="3"/>
        <v>0</v>
      </c>
    </row>
    <row r="27" spans="1:29" ht="26" customHeight="1" x14ac:dyDescent="0.2">
      <c r="A27" s="45" t="s">
        <v>102</v>
      </c>
      <c r="B27" s="45">
        <v>310</v>
      </c>
      <c r="C27" s="45">
        <v>2.5</v>
      </c>
      <c r="D27" s="7">
        <f t="shared" si="4"/>
        <v>775</v>
      </c>
      <c r="E27" s="1">
        <v>2</v>
      </c>
      <c r="F27" s="1">
        <f t="shared" si="5"/>
        <v>5</v>
      </c>
      <c r="G27" s="1">
        <v>6.75</v>
      </c>
      <c r="H27" s="1">
        <v>0</v>
      </c>
      <c r="I27" s="1">
        <v>0</v>
      </c>
      <c r="J27" s="1">
        <v>0</v>
      </c>
      <c r="K27" s="1">
        <v>0</v>
      </c>
      <c r="L27" s="1">
        <v>5</v>
      </c>
      <c r="M27" s="1">
        <f t="shared" si="6"/>
        <v>0.4409248840367555</v>
      </c>
      <c r="N27" s="1">
        <v>5</v>
      </c>
      <c r="O27" s="1">
        <f t="shared" si="7"/>
        <v>0.4409248840367555</v>
      </c>
      <c r="P27" s="1">
        <v>0.5</v>
      </c>
      <c r="Q27" s="1">
        <v>0</v>
      </c>
      <c r="R27" s="1">
        <f t="shared" si="8"/>
        <v>1.25</v>
      </c>
      <c r="S27" s="1">
        <f t="shared" si="9"/>
        <v>11.25</v>
      </c>
      <c r="T27" s="1">
        <v>0</v>
      </c>
      <c r="U27" s="1">
        <f t="shared" si="0"/>
        <v>0</v>
      </c>
      <c r="V27" s="1">
        <v>0</v>
      </c>
      <c r="W27" s="1">
        <f t="shared" si="1"/>
        <v>0</v>
      </c>
      <c r="X27" s="1">
        <v>910</v>
      </c>
      <c r="Y27" s="1">
        <f t="shared" si="2"/>
        <v>2.2749999999999999</v>
      </c>
      <c r="Z27" s="1" t="s">
        <v>89</v>
      </c>
      <c r="AA27" s="1"/>
      <c r="AB27" s="1" t="s">
        <v>89</v>
      </c>
      <c r="AC27" s="1">
        <f t="shared" si="3"/>
        <v>0</v>
      </c>
    </row>
    <row r="28" spans="1:29" ht="26" customHeight="1" x14ac:dyDescent="0.2">
      <c r="A28" s="46" t="s">
        <v>103</v>
      </c>
      <c r="B28" s="45">
        <v>100</v>
      </c>
      <c r="C28" s="45">
        <v>8</v>
      </c>
      <c r="D28" s="7">
        <f t="shared" si="4"/>
        <v>800</v>
      </c>
      <c r="E28" s="1">
        <v>1</v>
      </c>
      <c r="F28" s="1">
        <f t="shared" si="5"/>
        <v>8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6</v>
      </c>
      <c r="M28" s="1">
        <f t="shared" si="6"/>
        <v>1.6931515547011411</v>
      </c>
      <c r="N28" s="1">
        <v>6</v>
      </c>
      <c r="O28" s="1">
        <f t="shared" si="7"/>
        <v>1.6931515547011411</v>
      </c>
      <c r="P28" s="1">
        <v>3.5</v>
      </c>
      <c r="Q28" s="1">
        <v>0</v>
      </c>
      <c r="R28" s="1">
        <f t="shared" si="8"/>
        <v>24</v>
      </c>
      <c r="S28" s="1">
        <f t="shared" si="9"/>
        <v>216</v>
      </c>
      <c r="T28" s="1">
        <v>0.5</v>
      </c>
      <c r="U28" s="1">
        <f t="shared" si="0"/>
        <v>36</v>
      </c>
      <c r="V28" s="1">
        <v>0</v>
      </c>
      <c r="W28" s="1">
        <f t="shared" si="1"/>
        <v>0</v>
      </c>
      <c r="X28" s="1">
        <v>85</v>
      </c>
      <c r="Y28" s="1">
        <f t="shared" si="2"/>
        <v>0.68</v>
      </c>
      <c r="Z28" s="1" t="s">
        <v>89</v>
      </c>
      <c r="AA28" s="1"/>
      <c r="AB28" s="1" t="s">
        <v>108</v>
      </c>
      <c r="AC28" s="1">
        <f t="shared" si="3"/>
        <v>800</v>
      </c>
    </row>
    <row r="29" spans="1:29" ht="26" customHeight="1" x14ac:dyDescent="0.2">
      <c r="A29" s="45" t="s">
        <v>104</v>
      </c>
      <c r="B29" s="45">
        <v>160</v>
      </c>
      <c r="C29" s="45">
        <v>8</v>
      </c>
      <c r="D29" s="7">
        <f t="shared" si="4"/>
        <v>1280</v>
      </c>
      <c r="E29" s="1">
        <v>0</v>
      </c>
      <c r="F29" s="1">
        <f t="shared" si="5"/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si="6"/>
        <v>0</v>
      </c>
      <c r="N29" s="1">
        <v>8</v>
      </c>
      <c r="O29" s="1">
        <f t="shared" si="7"/>
        <v>2.2575354062681883</v>
      </c>
      <c r="P29" s="1">
        <v>9</v>
      </c>
      <c r="Q29" s="1">
        <v>0</v>
      </c>
      <c r="R29" s="1">
        <f t="shared" si="8"/>
        <v>24</v>
      </c>
      <c r="S29" s="1">
        <f t="shared" si="9"/>
        <v>216</v>
      </c>
      <c r="T29" s="1">
        <v>6</v>
      </c>
      <c r="U29" s="1">
        <f t="shared" si="0"/>
        <v>432</v>
      </c>
      <c r="V29" s="1">
        <v>0</v>
      </c>
      <c r="W29" s="1">
        <f t="shared" si="1"/>
        <v>0</v>
      </c>
      <c r="X29" s="1">
        <v>120</v>
      </c>
      <c r="Y29" s="1">
        <f t="shared" si="2"/>
        <v>0.96</v>
      </c>
      <c r="Z29" s="1" t="s">
        <v>89</v>
      </c>
      <c r="AA29" s="1"/>
      <c r="AB29" s="1" t="s">
        <v>89</v>
      </c>
      <c r="AC29" s="1">
        <f t="shared" si="3"/>
        <v>0</v>
      </c>
    </row>
    <row r="30" spans="1:29" ht="26" customHeight="1" x14ac:dyDescent="0.2">
      <c r="A30" s="45" t="s">
        <v>105</v>
      </c>
      <c r="B30" s="45">
        <v>100</v>
      </c>
      <c r="C30" s="45">
        <v>14</v>
      </c>
      <c r="D30" s="7">
        <f t="shared" si="4"/>
        <v>1400</v>
      </c>
      <c r="E30" s="1">
        <v>0</v>
      </c>
      <c r="F30" s="1">
        <f t="shared" si="5"/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f t="shared" si="6"/>
        <v>0.4938358701211662</v>
      </c>
      <c r="N30" s="1">
        <v>1</v>
      </c>
      <c r="O30" s="1">
        <f t="shared" si="7"/>
        <v>0.4938358701211662</v>
      </c>
      <c r="P30" s="1">
        <v>11</v>
      </c>
      <c r="Q30" s="1">
        <v>0</v>
      </c>
      <c r="R30" s="1">
        <f t="shared" si="8"/>
        <v>126</v>
      </c>
      <c r="S30" s="1">
        <f t="shared" si="9"/>
        <v>1134</v>
      </c>
      <c r="T30" s="1">
        <v>2</v>
      </c>
      <c r="U30" s="1">
        <f t="shared" si="0"/>
        <v>252</v>
      </c>
      <c r="V30" s="1">
        <v>0</v>
      </c>
      <c r="W30" s="1">
        <f t="shared" si="1"/>
        <v>0</v>
      </c>
      <c r="X30" s="1">
        <v>370</v>
      </c>
      <c r="Y30" s="1">
        <f t="shared" si="2"/>
        <v>5.18</v>
      </c>
      <c r="Z30" s="1" t="s">
        <v>89</v>
      </c>
      <c r="AA30" s="1"/>
      <c r="AB30" s="1" t="s">
        <v>107</v>
      </c>
      <c r="AC30" s="1">
        <f t="shared" si="3"/>
        <v>1400</v>
      </c>
    </row>
    <row r="31" spans="1:29" ht="26" customHeight="1" x14ac:dyDescent="0.2">
      <c r="A31" s="45" t="s">
        <v>106</v>
      </c>
      <c r="B31" s="45">
        <v>0</v>
      </c>
      <c r="C31" s="45">
        <v>1</v>
      </c>
      <c r="D31" s="7">
        <f t="shared" si="4"/>
        <v>0</v>
      </c>
      <c r="E31" s="1">
        <v>0</v>
      </c>
      <c r="F31" s="1">
        <f t="shared" si="5"/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f t="shared" si="6"/>
        <v>0</v>
      </c>
      <c r="N31" s="1">
        <v>0</v>
      </c>
      <c r="O31" s="1">
        <f t="shared" si="7"/>
        <v>0</v>
      </c>
      <c r="P31" s="1">
        <v>0</v>
      </c>
      <c r="Q31" s="1">
        <v>0</v>
      </c>
      <c r="R31" s="1">
        <f t="shared" si="8"/>
        <v>0</v>
      </c>
      <c r="S31" s="1">
        <f t="shared" si="9"/>
        <v>0</v>
      </c>
      <c r="T31" s="1">
        <v>0</v>
      </c>
      <c r="U31" s="1">
        <f t="shared" si="0"/>
        <v>0</v>
      </c>
      <c r="V31" s="1">
        <v>0</v>
      </c>
      <c r="W31" s="1">
        <f t="shared" si="1"/>
        <v>0</v>
      </c>
      <c r="X31" s="1">
        <v>0</v>
      </c>
      <c r="Y31" s="1">
        <f t="shared" si="2"/>
        <v>0</v>
      </c>
      <c r="Z31" s="1" t="s">
        <v>89</v>
      </c>
      <c r="AA31" s="1"/>
      <c r="AB31" s="1" t="s">
        <v>89</v>
      </c>
      <c r="AC31" s="1">
        <f t="shared" si="3"/>
        <v>0</v>
      </c>
    </row>
    <row r="32" spans="1:29" ht="26" customHeight="1" x14ac:dyDescent="0.2">
      <c r="A32" s="5" t="s">
        <v>109</v>
      </c>
      <c r="B32" s="6">
        <v>90</v>
      </c>
      <c r="C32" s="6">
        <v>8</v>
      </c>
      <c r="D32" s="7">
        <f t="shared" si="4"/>
        <v>720</v>
      </c>
      <c r="E32" s="6">
        <v>0</v>
      </c>
      <c r="F32" s="1">
        <f t="shared" si="5"/>
        <v>0</v>
      </c>
      <c r="G32" s="6">
        <v>0</v>
      </c>
      <c r="H32" s="1">
        <v>0</v>
      </c>
      <c r="I32" s="1">
        <v>0</v>
      </c>
      <c r="J32" s="1">
        <v>0</v>
      </c>
      <c r="K32" s="1">
        <v>0</v>
      </c>
      <c r="L32" s="6">
        <v>2</v>
      </c>
      <c r="M32" s="1">
        <f t="shared" si="6"/>
        <v>0.56438385156704707</v>
      </c>
      <c r="N32" s="6">
        <v>2</v>
      </c>
      <c r="O32" s="1">
        <f t="shared" si="7"/>
        <v>0.56438385156704707</v>
      </c>
      <c r="P32" s="6">
        <v>3</v>
      </c>
      <c r="Q32" s="6">
        <v>0</v>
      </c>
      <c r="R32" s="1">
        <f t="shared" si="8"/>
        <v>12</v>
      </c>
      <c r="S32" s="1">
        <f t="shared" si="9"/>
        <v>108</v>
      </c>
      <c r="T32" s="6">
        <v>1.5</v>
      </c>
      <c r="U32" s="1">
        <f t="shared" si="0"/>
        <v>108</v>
      </c>
      <c r="V32" s="6">
        <v>0</v>
      </c>
      <c r="W32" s="1">
        <f t="shared" si="1"/>
        <v>0</v>
      </c>
      <c r="X32" s="6">
        <v>210</v>
      </c>
      <c r="Y32" s="1">
        <f t="shared" si="2"/>
        <v>1.68</v>
      </c>
      <c r="Z32" s="1" t="s">
        <v>89</v>
      </c>
      <c r="AA32" s="1"/>
      <c r="AB32" s="1" t="s">
        <v>89</v>
      </c>
      <c r="AC32" s="1">
        <f t="shared" si="3"/>
        <v>0</v>
      </c>
    </row>
    <row r="33" spans="1:29" ht="26" customHeight="1" x14ac:dyDescent="0.2">
      <c r="A33" s="5" t="s">
        <v>110</v>
      </c>
      <c r="B33" s="6">
        <v>41</v>
      </c>
      <c r="C33" s="6">
        <v>4</v>
      </c>
      <c r="D33" s="7">
        <f t="shared" si="4"/>
        <v>164</v>
      </c>
      <c r="E33" s="6">
        <v>0</v>
      </c>
      <c r="F33" s="1">
        <f t="shared" si="5"/>
        <v>0</v>
      </c>
      <c r="G33" s="6">
        <v>0</v>
      </c>
      <c r="H33" s="1">
        <v>0</v>
      </c>
      <c r="I33" s="1">
        <v>0</v>
      </c>
      <c r="J33" s="1">
        <v>0</v>
      </c>
      <c r="K33" s="1">
        <v>0</v>
      </c>
      <c r="L33" s="6">
        <v>0</v>
      </c>
      <c r="M33" s="1">
        <f t="shared" si="6"/>
        <v>0</v>
      </c>
      <c r="N33" s="6">
        <v>6</v>
      </c>
      <c r="O33" s="1">
        <f t="shared" si="7"/>
        <v>0.84657577735057055</v>
      </c>
      <c r="P33" s="6">
        <v>1.5</v>
      </c>
      <c r="Q33" s="6">
        <v>0</v>
      </c>
      <c r="R33" s="1">
        <f t="shared" si="8"/>
        <v>4</v>
      </c>
      <c r="S33" s="1">
        <f t="shared" si="9"/>
        <v>36</v>
      </c>
      <c r="T33" s="6">
        <v>0.5</v>
      </c>
      <c r="U33" s="1">
        <f t="shared" si="0"/>
        <v>18</v>
      </c>
      <c r="V33" s="6">
        <v>0</v>
      </c>
      <c r="W33" s="1">
        <f t="shared" si="1"/>
        <v>0</v>
      </c>
      <c r="X33" s="6">
        <v>274</v>
      </c>
      <c r="Y33" s="1">
        <f t="shared" si="2"/>
        <v>1.0960000000000001</v>
      </c>
      <c r="Z33" s="1" t="s">
        <v>107</v>
      </c>
      <c r="AA33" s="1"/>
      <c r="AB33" s="1" t="s">
        <v>89</v>
      </c>
      <c r="AC33" s="1">
        <f t="shared" si="3"/>
        <v>0</v>
      </c>
    </row>
    <row r="34" spans="1:29" ht="26" customHeight="1" x14ac:dyDescent="0.2">
      <c r="A34" s="5" t="s">
        <v>111</v>
      </c>
      <c r="B34" s="6">
        <v>111</v>
      </c>
      <c r="C34" s="6">
        <v>8</v>
      </c>
      <c r="D34" s="7">
        <f t="shared" si="4"/>
        <v>888</v>
      </c>
      <c r="E34" s="6">
        <v>0</v>
      </c>
      <c r="F34" s="1">
        <f t="shared" si="5"/>
        <v>0</v>
      </c>
      <c r="G34" s="6">
        <v>0</v>
      </c>
      <c r="H34" s="1">
        <v>0</v>
      </c>
      <c r="I34" s="1">
        <v>0</v>
      </c>
      <c r="J34" s="1">
        <v>0</v>
      </c>
      <c r="K34" s="1">
        <v>0</v>
      </c>
      <c r="L34" s="6">
        <v>0</v>
      </c>
      <c r="M34" s="1">
        <f t="shared" si="6"/>
        <v>0</v>
      </c>
      <c r="N34" s="6">
        <v>6</v>
      </c>
      <c r="O34" s="1">
        <f t="shared" si="7"/>
        <v>1.6931515547011411</v>
      </c>
      <c r="P34" s="6">
        <v>10</v>
      </c>
      <c r="Q34" s="6">
        <v>0</v>
      </c>
      <c r="R34" s="1">
        <f t="shared" si="8"/>
        <v>24</v>
      </c>
      <c r="S34" s="1">
        <f t="shared" si="9"/>
        <v>216</v>
      </c>
      <c r="T34" s="6">
        <v>7</v>
      </c>
      <c r="U34" s="1">
        <f t="shared" si="0"/>
        <v>504</v>
      </c>
      <c r="V34" s="6">
        <v>0</v>
      </c>
      <c r="W34" s="1">
        <f t="shared" si="1"/>
        <v>0</v>
      </c>
      <c r="X34" s="6">
        <v>212</v>
      </c>
      <c r="Y34" s="1">
        <f t="shared" si="2"/>
        <v>1.696</v>
      </c>
      <c r="Z34" s="1" t="s">
        <v>89</v>
      </c>
      <c r="AA34" s="1"/>
      <c r="AB34" s="1" t="s">
        <v>89</v>
      </c>
      <c r="AC34" s="1">
        <f t="shared" si="3"/>
        <v>0</v>
      </c>
    </row>
    <row r="35" spans="1:29" ht="26" customHeight="1" x14ac:dyDescent="0.2">
      <c r="A35" s="5" t="s">
        <v>112</v>
      </c>
      <c r="B35" s="6">
        <v>97</v>
      </c>
      <c r="C35" s="6">
        <v>2</v>
      </c>
      <c r="D35" s="7">
        <f t="shared" si="4"/>
        <v>194</v>
      </c>
      <c r="E35" s="6">
        <v>5</v>
      </c>
      <c r="F35" s="1">
        <f t="shared" si="5"/>
        <v>10</v>
      </c>
      <c r="G35" s="6">
        <v>0</v>
      </c>
      <c r="H35" s="1">
        <v>2</v>
      </c>
      <c r="I35" s="1">
        <v>2</v>
      </c>
      <c r="J35" s="1">
        <v>0</v>
      </c>
      <c r="K35" s="1">
        <v>0</v>
      </c>
      <c r="L35" s="6">
        <v>0.5</v>
      </c>
      <c r="M35" s="1">
        <f t="shared" si="6"/>
        <v>3.5273990722940442E-2</v>
      </c>
      <c r="N35" s="6">
        <v>0.5</v>
      </c>
      <c r="O35" s="1">
        <f t="shared" si="7"/>
        <v>3.5273990722940442E-2</v>
      </c>
      <c r="P35" s="6">
        <v>0.2</v>
      </c>
      <c r="Q35" s="6">
        <v>0</v>
      </c>
      <c r="R35" s="1">
        <f t="shared" si="8"/>
        <v>0.4</v>
      </c>
      <c r="S35" s="1">
        <f t="shared" si="9"/>
        <v>3.6</v>
      </c>
      <c r="T35" s="6">
        <v>0</v>
      </c>
      <c r="U35" s="1">
        <f t="shared" si="0"/>
        <v>0</v>
      </c>
      <c r="V35" s="6">
        <v>0</v>
      </c>
      <c r="W35" s="1">
        <f t="shared" si="1"/>
        <v>0</v>
      </c>
      <c r="X35" s="6">
        <v>2</v>
      </c>
      <c r="Y35" s="1">
        <f t="shared" si="2"/>
        <v>4.0000000000000001E-3</v>
      </c>
      <c r="Z35" s="1" t="s">
        <v>89</v>
      </c>
      <c r="AA35" s="1"/>
      <c r="AB35" s="1" t="s">
        <v>89</v>
      </c>
      <c r="AC35" s="1">
        <f t="shared" si="3"/>
        <v>0</v>
      </c>
    </row>
    <row r="36" spans="1:29" ht="26" customHeight="1" x14ac:dyDescent="0.2">
      <c r="A36" s="5" t="s">
        <v>113</v>
      </c>
      <c r="B36" s="6">
        <v>115</v>
      </c>
      <c r="C36" s="6">
        <v>2</v>
      </c>
      <c r="D36" s="7">
        <f t="shared" si="4"/>
        <v>230</v>
      </c>
      <c r="E36" s="6">
        <v>5.5</v>
      </c>
      <c r="F36" s="1">
        <f t="shared" si="5"/>
        <v>11</v>
      </c>
      <c r="G36" s="6">
        <v>0</v>
      </c>
      <c r="H36" s="1">
        <v>2</v>
      </c>
      <c r="I36" s="1">
        <v>2</v>
      </c>
      <c r="J36" s="1">
        <v>0</v>
      </c>
      <c r="K36" s="1">
        <v>0</v>
      </c>
      <c r="L36" s="6">
        <v>1</v>
      </c>
      <c r="M36" s="1">
        <f t="shared" si="6"/>
        <v>7.0547981445880883E-2</v>
      </c>
      <c r="N36" s="6">
        <v>1</v>
      </c>
      <c r="O36" s="1">
        <f t="shared" si="7"/>
        <v>7.0547981445880883E-2</v>
      </c>
      <c r="P36" s="6">
        <v>0.4</v>
      </c>
      <c r="Q36" s="6">
        <v>0</v>
      </c>
      <c r="R36" s="1">
        <f t="shared" si="8"/>
        <v>0.8</v>
      </c>
      <c r="S36" s="1">
        <f t="shared" si="9"/>
        <v>7.2</v>
      </c>
      <c r="T36" s="6">
        <v>0</v>
      </c>
      <c r="U36" s="1">
        <f t="shared" si="0"/>
        <v>0</v>
      </c>
      <c r="V36" s="6">
        <v>0</v>
      </c>
      <c r="W36" s="1">
        <f t="shared" si="1"/>
        <v>0</v>
      </c>
      <c r="X36" s="6">
        <v>2</v>
      </c>
      <c r="Y36" s="1">
        <f t="shared" si="2"/>
        <v>4.0000000000000001E-3</v>
      </c>
      <c r="Z36" s="1" t="s">
        <v>89</v>
      </c>
      <c r="AA36" s="1"/>
      <c r="AB36" s="1" t="s">
        <v>89</v>
      </c>
      <c r="AC36" s="1">
        <f t="shared" si="3"/>
        <v>0</v>
      </c>
    </row>
    <row r="37" spans="1:29" ht="26" customHeight="1" x14ac:dyDescent="0.2">
      <c r="A37" s="5" t="s">
        <v>114</v>
      </c>
      <c r="B37" s="6">
        <v>240</v>
      </c>
      <c r="C37" s="6">
        <v>5</v>
      </c>
      <c r="D37" s="7">
        <f t="shared" si="4"/>
        <v>1200</v>
      </c>
      <c r="E37" s="6">
        <v>0</v>
      </c>
      <c r="F37" s="1">
        <f t="shared" si="5"/>
        <v>0</v>
      </c>
      <c r="G37" s="6">
        <v>0</v>
      </c>
      <c r="H37" s="1">
        <v>0</v>
      </c>
      <c r="I37" s="1">
        <v>0</v>
      </c>
      <c r="J37" s="1">
        <v>0</v>
      </c>
      <c r="K37" s="1">
        <v>0</v>
      </c>
      <c r="L37" s="6">
        <v>0</v>
      </c>
      <c r="M37" s="1">
        <f t="shared" si="6"/>
        <v>0</v>
      </c>
      <c r="N37" s="6">
        <v>13</v>
      </c>
      <c r="O37" s="1">
        <f t="shared" si="7"/>
        <v>2.2928093969911285</v>
      </c>
      <c r="P37" s="6">
        <v>18</v>
      </c>
      <c r="Q37" s="6">
        <v>1</v>
      </c>
      <c r="R37" s="1">
        <f t="shared" si="8"/>
        <v>45</v>
      </c>
      <c r="S37" s="1">
        <f t="shared" si="9"/>
        <v>405</v>
      </c>
      <c r="T37" s="6">
        <v>8</v>
      </c>
      <c r="U37" s="1">
        <f t="shared" si="0"/>
        <v>360</v>
      </c>
      <c r="V37" s="6">
        <v>0</v>
      </c>
      <c r="W37" s="1">
        <f t="shared" si="1"/>
        <v>0</v>
      </c>
      <c r="X37" s="6">
        <v>350</v>
      </c>
      <c r="Y37" s="1">
        <f t="shared" si="2"/>
        <v>1.75</v>
      </c>
      <c r="Z37" s="1" t="s">
        <v>89</v>
      </c>
      <c r="AA37" s="1"/>
      <c r="AB37" s="1" t="s">
        <v>89</v>
      </c>
      <c r="AC37" s="1">
        <f t="shared" si="3"/>
        <v>0</v>
      </c>
    </row>
    <row r="38" spans="1:29" ht="26" customHeight="1" x14ac:dyDescent="0.2">
      <c r="A38" s="9" t="s">
        <v>115</v>
      </c>
      <c r="B38" s="6">
        <v>100</v>
      </c>
      <c r="C38" s="6">
        <v>8</v>
      </c>
      <c r="D38" s="7">
        <f t="shared" si="4"/>
        <v>800</v>
      </c>
      <c r="E38" s="6">
        <v>0</v>
      </c>
      <c r="F38" s="1">
        <f t="shared" si="5"/>
        <v>0</v>
      </c>
      <c r="G38" s="6">
        <v>0</v>
      </c>
      <c r="H38" s="1">
        <v>0</v>
      </c>
      <c r="I38" s="1">
        <v>0</v>
      </c>
      <c r="J38" s="1">
        <v>0</v>
      </c>
      <c r="K38" s="1">
        <v>0</v>
      </c>
      <c r="L38" s="6">
        <v>21</v>
      </c>
      <c r="M38" s="1">
        <f t="shared" si="6"/>
        <v>5.9260304414539942</v>
      </c>
      <c r="N38" s="6">
        <v>21</v>
      </c>
      <c r="O38" s="1">
        <f t="shared" si="7"/>
        <v>5.9260304414539942</v>
      </c>
      <c r="P38" s="6">
        <v>1.5</v>
      </c>
      <c r="Q38" s="6">
        <v>0</v>
      </c>
      <c r="R38" s="1">
        <f t="shared" si="8"/>
        <v>12</v>
      </c>
      <c r="S38" s="1">
        <f t="shared" si="9"/>
        <v>108</v>
      </c>
      <c r="T38" s="6">
        <v>0</v>
      </c>
      <c r="U38" s="1">
        <f t="shared" si="0"/>
        <v>0</v>
      </c>
      <c r="V38" s="6">
        <v>0</v>
      </c>
      <c r="W38" s="1">
        <f t="shared" si="1"/>
        <v>0</v>
      </c>
      <c r="X38" s="6">
        <v>240</v>
      </c>
      <c r="Y38" s="1">
        <f t="shared" si="2"/>
        <v>1.92</v>
      </c>
      <c r="Z38" s="1" t="s">
        <v>89</v>
      </c>
      <c r="AA38" s="1"/>
      <c r="AB38" s="1" t="s">
        <v>89</v>
      </c>
      <c r="AC38" s="1">
        <f t="shared" si="3"/>
        <v>0</v>
      </c>
    </row>
    <row r="39" spans="1:29" ht="26" customHeight="1" x14ac:dyDescent="0.2">
      <c r="A39" s="5" t="s">
        <v>116</v>
      </c>
      <c r="B39" s="6">
        <v>45</v>
      </c>
      <c r="C39" s="6">
        <v>3</v>
      </c>
      <c r="D39" s="7">
        <f t="shared" si="4"/>
        <v>135</v>
      </c>
      <c r="E39" s="6">
        <v>1</v>
      </c>
      <c r="F39" s="1">
        <f t="shared" si="5"/>
        <v>3</v>
      </c>
      <c r="G39" s="6">
        <v>0</v>
      </c>
      <c r="H39" s="1">
        <v>0</v>
      </c>
      <c r="I39" s="1">
        <v>0</v>
      </c>
      <c r="J39" s="1">
        <v>2.2999999999999998</v>
      </c>
      <c r="K39" s="1">
        <v>0</v>
      </c>
      <c r="L39" s="6">
        <v>1</v>
      </c>
      <c r="M39" s="1">
        <f t="shared" si="6"/>
        <v>0.10582197216882133</v>
      </c>
      <c r="N39" s="6">
        <v>1</v>
      </c>
      <c r="O39" s="1">
        <f t="shared" si="7"/>
        <v>0.10582197216882133</v>
      </c>
      <c r="P39" s="6">
        <v>0</v>
      </c>
      <c r="Q39" s="6">
        <v>0</v>
      </c>
      <c r="R39" s="1">
        <f t="shared" si="8"/>
        <v>0</v>
      </c>
      <c r="S39" s="1">
        <f t="shared" si="9"/>
        <v>0</v>
      </c>
      <c r="T39" s="6">
        <v>0</v>
      </c>
      <c r="U39" s="1">
        <f t="shared" si="0"/>
        <v>0</v>
      </c>
      <c r="V39" s="6">
        <v>0</v>
      </c>
      <c r="W39" s="1">
        <f t="shared" si="1"/>
        <v>0</v>
      </c>
      <c r="X39" s="6">
        <v>0</v>
      </c>
      <c r="Y39" s="1">
        <f t="shared" si="2"/>
        <v>0</v>
      </c>
      <c r="Z39" s="1" t="s">
        <v>89</v>
      </c>
      <c r="AA39" s="1"/>
      <c r="AB39" s="1" t="s">
        <v>89</v>
      </c>
      <c r="AC39" s="1">
        <f t="shared" si="3"/>
        <v>0</v>
      </c>
    </row>
    <row r="40" spans="1:29" ht="26" customHeight="1" x14ac:dyDescent="0.2">
      <c r="A40" s="5" t="s">
        <v>117</v>
      </c>
      <c r="B40" s="6">
        <v>130</v>
      </c>
      <c r="C40" s="6">
        <v>2</v>
      </c>
      <c r="D40" s="7">
        <f t="shared" si="4"/>
        <v>260</v>
      </c>
      <c r="E40" s="6">
        <v>3</v>
      </c>
      <c r="F40" s="1">
        <f t="shared" si="5"/>
        <v>6</v>
      </c>
      <c r="G40" s="6">
        <v>0</v>
      </c>
      <c r="H40" s="1">
        <v>0</v>
      </c>
      <c r="I40" s="1">
        <v>0</v>
      </c>
      <c r="J40" s="1">
        <v>2</v>
      </c>
      <c r="K40" s="1">
        <v>0</v>
      </c>
      <c r="L40" s="6">
        <v>3</v>
      </c>
      <c r="M40" s="1">
        <f t="shared" si="6"/>
        <v>0.21164394433764264</v>
      </c>
      <c r="N40" s="6">
        <v>3</v>
      </c>
      <c r="O40" s="1">
        <f t="shared" si="7"/>
        <v>0.21164394433764264</v>
      </c>
      <c r="P40" s="6">
        <v>9</v>
      </c>
      <c r="Q40" s="6">
        <v>0</v>
      </c>
      <c r="R40" s="1">
        <f t="shared" si="8"/>
        <v>15</v>
      </c>
      <c r="S40" s="1">
        <f t="shared" si="9"/>
        <v>135</v>
      </c>
      <c r="T40" s="6">
        <v>1.5</v>
      </c>
      <c r="U40" s="1">
        <f t="shared" si="0"/>
        <v>27</v>
      </c>
      <c r="V40" s="6">
        <v>3</v>
      </c>
      <c r="W40" s="1">
        <f t="shared" si="1"/>
        <v>24</v>
      </c>
      <c r="X40" s="6">
        <v>310</v>
      </c>
      <c r="Y40" s="1">
        <f t="shared" si="2"/>
        <v>0.62</v>
      </c>
      <c r="Z40" s="1" t="s">
        <v>89</v>
      </c>
      <c r="AA40" s="1"/>
      <c r="AB40" s="1" t="s">
        <v>89</v>
      </c>
      <c r="AC40" s="1">
        <f t="shared" si="3"/>
        <v>0</v>
      </c>
    </row>
    <row r="41" spans="1:29" ht="26" customHeight="1" x14ac:dyDescent="0.2">
      <c r="A41" s="9" t="s">
        <v>118</v>
      </c>
      <c r="B41" s="6">
        <v>380</v>
      </c>
      <c r="C41" s="6">
        <v>1</v>
      </c>
      <c r="D41" s="7">
        <f t="shared" si="4"/>
        <v>380</v>
      </c>
      <c r="E41" s="6">
        <v>6</v>
      </c>
      <c r="F41" s="1">
        <f t="shared" si="5"/>
        <v>6</v>
      </c>
      <c r="G41" s="6">
        <v>0</v>
      </c>
      <c r="H41" s="1">
        <v>0</v>
      </c>
      <c r="I41" s="1">
        <v>0</v>
      </c>
      <c r="J41" s="1">
        <v>0.5</v>
      </c>
      <c r="K41" s="1">
        <v>0.5</v>
      </c>
      <c r="L41" s="6">
        <v>12</v>
      </c>
      <c r="M41" s="1">
        <f t="shared" si="6"/>
        <v>0.42328788867528527</v>
      </c>
      <c r="N41" s="6">
        <v>12</v>
      </c>
      <c r="O41" s="1">
        <f t="shared" si="7"/>
        <v>0.42328788867528527</v>
      </c>
      <c r="P41" s="6">
        <v>16</v>
      </c>
      <c r="Q41" s="6">
        <v>0</v>
      </c>
      <c r="R41" s="1">
        <f t="shared" si="8"/>
        <v>11</v>
      </c>
      <c r="S41" s="1">
        <f t="shared" si="9"/>
        <v>99</v>
      </c>
      <c r="T41" s="6">
        <v>5</v>
      </c>
      <c r="U41" s="1">
        <f t="shared" si="0"/>
        <v>45</v>
      </c>
      <c r="V41" s="6">
        <v>0</v>
      </c>
      <c r="W41" s="1">
        <f t="shared" si="1"/>
        <v>0</v>
      </c>
      <c r="X41" s="6">
        <v>780</v>
      </c>
      <c r="Y41" s="1">
        <f t="shared" si="2"/>
        <v>0.78</v>
      </c>
      <c r="Z41" s="1" t="s">
        <v>89</v>
      </c>
      <c r="AA41" s="1"/>
      <c r="AB41" s="1" t="s">
        <v>89</v>
      </c>
      <c r="AC41" s="1">
        <f t="shared" si="3"/>
        <v>0</v>
      </c>
    </row>
    <row r="42" spans="1:29" ht="26" customHeight="1" x14ac:dyDescent="0.2">
      <c r="A42" s="9" t="s">
        <v>119</v>
      </c>
      <c r="B42" s="6">
        <v>130</v>
      </c>
      <c r="C42" s="6">
        <v>4</v>
      </c>
      <c r="D42" s="7">
        <f t="shared" si="4"/>
        <v>520</v>
      </c>
      <c r="E42" s="6">
        <v>4</v>
      </c>
      <c r="F42" s="1">
        <f t="shared" si="5"/>
        <v>16</v>
      </c>
      <c r="G42" s="6">
        <v>1</v>
      </c>
      <c r="H42" s="1">
        <v>0</v>
      </c>
      <c r="I42" s="1">
        <v>0</v>
      </c>
      <c r="J42" s="1">
        <v>0.5</v>
      </c>
      <c r="K42" s="1">
        <v>0</v>
      </c>
      <c r="L42" s="6">
        <v>2</v>
      </c>
      <c r="M42" s="1">
        <f t="shared" si="6"/>
        <v>0.28219192578352353</v>
      </c>
      <c r="N42" s="6">
        <v>2</v>
      </c>
      <c r="O42" s="1">
        <f t="shared" si="7"/>
        <v>0.28219192578352353</v>
      </c>
      <c r="P42" s="6">
        <v>6</v>
      </c>
      <c r="Q42" s="6">
        <v>0</v>
      </c>
      <c r="R42" s="1">
        <f t="shared" si="8"/>
        <v>22</v>
      </c>
      <c r="S42" s="1">
        <f t="shared" si="9"/>
        <v>198</v>
      </c>
      <c r="T42" s="6">
        <v>0.5</v>
      </c>
      <c r="U42" s="1">
        <f t="shared" si="0"/>
        <v>18</v>
      </c>
      <c r="V42" s="6">
        <v>0</v>
      </c>
      <c r="W42" s="1">
        <f t="shared" si="1"/>
        <v>0</v>
      </c>
      <c r="X42" s="6">
        <v>270</v>
      </c>
      <c r="Y42" s="1">
        <f t="shared" si="2"/>
        <v>1.08</v>
      </c>
      <c r="Z42" s="1" t="s">
        <v>89</v>
      </c>
      <c r="AA42" s="1"/>
      <c r="AB42" s="1" t="s">
        <v>89</v>
      </c>
      <c r="AC42" s="1">
        <f t="shared" si="3"/>
        <v>0</v>
      </c>
    </row>
    <row r="43" spans="1:29" ht="26" customHeight="1" x14ac:dyDescent="0.2">
      <c r="A43" s="5" t="s">
        <v>120</v>
      </c>
      <c r="B43" s="6">
        <v>140</v>
      </c>
      <c r="C43" s="6">
        <v>3</v>
      </c>
      <c r="D43" s="7">
        <f t="shared" si="4"/>
        <v>420</v>
      </c>
      <c r="E43" s="6">
        <v>3</v>
      </c>
      <c r="F43" s="1">
        <f t="shared" si="5"/>
        <v>9</v>
      </c>
      <c r="G43" s="6">
        <v>0</v>
      </c>
      <c r="H43" s="1">
        <v>0</v>
      </c>
      <c r="I43" s="1">
        <v>0</v>
      </c>
      <c r="J43" s="1">
        <v>0</v>
      </c>
      <c r="K43" s="1">
        <v>0</v>
      </c>
      <c r="L43" s="5">
        <v>0</v>
      </c>
      <c r="M43" s="1">
        <f t="shared" si="6"/>
        <v>0</v>
      </c>
      <c r="N43" s="5">
        <v>9</v>
      </c>
      <c r="O43" s="1">
        <f t="shared" si="7"/>
        <v>0.95239774951939205</v>
      </c>
      <c r="P43" s="5">
        <v>6</v>
      </c>
      <c r="Q43" s="6">
        <v>0</v>
      </c>
      <c r="R43" s="1">
        <f t="shared" si="8"/>
        <v>7.5</v>
      </c>
      <c r="S43" s="1">
        <f t="shared" si="9"/>
        <v>67.5</v>
      </c>
      <c r="T43" s="6">
        <v>3.5</v>
      </c>
      <c r="U43" s="1">
        <f t="shared" si="0"/>
        <v>94.5</v>
      </c>
      <c r="V43" s="5">
        <v>9</v>
      </c>
      <c r="W43" s="1">
        <f t="shared" si="1"/>
        <v>108</v>
      </c>
      <c r="X43" s="6">
        <v>125</v>
      </c>
      <c r="Y43" s="1">
        <f t="shared" si="2"/>
        <v>0.375</v>
      </c>
      <c r="Z43" s="1" t="s">
        <v>89</v>
      </c>
      <c r="AA43" s="1"/>
      <c r="AB43" s="1" t="s">
        <v>89</v>
      </c>
      <c r="AC43" s="1">
        <f t="shared" si="3"/>
        <v>0</v>
      </c>
    </row>
    <row r="44" spans="1:29" ht="26" customHeight="1" x14ac:dyDescent="0.2">
      <c r="A44" s="5" t="s">
        <v>121</v>
      </c>
      <c r="B44" s="6">
        <v>230</v>
      </c>
      <c r="C44" s="6">
        <v>5</v>
      </c>
      <c r="D44" s="7">
        <f t="shared" si="4"/>
        <v>1150</v>
      </c>
      <c r="E44" s="6">
        <v>1</v>
      </c>
      <c r="F44" s="1">
        <f t="shared" si="5"/>
        <v>5</v>
      </c>
      <c r="G44" s="6">
        <v>0</v>
      </c>
      <c r="H44" s="1">
        <v>0</v>
      </c>
      <c r="I44" s="1">
        <v>0</v>
      </c>
      <c r="J44" s="1">
        <v>0</v>
      </c>
      <c r="K44" s="1">
        <v>0</v>
      </c>
      <c r="L44" s="5">
        <v>8</v>
      </c>
      <c r="M44" s="1">
        <f t="shared" si="6"/>
        <v>1.4109596289176176</v>
      </c>
      <c r="N44" s="5">
        <v>8</v>
      </c>
      <c r="O44" s="1">
        <f t="shared" si="7"/>
        <v>1.4109596289176176</v>
      </c>
      <c r="P44" s="5">
        <v>12</v>
      </c>
      <c r="Q44" s="6">
        <v>0</v>
      </c>
      <c r="R44" s="1">
        <f t="shared" si="8"/>
        <v>55</v>
      </c>
      <c r="S44" s="1">
        <f t="shared" si="9"/>
        <v>495</v>
      </c>
      <c r="T44" s="6">
        <v>1</v>
      </c>
      <c r="U44" s="1">
        <f t="shared" si="0"/>
        <v>45</v>
      </c>
      <c r="V44" s="5">
        <v>0</v>
      </c>
      <c r="W44" s="1">
        <f t="shared" si="1"/>
        <v>0</v>
      </c>
      <c r="X44" s="6">
        <v>520</v>
      </c>
      <c r="Y44" s="1">
        <f t="shared" si="2"/>
        <v>2.6</v>
      </c>
      <c r="Z44" s="1" t="s">
        <v>89</v>
      </c>
      <c r="AA44" s="1"/>
      <c r="AB44" s="1" t="s">
        <v>89</v>
      </c>
      <c r="AC44" s="1">
        <f t="shared" si="3"/>
        <v>0</v>
      </c>
    </row>
    <row r="45" spans="1:29" ht="26" customHeight="1" x14ac:dyDescent="0.2">
      <c r="A45" s="5" t="s">
        <v>122</v>
      </c>
      <c r="B45" s="6">
        <v>90</v>
      </c>
      <c r="C45" s="6">
        <v>2.5</v>
      </c>
      <c r="D45" s="7">
        <f t="shared" si="4"/>
        <v>225</v>
      </c>
      <c r="E45" s="6">
        <v>0</v>
      </c>
      <c r="F45" s="1">
        <f t="shared" si="5"/>
        <v>0</v>
      </c>
      <c r="G45" s="6">
        <v>0</v>
      </c>
      <c r="H45" s="1">
        <v>0</v>
      </c>
      <c r="I45" s="1">
        <v>0</v>
      </c>
      <c r="J45" s="1">
        <v>0</v>
      </c>
      <c r="K45" s="1">
        <v>0</v>
      </c>
      <c r="L45" s="5">
        <v>0</v>
      </c>
      <c r="M45" s="1">
        <f t="shared" si="6"/>
        <v>0</v>
      </c>
      <c r="N45" s="5">
        <v>9</v>
      </c>
      <c r="O45" s="1">
        <f t="shared" si="7"/>
        <v>0.79366479126615996</v>
      </c>
      <c r="P45" s="5">
        <v>3</v>
      </c>
      <c r="Q45" s="6">
        <v>0</v>
      </c>
      <c r="R45" s="1">
        <f t="shared" si="8"/>
        <v>5</v>
      </c>
      <c r="S45" s="1">
        <f t="shared" si="9"/>
        <v>45</v>
      </c>
      <c r="T45" s="6">
        <v>1</v>
      </c>
      <c r="U45" s="1">
        <f t="shared" si="0"/>
        <v>22.5</v>
      </c>
      <c r="V45" s="5">
        <v>8</v>
      </c>
      <c r="W45" s="1">
        <f t="shared" si="1"/>
        <v>80</v>
      </c>
      <c r="X45" s="6">
        <v>260</v>
      </c>
      <c r="Y45" s="1">
        <f t="shared" si="2"/>
        <v>0.65</v>
      </c>
      <c r="Z45" s="1" t="s">
        <v>89</v>
      </c>
      <c r="AA45" s="1"/>
      <c r="AB45" s="1" t="s">
        <v>89</v>
      </c>
      <c r="AC45" s="1">
        <f t="shared" si="3"/>
        <v>0</v>
      </c>
    </row>
    <row r="46" spans="1:29" ht="26" customHeight="1" x14ac:dyDescent="0.2">
      <c r="A46" s="5" t="s">
        <v>123</v>
      </c>
      <c r="B46" s="6">
        <v>110</v>
      </c>
      <c r="C46" s="6">
        <v>4</v>
      </c>
      <c r="D46" s="7">
        <f t="shared" si="4"/>
        <v>440</v>
      </c>
      <c r="E46" s="6">
        <v>0</v>
      </c>
      <c r="F46" s="1">
        <f t="shared" si="5"/>
        <v>0</v>
      </c>
      <c r="G46" s="6">
        <v>0</v>
      </c>
      <c r="H46" s="1">
        <v>0</v>
      </c>
      <c r="I46" s="1">
        <v>0</v>
      </c>
      <c r="J46" s="1">
        <v>0</v>
      </c>
      <c r="K46" s="1">
        <v>0</v>
      </c>
      <c r="L46" s="5">
        <v>23</v>
      </c>
      <c r="M46" s="1">
        <f t="shared" si="6"/>
        <v>3.2452071465105208</v>
      </c>
      <c r="N46" s="5">
        <v>23</v>
      </c>
      <c r="O46" s="1">
        <f t="shared" si="7"/>
        <v>3.2452071465105208</v>
      </c>
      <c r="P46" s="5">
        <v>1.5</v>
      </c>
      <c r="Q46" s="6">
        <v>0</v>
      </c>
      <c r="R46" s="1">
        <f t="shared" si="8"/>
        <v>6</v>
      </c>
      <c r="S46" s="1">
        <f t="shared" si="9"/>
        <v>54</v>
      </c>
      <c r="T46" s="6">
        <v>0</v>
      </c>
      <c r="U46" s="1">
        <f t="shared" si="0"/>
        <v>0</v>
      </c>
      <c r="V46" s="5">
        <v>0</v>
      </c>
      <c r="W46" s="1">
        <f t="shared" si="1"/>
        <v>0</v>
      </c>
      <c r="X46" s="6">
        <v>310</v>
      </c>
      <c r="Y46" s="1">
        <f t="shared" si="2"/>
        <v>1.24</v>
      </c>
      <c r="Z46" s="1" t="s">
        <v>89</v>
      </c>
      <c r="AA46" s="1"/>
      <c r="AB46" s="1" t="s">
        <v>89</v>
      </c>
      <c r="AC46" s="1">
        <f t="shared" si="3"/>
        <v>0</v>
      </c>
    </row>
    <row r="47" spans="1:29" ht="26" customHeight="1" x14ac:dyDescent="0.2">
      <c r="A47" s="9" t="s">
        <v>124</v>
      </c>
      <c r="B47" s="6">
        <v>130</v>
      </c>
      <c r="C47" s="6">
        <v>10</v>
      </c>
      <c r="D47" s="7">
        <f t="shared" si="4"/>
        <v>1300</v>
      </c>
      <c r="E47" s="6">
        <v>3</v>
      </c>
      <c r="F47" s="1">
        <f t="shared" si="5"/>
        <v>30</v>
      </c>
      <c r="G47" s="6">
        <v>12</v>
      </c>
      <c r="H47" s="1">
        <v>0</v>
      </c>
      <c r="I47" s="1">
        <v>0</v>
      </c>
      <c r="J47" s="1">
        <v>0</v>
      </c>
      <c r="K47" s="1">
        <v>0</v>
      </c>
      <c r="L47" s="6">
        <v>3</v>
      </c>
      <c r="M47" s="1">
        <f t="shared" si="6"/>
        <v>1.0582197216882132</v>
      </c>
      <c r="N47" s="6">
        <v>3</v>
      </c>
      <c r="O47" s="1">
        <f t="shared" si="7"/>
        <v>1.0582197216882132</v>
      </c>
      <c r="P47" s="6">
        <v>5</v>
      </c>
      <c r="Q47" s="6">
        <v>0</v>
      </c>
      <c r="R47" s="1">
        <f t="shared" si="8"/>
        <v>35</v>
      </c>
      <c r="S47" s="1">
        <f t="shared" si="9"/>
        <v>315</v>
      </c>
      <c r="T47" s="6">
        <v>1.5</v>
      </c>
      <c r="U47" s="1">
        <f t="shared" si="0"/>
        <v>135</v>
      </c>
      <c r="V47" s="6">
        <v>0</v>
      </c>
      <c r="W47" s="1">
        <f t="shared" si="1"/>
        <v>0</v>
      </c>
      <c r="X47" s="6">
        <v>380</v>
      </c>
      <c r="Y47" s="1">
        <f t="shared" si="2"/>
        <v>3.8</v>
      </c>
      <c r="Z47" s="1" t="s">
        <v>89</v>
      </c>
      <c r="AA47" s="1"/>
      <c r="AB47" s="1" t="s">
        <v>89</v>
      </c>
      <c r="AC47" s="1">
        <f t="shared" si="3"/>
        <v>0</v>
      </c>
    </row>
    <row r="48" spans="1:29" ht="26" customHeight="1" x14ac:dyDescent="0.2">
      <c r="A48" s="47" t="s">
        <v>125</v>
      </c>
      <c r="B48" s="6">
        <v>110</v>
      </c>
      <c r="C48" s="6">
        <v>6</v>
      </c>
      <c r="D48" s="7">
        <f t="shared" si="4"/>
        <v>660</v>
      </c>
      <c r="E48" s="6">
        <v>0</v>
      </c>
      <c r="F48" s="1">
        <f t="shared" si="5"/>
        <v>0</v>
      </c>
      <c r="G48" s="6">
        <v>0</v>
      </c>
      <c r="H48" s="1">
        <v>0</v>
      </c>
      <c r="I48" s="1">
        <v>0</v>
      </c>
      <c r="J48" s="1">
        <v>0</v>
      </c>
      <c r="K48" s="1">
        <v>0</v>
      </c>
      <c r="L48" s="6">
        <v>0</v>
      </c>
      <c r="M48" s="1">
        <f t="shared" si="6"/>
        <v>0</v>
      </c>
      <c r="N48" s="6">
        <v>7</v>
      </c>
      <c r="O48" s="1">
        <f t="shared" si="7"/>
        <v>1.4815076103634985</v>
      </c>
      <c r="P48" s="6">
        <v>9</v>
      </c>
      <c r="Q48" s="6">
        <v>0</v>
      </c>
      <c r="R48" s="1">
        <f t="shared" si="8"/>
        <v>30</v>
      </c>
      <c r="S48" s="1">
        <f t="shared" si="9"/>
        <v>270</v>
      </c>
      <c r="T48" s="6">
        <v>4</v>
      </c>
      <c r="U48" s="1">
        <f t="shared" si="0"/>
        <v>216</v>
      </c>
      <c r="V48" s="6">
        <v>0</v>
      </c>
      <c r="W48" s="1">
        <f t="shared" si="1"/>
        <v>0</v>
      </c>
      <c r="X48" s="6">
        <v>500</v>
      </c>
      <c r="Y48" s="1">
        <f t="shared" si="2"/>
        <v>3</v>
      </c>
      <c r="Z48" s="1" t="s">
        <v>143</v>
      </c>
      <c r="AA48" s="1"/>
      <c r="AB48" s="1" t="s">
        <v>142</v>
      </c>
      <c r="AC48" s="1">
        <f t="shared" si="3"/>
        <v>0</v>
      </c>
    </row>
    <row r="49" spans="1:29" ht="26" customHeight="1" x14ac:dyDescent="0.2">
      <c r="A49" s="47" t="s">
        <v>126</v>
      </c>
      <c r="B49" s="6">
        <v>221</v>
      </c>
      <c r="C49" s="6">
        <v>1</v>
      </c>
      <c r="D49" s="7">
        <f t="shared" si="4"/>
        <v>221</v>
      </c>
      <c r="E49" s="6">
        <v>0</v>
      </c>
      <c r="F49" s="1">
        <f t="shared" si="5"/>
        <v>0</v>
      </c>
      <c r="G49" s="6">
        <v>0</v>
      </c>
      <c r="H49" s="1">
        <v>0</v>
      </c>
      <c r="I49" s="1">
        <v>0</v>
      </c>
      <c r="J49" s="1">
        <v>0</v>
      </c>
      <c r="K49" s="1">
        <v>0</v>
      </c>
      <c r="L49" s="6">
        <v>0</v>
      </c>
      <c r="M49" s="1">
        <f t="shared" si="6"/>
        <v>0</v>
      </c>
      <c r="N49" s="6">
        <v>23</v>
      </c>
      <c r="O49" s="1">
        <f t="shared" si="7"/>
        <v>0.81130178662763019</v>
      </c>
      <c r="P49" s="6">
        <v>11</v>
      </c>
      <c r="Q49" s="6">
        <v>0</v>
      </c>
      <c r="R49" s="1">
        <f t="shared" si="8"/>
        <v>7</v>
      </c>
      <c r="S49" s="1">
        <f t="shared" si="9"/>
        <v>63</v>
      </c>
      <c r="T49" s="6">
        <v>4</v>
      </c>
      <c r="U49" s="1">
        <f t="shared" si="0"/>
        <v>36</v>
      </c>
      <c r="V49" s="6">
        <v>0</v>
      </c>
      <c r="W49" s="1">
        <f t="shared" si="1"/>
        <v>0</v>
      </c>
      <c r="X49" s="6">
        <v>63</v>
      </c>
      <c r="Y49" s="1">
        <f t="shared" si="2"/>
        <v>6.3E-2</v>
      </c>
      <c r="Z49" s="1" t="s">
        <v>142</v>
      </c>
      <c r="AA49" s="1"/>
      <c r="AB49" s="1" t="s">
        <v>142</v>
      </c>
      <c r="AC49" s="1">
        <f t="shared" si="3"/>
        <v>0</v>
      </c>
    </row>
    <row r="50" spans="1:29" ht="26" customHeight="1" x14ac:dyDescent="0.2">
      <c r="A50" s="47" t="s">
        <v>127</v>
      </c>
      <c r="B50" s="6">
        <v>240</v>
      </c>
      <c r="C50" s="6">
        <v>1</v>
      </c>
      <c r="D50" s="7">
        <f t="shared" si="4"/>
        <v>240</v>
      </c>
      <c r="E50" s="6">
        <v>0</v>
      </c>
      <c r="F50" s="1">
        <f t="shared" si="5"/>
        <v>0</v>
      </c>
      <c r="G50" s="6">
        <v>0</v>
      </c>
      <c r="H50" s="1">
        <v>0</v>
      </c>
      <c r="I50" s="1">
        <v>0</v>
      </c>
      <c r="J50" s="1">
        <v>0</v>
      </c>
      <c r="K50" s="1">
        <v>0</v>
      </c>
      <c r="L50" s="6">
        <v>0</v>
      </c>
      <c r="M50" s="1">
        <f t="shared" si="6"/>
        <v>0</v>
      </c>
      <c r="N50" s="6">
        <v>18</v>
      </c>
      <c r="O50" s="1">
        <f t="shared" si="7"/>
        <v>0.63493183301292799</v>
      </c>
      <c r="P50" s="6">
        <v>27</v>
      </c>
      <c r="Q50" s="6">
        <v>0</v>
      </c>
      <c r="R50" s="1">
        <f t="shared" si="8"/>
        <v>14</v>
      </c>
      <c r="S50" s="1">
        <f t="shared" si="9"/>
        <v>126</v>
      </c>
      <c r="T50" s="6">
        <v>13</v>
      </c>
      <c r="U50" s="1">
        <f t="shared" si="0"/>
        <v>117</v>
      </c>
      <c r="V50" s="6">
        <v>0</v>
      </c>
      <c r="W50" s="1">
        <f t="shared" si="1"/>
        <v>0</v>
      </c>
      <c r="X50" s="6">
        <v>75</v>
      </c>
      <c r="Y50" s="1">
        <f t="shared" si="2"/>
        <v>7.4999999999999997E-2</v>
      </c>
      <c r="Z50" s="1" t="s">
        <v>142</v>
      </c>
      <c r="AA50" s="1"/>
      <c r="AB50" s="1" t="s">
        <v>142</v>
      </c>
      <c r="AC50" s="1">
        <f t="shared" si="3"/>
        <v>0</v>
      </c>
    </row>
    <row r="51" spans="1:29" ht="26" customHeight="1" x14ac:dyDescent="0.2">
      <c r="A51" s="47" t="s">
        <v>128</v>
      </c>
      <c r="B51" s="6">
        <v>190</v>
      </c>
      <c r="C51" s="6">
        <v>1</v>
      </c>
      <c r="D51" s="7">
        <f t="shared" si="4"/>
        <v>190</v>
      </c>
      <c r="E51" s="6">
        <v>0</v>
      </c>
      <c r="F51" s="1">
        <f t="shared" si="5"/>
        <v>0</v>
      </c>
      <c r="G51" s="6">
        <v>0</v>
      </c>
      <c r="H51" s="1">
        <v>0</v>
      </c>
      <c r="I51" s="1">
        <v>0</v>
      </c>
      <c r="J51" s="1">
        <v>0</v>
      </c>
      <c r="K51" s="1">
        <v>0</v>
      </c>
      <c r="L51" s="6">
        <v>0</v>
      </c>
      <c r="M51" s="1">
        <f t="shared" si="6"/>
        <v>0</v>
      </c>
      <c r="N51" s="6">
        <v>25</v>
      </c>
      <c r="O51" s="1">
        <f t="shared" si="7"/>
        <v>0.88184976807351101</v>
      </c>
      <c r="P51" s="6">
        <v>0</v>
      </c>
      <c r="Q51" s="6">
        <v>0</v>
      </c>
      <c r="R51" s="1">
        <f t="shared" si="8"/>
        <v>-3.5</v>
      </c>
      <c r="S51" s="1">
        <f t="shared" si="9"/>
        <v>-31.5</v>
      </c>
      <c r="T51" s="6">
        <v>3.5</v>
      </c>
      <c r="U51" s="1">
        <f t="shared" si="0"/>
        <v>31.5</v>
      </c>
      <c r="V51" s="6">
        <v>0</v>
      </c>
      <c r="W51" s="1">
        <f t="shared" si="1"/>
        <v>0</v>
      </c>
      <c r="X51" s="6">
        <v>65</v>
      </c>
      <c r="Y51" s="1">
        <f t="shared" si="2"/>
        <v>6.5000000000000002E-2</v>
      </c>
      <c r="Z51" s="1" t="s">
        <v>142</v>
      </c>
      <c r="AA51" s="1"/>
      <c r="AB51" s="1" t="s">
        <v>142</v>
      </c>
      <c r="AC51" s="1">
        <f t="shared" si="3"/>
        <v>0</v>
      </c>
    </row>
    <row r="52" spans="1:29" ht="26" customHeight="1" x14ac:dyDescent="0.2">
      <c r="A52" s="48" t="s">
        <v>129</v>
      </c>
      <c r="B52" s="6">
        <v>80</v>
      </c>
      <c r="C52" s="6">
        <v>10</v>
      </c>
      <c r="D52" s="7">
        <f t="shared" si="4"/>
        <v>800</v>
      </c>
      <c r="E52" s="6">
        <v>3</v>
      </c>
      <c r="F52" s="1">
        <f t="shared" si="5"/>
        <v>30</v>
      </c>
      <c r="G52" s="6">
        <v>0</v>
      </c>
      <c r="H52" s="1">
        <v>10</v>
      </c>
      <c r="I52" s="1">
        <v>10</v>
      </c>
      <c r="J52" s="1">
        <v>0</v>
      </c>
      <c r="K52" s="1">
        <v>0</v>
      </c>
      <c r="L52" s="6">
        <v>1</v>
      </c>
      <c r="M52" s="1">
        <f t="shared" si="6"/>
        <v>0.3527399072294044</v>
      </c>
      <c r="N52" s="6">
        <v>1</v>
      </c>
      <c r="O52" s="1">
        <f t="shared" si="7"/>
        <v>0.3527399072294044</v>
      </c>
      <c r="P52" s="6">
        <v>0</v>
      </c>
      <c r="Q52" s="6">
        <v>0</v>
      </c>
      <c r="R52" s="1">
        <f t="shared" si="8"/>
        <v>0</v>
      </c>
      <c r="S52" s="1">
        <f t="shared" si="9"/>
        <v>0</v>
      </c>
      <c r="T52" s="6">
        <v>0</v>
      </c>
      <c r="U52" s="1">
        <f t="shared" si="0"/>
        <v>0</v>
      </c>
      <c r="V52" s="6">
        <v>0</v>
      </c>
      <c r="W52" s="1">
        <f t="shared" si="1"/>
        <v>0</v>
      </c>
      <c r="X52" s="6">
        <v>0</v>
      </c>
      <c r="Y52" s="1">
        <f t="shared" si="2"/>
        <v>0</v>
      </c>
      <c r="Z52" s="1" t="s">
        <v>142</v>
      </c>
      <c r="AA52" s="1"/>
      <c r="AB52" s="1" t="s">
        <v>142</v>
      </c>
      <c r="AC52" s="1">
        <f t="shared" si="3"/>
        <v>0</v>
      </c>
    </row>
    <row r="53" spans="1:29" ht="26" customHeight="1" x14ac:dyDescent="0.2">
      <c r="A53" s="5" t="s">
        <v>130</v>
      </c>
      <c r="B53" s="6">
        <v>110</v>
      </c>
      <c r="C53" s="6">
        <v>3</v>
      </c>
      <c r="D53" s="7">
        <f t="shared" si="4"/>
        <v>330</v>
      </c>
      <c r="E53" s="6">
        <v>3</v>
      </c>
      <c r="F53" s="1">
        <f t="shared" si="5"/>
        <v>9</v>
      </c>
      <c r="G53" s="6">
        <v>0</v>
      </c>
      <c r="H53" s="1">
        <v>1</v>
      </c>
      <c r="I53" s="1">
        <v>1</v>
      </c>
      <c r="J53" s="1">
        <v>0</v>
      </c>
      <c r="K53" s="1">
        <v>0</v>
      </c>
      <c r="L53" s="6">
        <v>1</v>
      </c>
      <c r="M53" s="1">
        <f t="shared" si="6"/>
        <v>0.10582197216882133</v>
      </c>
      <c r="N53" s="6">
        <v>1</v>
      </c>
      <c r="O53" s="1">
        <f t="shared" si="7"/>
        <v>0.10582197216882133</v>
      </c>
      <c r="P53" s="6">
        <v>0</v>
      </c>
      <c r="Q53" s="6">
        <v>0</v>
      </c>
      <c r="R53" s="1">
        <f t="shared" si="8"/>
        <v>0</v>
      </c>
      <c r="S53" s="1">
        <f t="shared" si="9"/>
        <v>0</v>
      </c>
      <c r="T53" s="6">
        <v>0</v>
      </c>
      <c r="U53" s="1">
        <f t="shared" si="0"/>
        <v>0</v>
      </c>
      <c r="V53" s="6">
        <v>0</v>
      </c>
      <c r="W53" s="1">
        <f t="shared" si="1"/>
        <v>0</v>
      </c>
      <c r="X53" s="6">
        <v>0</v>
      </c>
      <c r="Y53" s="1">
        <f t="shared" si="2"/>
        <v>0</v>
      </c>
      <c r="Z53" s="1" t="s">
        <v>142</v>
      </c>
      <c r="AA53" s="1"/>
      <c r="AB53" s="1" t="s">
        <v>142</v>
      </c>
      <c r="AC53" s="1">
        <f t="shared" si="3"/>
        <v>0</v>
      </c>
    </row>
    <row r="54" spans="1:29" ht="26" customHeight="1" x14ac:dyDescent="0.2">
      <c r="A54" s="48" t="s">
        <v>131</v>
      </c>
      <c r="B54" s="6">
        <v>90</v>
      </c>
      <c r="C54" s="6">
        <v>9</v>
      </c>
      <c r="D54" s="7">
        <f t="shared" si="4"/>
        <v>810</v>
      </c>
      <c r="E54" s="6">
        <v>3</v>
      </c>
      <c r="F54" s="1">
        <f t="shared" si="5"/>
        <v>27</v>
      </c>
      <c r="G54" s="6">
        <v>0</v>
      </c>
      <c r="H54" s="1">
        <v>1.25</v>
      </c>
      <c r="I54" s="1">
        <v>1.25</v>
      </c>
      <c r="J54" s="1">
        <v>0</v>
      </c>
      <c r="K54" s="1">
        <v>0</v>
      </c>
      <c r="L54" s="6">
        <v>1</v>
      </c>
      <c r="M54" s="1">
        <f t="shared" si="6"/>
        <v>0.317465916506464</v>
      </c>
      <c r="N54" s="6">
        <v>1</v>
      </c>
      <c r="O54" s="1">
        <f t="shared" si="7"/>
        <v>0.317465916506464</v>
      </c>
      <c r="P54" s="6">
        <v>0</v>
      </c>
      <c r="Q54" s="6">
        <v>0</v>
      </c>
      <c r="R54" s="1">
        <f t="shared" si="8"/>
        <v>0</v>
      </c>
      <c r="S54" s="1">
        <f t="shared" si="9"/>
        <v>0</v>
      </c>
      <c r="T54" s="6">
        <v>0</v>
      </c>
      <c r="U54" s="1">
        <f t="shared" si="0"/>
        <v>0</v>
      </c>
      <c r="V54" s="6">
        <v>0</v>
      </c>
      <c r="W54" s="1">
        <f t="shared" si="1"/>
        <v>0</v>
      </c>
      <c r="X54" s="6">
        <v>0</v>
      </c>
      <c r="Y54" s="1">
        <f t="shared" si="2"/>
        <v>0</v>
      </c>
      <c r="Z54" s="1" t="s">
        <v>142</v>
      </c>
      <c r="AA54" s="1"/>
      <c r="AB54" s="1" t="s">
        <v>142</v>
      </c>
      <c r="AC54" s="1">
        <f t="shared" si="3"/>
        <v>0</v>
      </c>
    </row>
    <row r="55" spans="1:29" ht="26" customHeight="1" x14ac:dyDescent="0.2">
      <c r="A55" s="47" t="s">
        <v>132</v>
      </c>
      <c r="B55" s="6">
        <v>45</v>
      </c>
      <c r="C55" s="6">
        <v>5</v>
      </c>
      <c r="D55" s="7">
        <f t="shared" si="4"/>
        <v>225</v>
      </c>
      <c r="E55" s="6">
        <v>3</v>
      </c>
      <c r="F55" s="1">
        <f t="shared" si="5"/>
        <v>15</v>
      </c>
      <c r="G55" s="6">
        <v>0</v>
      </c>
      <c r="H55" s="1">
        <v>0</v>
      </c>
      <c r="I55" s="1">
        <v>0</v>
      </c>
      <c r="J55" s="1">
        <v>1</v>
      </c>
      <c r="K55" s="1" t="s">
        <v>142</v>
      </c>
      <c r="L55" s="6">
        <v>1</v>
      </c>
      <c r="M55" s="1">
        <f t="shared" si="6"/>
        <v>0.1763699536147022</v>
      </c>
      <c r="N55" s="6">
        <v>1</v>
      </c>
      <c r="O55" s="1">
        <f t="shared" si="7"/>
        <v>0.1763699536147022</v>
      </c>
      <c r="P55" s="6">
        <v>0</v>
      </c>
      <c r="Q55" s="6">
        <v>0</v>
      </c>
      <c r="R55" s="1">
        <f t="shared" si="8"/>
        <v>0</v>
      </c>
      <c r="S55" s="1">
        <f t="shared" si="9"/>
        <v>0</v>
      </c>
      <c r="T55" s="6">
        <v>0</v>
      </c>
      <c r="U55" s="1">
        <f t="shared" si="0"/>
        <v>0</v>
      </c>
      <c r="V55" s="6">
        <v>0</v>
      </c>
      <c r="W55" s="1">
        <f t="shared" si="1"/>
        <v>0</v>
      </c>
      <c r="X55" s="6">
        <v>5</v>
      </c>
      <c r="Y55" s="1">
        <f t="shared" si="2"/>
        <v>2.5000000000000001E-2</v>
      </c>
      <c r="Z55" s="1" t="s">
        <v>142</v>
      </c>
      <c r="AA55" s="1"/>
      <c r="AB55" s="1" t="s">
        <v>142</v>
      </c>
      <c r="AC55" s="1">
        <f t="shared" si="3"/>
        <v>0</v>
      </c>
    </row>
    <row r="56" spans="1:29" ht="26" customHeight="1" x14ac:dyDescent="0.2">
      <c r="A56" s="48" t="s">
        <v>133</v>
      </c>
      <c r="B56" s="6">
        <v>30</v>
      </c>
      <c r="C56" s="6">
        <v>6</v>
      </c>
      <c r="D56" s="7">
        <f t="shared" si="4"/>
        <v>180</v>
      </c>
      <c r="E56" s="6">
        <v>2</v>
      </c>
      <c r="F56" s="1">
        <f t="shared" si="5"/>
        <v>12</v>
      </c>
      <c r="G56" s="6">
        <v>0</v>
      </c>
      <c r="H56" s="1">
        <v>0</v>
      </c>
      <c r="I56" s="1">
        <v>0</v>
      </c>
      <c r="J56" s="1">
        <v>1</v>
      </c>
      <c r="K56" s="1">
        <v>0</v>
      </c>
      <c r="L56" s="6">
        <v>1</v>
      </c>
      <c r="M56" s="1">
        <f t="shared" si="6"/>
        <v>0.21164394433764266</v>
      </c>
      <c r="N56" s="6">
        <v>1</v>
      </c>
      <c r="O56" s="1">
        <f t="shared" si="7"/>
        <v>0.21164394433764266</v>
      </c>
      <c r="P56" s="6">
        <v>0</v>
      </c>
      <c r="Q56" s="6">
        <v>0</v>
      </c>
      <c r="R56" s="1">
        <f t="shared" si="8"/>
        <v>0</v>
      </c>
      <c r="S56" s="1">
        <f t="shared" si="9"/>
        <v>0</v>
      </c>
      <c r="T56" s="6">
        <v>0</v>
      </c>
      <c r="U56" s="1">
        <f t="shared" si="0"/>
        <v>0</v>
      </c>
      <c r="V56" s="6">
        <v>0</v>
      </c>
      <c r="W56" s="1">
        <f t="shared" si="1"/>
        <v>0</v>
      </c>
      <c r="X56" s="6">
        <v>60</v>
      </c>
      <c r="Y56" s="1">
        <f t="shared" si="2"/>
        <v>0.36</v>
      </c>
      <c r="Z56" s="1" t="s">
        <v>142</v>
      </c>
      <c r="AA56" s="1"/>
      <c r="AB56" s="1" t="s">
        <v>142</v>
      </c>
      <c r="AC56" s="1">
        <f t="shared" si="3"/>
        <v>0</v>
      </c>
    </row>
    <row r="57" spans="1:29" ht="26" customHeight="1" x14ac:dyDescent="0.2">
      <c r="A57" s="48" t="s">
        <v>134</v>
      </c>
      <c r="B57" s="6">
        <v>25</v>
      </c>
      <c r="C57" s="6">
        <v>1</v>
      </c>
      <c r="D57" s="7">
        <f t="shared" si="4"/>
        <v>25</v>
      </c>
      <c r="E57" s="6">
        <v>2</v>
      </c>
      <c r="F57" s="1">
        <f t="shared" si="5"/>
        <v>2</v>
      </c>
      <c r="G57" s="6">
        <v>0</v>
      </c>
      <c r="H57" s="1">
        <v>0</v>
      </c>
      <c r="I57" s="1">
        <v>0</v>
      </c>
      <c r="J57" s="1">
        <v>3</v>
      </c>
      <c r="K57" s="1">
        <v>3</v>
      </c>
      <c r="L57" s="6">
        <v>1</v>
      </c>
      <c r="M57" s="1">
        <f t="shared" si="6"/>
        <v>3.5273990722940442E-2</v>
      </c>
      <c r="N57" s="6">
        <v>1</v>
      </c>
      <c r="O57" s="1">
        <f t="shared" si="7"/>
        <v>3.5273990722940442E-2</v>
      </c>
      <c r="P57" s="6">
        <v>0</v>
      </c>
      <c r="Q57" s="6">
        <v>0</v>
      </c>
      <c r="R57" s="1">
        <f t="shared" si="8"/>
        <v>0</v>
      </c>
      <c r="S57" s="1">
        <f t="shared" si="9"/>
        <v>0</v>
      </c>
      <c r="T57" s="6">
        <v>0</v>
      </c>
      <c r="U57" s="1">
        <f t="shared" si="0"/>
        <v>0</v>
      </c>
      <c r="V57" s="6">
        <v>0</v>
      </c>
      <c r="W57" s="1">
        <f t="shared" si="1"/>
        <v>0</v>
      </c>
      <c r="X57" s="6">
        <v>20</v>
      </c>
      <c r="Y57" s="1">
        <f t="shared" si="2"/>
        <v>0.02</v>
      </c>
      <c r="Z57" s="1" t="s">
        <v>142</v>
      </c>
      <c r="AA57" s="1"/>
      <c r="AB57" s="1" t="s">
        <v>142</v>
      </c>
      <c r="AC57" s="1">
        <f t="shared" si="3"/>
        <v>0</v>
      </c>
    </row>
    <row r="58" spans="1:29" ht="26" customHeight="1" x14ac:dyDescent="0.2">
      <c r="A58" s="48" t="s">
        <v>135</v>
      </c>
      <c r="B58" s="6">
        <v>20</v>
      </c>
      <c r="C58" s="6">
        <v>5</v>
      </c>
      <c r="D58" s="7">
        <f t="shared" si="4"/>
        <v>100</v>
      </c>
      <c r="E58" s="6">
        <v>2</v>
      </c>
      <c r="F58" s="1">
        <f t="shared" si="5"/>
        <v>10</v>
      </c>
      <c r="G58" s="6">
        <v>0</v>
      </c>
      <c r="H58" s="1">
        <v>0</v>
      </c>
      <c r="I58" s="1">
        <v>0</v>
      </c>
      <c r="J58" s="1">
        <v>1</v>
      </c>
      <c r="K58" s="1">
        <v>1</v>
      </c>
      <c r="L58" s="6">
        <v>2</v>
      </c>
      <c r="M58" s="1">
        <f t="shared" si="6"/>
        <v>0.3527399072294044</v>
      </c>
      <c r="N58" s="6">
        <v>2</v>
      </c>
      <c r="O58" s="1">
        <f t="shared" si="7"/>
        <v>0.3527399072294044</v>
      </c>
      <c r="P58" s="6">
        <v>0</v>
      </c>
      <c r="Q58" s="6">
        <v>0</v>
      </c>
      <c r="R58" s="1">
        <f t="shared" si="8"/>
        <v>0</v>
      </c>
      <c r="S58" s="1">
        <f t="shared" si="9"/>
        <v>0</v>
      </c>
      <c r="T58" s="6">
        <v>0</v>
      </c>
      <c r="U58" s="1">
        <f t="shared" si="0"/>
        <v>0</v>
      </c>
      <c r="V58" s="6">
        <v>0</v>
      </c>
      <c r="W58" s="1">
        <f t="shared" si="1"/>
        <v>0</v>
      </c>
      <c r="X58" s="6">
        <v>0</v>
      </c>
      <c r="Y58" s="1">
        <f t="shared" si="2"/>
        <v>0</v>
      </c>
      <c r="Z58" s="1" t="s">
        <v>142</v>
      </c>
      <c r="AA58" s="1"/>
      <c r="AB58" s="1" t="s">
        <v>142</v>
      </c>
      <c r="AC58" s="1">
        <f t="shared" si="3"/>
        <v>0</v>
      </c>
    </row>
    <row r="59" spans="1:29" ht="26" customHeight="1" x14ac:dyDescent="0.2">
      <c r="A59" s="48" t="s">
        <v>136</v>
      </c>
      <c r="B59" s="6">
        <v>80</v>
      </c>
      <c r="C59" s="6">
        <v>5</v>
      </c>
      <c r="D59" s="7">
        <f t="shared" si="4"/>
        <v>400</v>
      </c>
      <c r="E59" s="6">
        <v>3</v>
      </c>
      <c r="F59" s="1">
        <f t="shared" si="5"/>
        <v>15</v>
      </c>
      <c r="G59" s="6">
        <v>0</v>
      </c>
      <c r="H59" s="1">
        <v>0</v>
      </c>
      <c r="I59" s="1">
        <v>0</v>
      </c>
      <c r="J59" s="1">
        <v>1</v>
      </c>
      <c r="K59" s="1">
        <v>0</v>
      </c>
      <c r="L59" s="6">
        <v>1</v>
      </c>
      <c r="M59" s="1">
        <f t="shared" si="6"/>
        <v>0.1763699536147022</v>
      </c>
      <c r="N59" s="6">
        <v>1</v>
      </c>
      <c r="O59" s="1">
        <f t="shared" si="7"/>
        <v>0.1763699536147022</v>
      </c>
      <c r="P59" s="6">
        <v>8</v>
      </c>
      <c r="Q59" s="6">
        <v>0</v>
      </c>
      <c r="R59" s="1">
        <f t="shared" si="8"/>
        <v>35</v>
      </c>
      <c r="S59" s="1">
        <f t="shared" si="9"/>
        <v>315</v>
      </c>
      <c r="T59" s="6">
        <v>1</v>
      </c>
      <c r="U59" s="1">
        <f t="shared" si="0"/>
        <v>45</v>
      </c>
      <c r="V59" s="6">
        <v>0</v>
      </c>
      <c r="W59" s="1">
        <f t="shared" si="1"/>
        <v>0</v>
      </c>
      <c r="X59" s="6">
        <v>0</v>
      </c>
      <c r="Y59" s="1">
        <f t="shared" si="2"/>
        <v>0</v>
      </c>
      <c r="Z59" s="1" t="s">
        <v>142</v>
      </c>
      <c r="AA59" s="1"/>
      <c r="AB59" s="1" t="s">
        <v>142</v>
      </c>
      <c r="AC59" s="1">
        <f t="shared" si="3"/>
        <v>0</v>
      </c>
    </row>
    <row r="60" spans="1:29" ht="26" customHeight="1" x14ac:dyDescent="0.2">
      <c r="A60" s="47" t="s">
        <v>137</v>
      </c>
      <c r="B60" s="6">
        <v>10</v>
      </c>
      <c r="C60" s="6">
        <v>3</v>
      </c>
      <c r="D60" s="7">
        <f t="shared" si="4"/>
        <v>30</v>
      </c>
      <c r="E60" s="6">
        <v>1</v>
      </c>
      <c r="F60" s="1">
        <f t="shared" si="5"/>
        <v>3</v>
      </c>
      <c r="G60" s="6">
        <v>0</v>
      </c>
      <c r="H60" s="1">
        <v>0</v>
      </c>
      <c r="I60" s="1">
        <v>0</v>
      </c>
      <c r="J60" s="1">
        <v>1</v>
      </c>
      <c r="K60" s="1">
        <v>0</v>
      </c>
      <c r="L60" s="5">
        <v>1</v>
      </c>
      <c r="M60" s="1">
        <f t="shared" si="6"/>
        <v>0.10582197216882133</v>
      </c>
      <c r="N60" s="5">
        <v>1</v>
      </c>
      <c r="O60" s="1">
        <f t="shared" si="7"/>
        <v>0.10582197216882133</v>
      </c>
      <c r="P60" s="5">
        <v>0</v>
      </c>
      <c r="Q60" s="6">
        <v>0</v>
      </c>
      <c r="R60" s="1">
        <f t="shared" si="8"/>
        <v>0</v>
      </c>
      <c r="S60" s="1">
        <f t="shared" si="9"/>
        <v>0</v>
      </c>
      <c r="T60" s="6">
        <v>0</v>
      </c>
      <c r="U60" s="1">
        <f t="shared" si="0"/>
        <v>0</v>
      </c>
      <c r="V60" s="5">
        <v>0</v>
      </c>
      <c r="W60" s="1">
        <f t="shared" si="1"/>
        <v>0</v>
      </c>
      <c r="X60" s="6">
        <v>0</v>
      </c>
      <c r="Y60" s="1">
        <f t="shared" si="2"/>
        <v>0</v>
      </c>
      <c r="Z60" s="1" t="s">
        <v>142</v>
      </c>
      <c r="AA60" s="1"/>
      <c r="AB60" s="1" t="s">
        <v>142</v>
      </c>
      <c r="AC60" s="1">
        <f t="shared" si="3"/>
        <v>0</v>
      </c>
    </row>
    <row r="61" spans="1:29" ht="26" customHeight="1" x14ac:dyDescent="0.2">
      <c r="A61" s="48" t="s">
        <v>138</v>
      </c>
      <c r="B61" s="6">
        <v>25</v>
      </c>
      <c r="C61" s="6">
        <v>3</v>
      </c>
      <c r="D61" s="7">
        <f t="shared" si="4"/>
        <v>75</v>
      </c>
      <c r="E61" s="6">
        <v>2</v>
      </c>
      <c r="F61" s="1">
        <f t="shared" si="5"/>
        <v>6</v>
      </c>
      <c r="G61" s="6">
        <v>0</v>
      </c>
      <c r="H61" s="1">
        <v>0</v>
      </c>
      <c r="I61" s="1">
        <v>0</v>
      </c>
      <c r="J61" s="1">
        <v>3</v>
      </c>
      <c r="K61" s="1">
        <v>3</v>
      </c>
      <c r="L61" s="5">
        <v>1</v>
      </c>
      <c r="M61" s="1">
        <f t="shared" si="6"/>
        <v>0.10582197216882133</v>
      </c>
      <c r="N61" s="5">
        <v>1</v>
      </c>
      <c r="O61" s="1">
        <f t="shared" si="7"/>
        <v>0.10582197216882133</v>
      </c>
      <c r="P61" s="5">
        <v>0</v>
      </c>
      <c r="Q61" s="6">
        <v>0</v>
      </c>
      <c r="R61" s="1">
        <f t="shared" si="8"/>
        <v>0</v>
      </c>
      <c r="S61" s="1">
        <f t="shared" si="9"/>
        <v>0</v>
      </c>
      <c r="T61" s="6">
        <v>0</v>
      </c>
      <c r="U61" s="1">
        <f t="shared" si="0"/>
        <v>0</v>
      </c>
      <c r="V61" s="5">
        <v>0</v>
      </c>
      <c r="W61" s="1">
        <f t="shared" si="1"/>
        <v>0</v>
      </c>
      <c r="X61" s="6">
        <v>40</v>
      </c>
      <c r="Y61" s="1">
        <f t="shared" si="2"/>
        <v>0.12</v>
      </c>
      <c r="Z61" s="1" t="s">
        <v>142</v>
      </c>
      <c r="AA61" s="1"/>
      <c r="AB61" s="1" t="s">
        <v>142</v>
      </c>
      <c r="AC61" s="1">
        <f t="shared" si="3"/>
        <v>0</v>
      </c>
    </row>
    <row r="62" spans="1:29" ht="26" customHeight="1" x14ac:dyDescent="0.2">
      <c r="A62" s="47" t="s">
        <v>139</v>
      </c>
      <c r="B62" s="6">
        <v>45</v>
      </c>
      <c r="C62" s="6">
        <v>12</v>
      </c>
      <c r="D62" s="7">
        <f t="shared" si="4"/>
        <v>540</v>
      </c>
      <c r="E62" s="6">
        <v>0</v>
      </c>
      <c r="F62" s="1">
        <f t="shared" si="5"/>
        <v>0</v>
      </c>
      <c r="G62" s="6">
        <v>0</v>
      </c>
      <c r="H62" s="1">
        <v>0</v>
      </c>
      <c r="I62" s="1">
        <v>0</v>
      </c>
      <c r="J62" s="1">
        <v>0</v>
      </c>
      <c r="K62" s="1">
        <v>0</v>
      </c>
      <c r="L62" s="5">
        <v>0</v>
      </c>
      <c r="M62" s="1">
        <f t="shared" si="6"/>
        <v>0</v>
      </c>
      <c r="N62" s="5">
        <v>0</v>
      </c>
      <c r="O62" s="1">
        <f t="shared" si="7"/>
        <v>0</v>
      </c>
      <c r="P62" s="5">
        <v>0</v>
      </c>
      <c r="Q62" s="6">
        <v>0</v>
      </c>
      <c r="R62" s="1">
        <f t="shared" si="8"/>
        <v>0</v>
      </c>
      <c r="S62" s="1">
        <f t="shared" si="9"/>
        <v>0</v>
      </c>
      <c r="T62" s="6">
        <v>0</v>
      </c>
      <c r="U62" s="1">
        <f t="shared" si="0"/>
        <v>0</v>
      </c>
      <c r="V62" s="5">
        <v>0</v>
      </c>
      <c r="W62" s="1">
        <f t="shared" si="1"/>
        <v>0</v>
      </c>
      <c r="X62" s="6">
        <v>45</v>
      </c>
      <c r="Y62" s="1">
        <f t="shared" si="2"/>
        <v>0.54</v>
      </c>
      <c r="Z62" s="1" t="s">
        <v>142</v>
      </c>
      <c r="AA62" s="1"/>
      <c r="AB62" s="1" t="s">
        <v>142</v>
      </c>
      <c r="AC62" s="1">
        <f t="shared" si="3"/>
        <v>0</v>
      </c>
    </row>
    <row r="63" spans="1:29" ht="26" customHeight="1" x14ac:dyDescent="0.2">
      <c r="A63" s="47" t="s">
        <v>140</v>
      </c>
      <c r="B63" s="6">
        <v>170</v>
      </c>
      <c r="C63" s="6">
        <v>4</v>
      </c>
      <c r="D63" s="7">
        <f t="shared" si="4"/>
        <v>680</v>
      </c>
      <c r="E63" s="6">
        <v>1</v>
      </c>
      <c r="F63" s="1">
        <f t="shared" si="5"/>
        <v>4</v>
      </c>
      <c r="G63" s="6">
        <v>0</v>
      </c>
      <c r="H63" s="1">
        <v>0</v>
      </c>
      <c r="I63" s="1">
        <v>1</v>
      </c>
      <c r="J63" s="1">
        <v>0</v>
      </c>
      <c r="K63" s="1">
        <v>0</v>
      </c>
      <c r="L63" s="5">
        <v>1</v>
      </c>
      <c r="M63" s="1">
        <f t="shared" si="6"/>
        <v>0.14109596289176177</v>
      </c>
      <c r="N63" s="5">
        <v>1</v>
      </c>
      <c r="O63" s="1">
        <f t="shared" si="7"/>
        <v>0.14109596289176177</v>
      </c>
      <c r="P63" s="5">
        <v>0</v>
      </c>
      <c r="Q63" s="6">
        <v>0</v>
      </c>
      <c r="R63" s="1">
        <f t="shared" si="8"/>
        <v>0</v>
      </c>
      <c r="S63" s="1">
        <f t="shared" si="9"/>
        <v>0</v>
      </c>
      <c r="T63" s="6">
        <v>0</v>
      </c>
      <c r="U63" s="1">
        <f t="shared" si="0"/>
        <v>0</v>
      </c>
      <c r="V63" s="5">
        <v>0</v>
      </c>
      <c r="W63" s="1">
        <f t="shared" si="1"/>
        <v>0</v>
      </c>
      <c r="X63" s="6">
        <v>10</v>
      </c>
      <c r="Y63" s="1">
        <f t="shared" si="2"/>
        <v>0.04</v>
      </c>
      <c r="Z63" s="1" t="s">
        <v>142</v>
      </c>
      <c r="AA63" s="1"/>
      <c r="AB63" s="1" t="s">
        <v>142</v>
      </c>
      <c r="AC63" s="1">
        <f t="shared" si="3"/>
        <v>0</v>
      </c>
    </row>
    <row r="64" spans="1:29" ht="26" customHeight="1" x14ac:dyDescent="0.2">
      <c r="A64" s="47" t="s">
        <v>141</v>
      </c>
      <c r="B64" s="6">
        <v>250</v>
      </c>
      <c r="C64" s="6">
        <v>3</v>
      </c>
      <c r="D64" s="7">
        <f t="shared" si="4"/>
        <v>750</v>
      </c>
      <c r="E64" s="6">
        <v>0</v>
      </c>
      <c r="F64" s="1">
        <f t="shared" si="5"/>
        <v>0</v>
      </c>
      <c r="G64" s="6">
        <v>0</v>
      </c>
      <c r="H64" s="1">
        <v>0</v>
      </c>
      <c r="I64" s="1">
        <v>0</v>
      </c>
      <c r="J64" s="1">
        <v>0</v>
      </c>
      <c r="K64" s="1">
        <v>0</v>
      </c>
      <c r="L64" s="6">
        <v>0</v>
      </c>
      <c r="M64" s="1">
        <f t="shared" si="6"/>
        <v>0</v>
      </c>
      <c r="N64" s="6">
        <v>3</v>
      </c>
      <c r="O64" s="1">
        <f t="shared" si="7"/>
        <v>0.31746591650646394</v>
      </c>
      <c r="P64" s="6">
        <v>18</v>
      </c>
      <c r="Q64" s="6">
        <v>0</v>
      </c>
      <c r="R64" s="1">
        <f t="shared" si="8"/>
        <v>15</v>
      </c>
      <c r="S64" s="1">
        <f t="shared" si="9"/>
        <v>135</v>
      </c>
      <c r="T64" s="6">
        <v>13</v>
      </c>
      <c r="U64" s="1">
        <f t="shared" si="0"/>
        <v>351</v>
      </c>
      <c r="V64" s="6">
        <v>20</v>
      </c>
      <c r="W64" s="1">
        <f t="shared" si="1"/>
        <v>240</v>
      </c>
      <c r="X64" s="6">
        <v>40</v>
      </c>
      <c r="Y64" s="1">
        <f t="shared" si="2"/>
        <v>0.12</v>
      </c>
      <c r="Z64" s="1" t="s">
        <v>142</v>
      </c>
      <c r="AA64" s="1"/>
      <c r="AB64" s="1" t="s">
        <v>142</v>
      </c>
      <c r="AC64" s="1">
        <f t="shared" si="3"/>
        <v>0</v>
      </c>
    </row>
    <row r="65" spans="1:29" ht="26" customHeight="1" x14ac:dyDescent="0.2">
      <c r="A65" s="5" t="s">
        <v>144</v>
      </c>
      <c r="B65" s="6">
        <v>160</v>
      </c>
      <c r="C65" s="6">
        <v>6</v>
      </c>
      <c r="D65" s="7">
        <f t="shared" si="4"/>
        <v>960</v>
      </c>
      <c r="E65" s="6">
        <v>1</v>
      </c>
      <c r="F65" s="1">
        <f t="shared" si="5"/>
        <v>6</v>
      </c>
      <c r="G65" s="6">
        <v>0</v>
      </c>
      <c r="H65" s="1">
        <v>0</v>
      </c>
      <c r="I65" s="1">
        <v>0</v>
      </c>
      <c r="J65" s="1">
        <v>0</v>
      </c>
      <c r="K65" s="1">
        <v>0</v>
      </c>
      <c r="L65" s="6">
        <v>0</v>
      </c>
      <c r="M65" s="1">
        <f t="shared" si="6"/>
        <v>0</v>
      </c>
      <c r="N65" s="6">
        <v>2</v>
      </c>
      <c r="O65" s="1">
        <f t="shared" si="7"/>
        <v>0.42328788867528533</v>
      </c>
      <c r="P65" s="6">
        <v>10</v>
      </c>
      <c r="Q65" s="6">
        <v>0</v>
      </c>
      <c r="R65" s="1">
        <f t="shared" si="8"/>
        <v>51</v>
      </c>
      <c r="S65" s="1">
        <f t="shared" si="9"/>
        <v>459</v>
      </c>
      <c r="T65" s="6">
        <v>1.5</v>
      </c>
      <c r="U65" s="1">
        <f t="shared" si="0"/>
        <v>81</v>
      </c>
      <c r="V65" s="6">
        <v>0</v>
      </c>
      <c r="W65" s="1">
        <f t="shared" si="1"/>
        <v>0</v>
      </c>
      <c r="X65" s="6">
        <v>170</v>
      </c>
      <c r="Y65" s="1">
        <f t="shared" si="2"/>
        <v>1.02</v>
      </c>
      <c r="Z65" s="1" t="s">
        <v>142</v>
      </c>
      <c r="AA65" s="1"/>
      <c r="AB65" s="1" t="s">
        <v>142</v>
      </c>
      <c r="AC65" s="1">
        <f t="shared" si="3"/>
        <v>0</v>
      </c>
    </row>
    <row r="66" spans="1:29" ht="26" customHeight="1" x14ac:dyDescent="0.2">
      <c r="A66" s="49" t="s">
        <v>145</v>
      </c>
      <c r="B66" s="5">
        <v>130</v>
      </c>
      <c r="C66" s="5">
        <v>8</v>
      </c>
      <c r="D66" s="7">
        <f t="shared" si="4"/>
        <v>1040</v>
      </c>
      <c r="E66">
        <v>0</v>
      </c>
      <c r="F66" s="1">
        <f t="shared" si="5"/>
        <v>0</v>
      </c>
      <c r="G66">
        <v>0</v>
      </c>
      <c r="H66">
        <v>0</v>
      </c>
      <c r="I66">
        <v>0</v>
      </c>
      <c r="J66">
        <v>0</v>
      </c>
      <c r="K66">
        <v>0</v>
      </c>
      <c r="L66" s="6">
        <v>0</v>
      </c>
      <c r="M66" s="1">
        <f t="shared" si="6"/>
        <v>0</v>
      </c>
      <c r="N66">
        <v>8</v>
      </c>
      <c r="O66" s="1">
        <f t="shared" si="7"/>
        <v>2.2575354062681883</v>
      </c>
      <c r="P66" s="6">
        <v>5</v>
      </c>
      <c r="Q66" s="6">
        <v>0</v>
      </c>
      <c r="R66" s="1">
        <f t="shared" si="8"/>
        <v>24</v>
      </c>
      <c r="S66" s="1">
        <f t="shared" si="9"/>
        <v>216</v>
      </c>
      <c r="T66" s="6">
        <v>2</v>
      </c>
      <c r="U66" s="1">
        <f t="shared" si="0"/>
        <v>144</v>
      </c>
      <c r="V66" s="6">
        <v>0</v>
      </c>
      <c r="W66" s="1">
        <f t="shared" si="1"/>
        <v>0</v>
      </c>
      <c r="X66" s="6">
        <v>120</v>
      </c>
      <c r="Y66" s="1">
        <f t="shared" si="2"/>
        <v>0.96</v>
      </c>
      <c r="Z66" s="1" t="s">
        <v>142</v>
      </c>
      <c r="AA66" s="1"/>
      <c r="AB66" s="1" t="s">
        <v>142</v>
      </c>
      <c r="AC66" s="1">
        <f t="shared" si="3"/>
        <v>0</v>
      </c>
    </row>
    <row r="67" spans="1:29" ht="26" customHeight="1" x14ac:dyDescent="0.2">
      <c r="A67" s="49" t="s">
        <v>146</v>
      </c>
      <c r="B67" s="5">
        <v>200</v>
      </c>
      <c r="C67" s="5">
        <v>25</v>
      </c>
      <c r="D67" s="7">
        <f t="shared" si="4"/>
        <v>5000</v>
      </c>
      <c r="E67">
        <v>2</v>
      </c>
      <c r="F67" s="1">
        <f t="shared" ref="F67:F130" si="11">E67*C67</f>
        <v>50</v>
      </c>
      <c r="G67">
        <v>0</v>
      </c>
      <c r="H67">
        <v>0</v>
      </c>
      <c r="I67">
        <v>0</v>
      </c>
      <c r="J67">
        <v>0</v>
      </c>
      <c r="K67">
        <v>0</v>
      </c>
      <c r="L67" s="6">
        <v>5</v>
      </c>
      <c r="M67" s="1">
        <f t="shared" ref="M67:M130" si="12">L67/28.3495*C67</f>
        <v>4.4092488403675549</v>
      </c>
      <c r="N67">
        <v>5</v>
      </c>
      <c r="O67" s="1">
        <f t="shared" ref="O67:O130" si="13">N67/28.3495*C67</f>
        <v>4.4092488403675549</v>
      </c>
      <c r="P67" s="6">
        <v>20</v>
      </c>
      <c r="Q67" s="6">
        <v>0</v>
      </c>
      <c r="R67" s="1">
        <f t="shared" ref="R67:R130" si="14">(P67-Q67-T67)*C67</f>
        <v>450</v>
      </c>
      <c r="S67" s="1">
        <f t="shared" ref="S67:S130" si="15">R67*9</f>
        <v>4050</v>
      </c>
      <c r="T67" s="6">
        <v>2</v>
      </c>
      <c r="U67" s="1">
        <f t="shared" si="0"/>
        <v>450</v>
      </c>
      <c r="V67" s="6">
        <v>0</v>
      </c>
      <c r="W67" s="1">
        <f t="shared" si="1"/>
        <v>0</v>
      </c>
      <c r="X67" s="6">
        <v>0</v>
      </c>
      <c r="Y67" s="1">
        <f t="shared" si="2"/>
        <v>0</v>
      </c>
      <c r="Z67" s="1" t="s">
        <v>142</v>
      </c>
      <c r="AA67" s="1"/>
      <c r="AB67" s="1" t="s">
        <v>142</v>
      </c>
      <c r="AC67" s="1">
        <f t="shared" si="3"/>
        <v>0</v>
      </c>
    </row>
    <row r="68" spans="1:29" ht="26" customHeight="1" x14ac:dyDescent="0.2">
      <c r="A68" s="50" t="s">
        <v>147</v>
      </c>
      <c r="B68" s="5">
        <v>60</v>
      </c>
      <c r="C68" s="5">
        <v>6</v>
      </c>
      <c r="D68" s="7">
        <f t="shared" si="4"/>
        <v>360</v>
      </c>
      <c r="E68">
        <v>0</v>
      </c>
      <c r="F68" s="1">
        <f t="shared" si="11"/>
        <v>0</v>
      </c>
      <c r="G68">
        <v>0</v>
      </c>
      <c r="H68">
        <v>0</v>
      </c>
      <c r="I68">
        <v>0</v>
      </c>
      <c r="J68">
        <v>0</v>
      </c>
      <c r="K68">
        <v>0</v>
      </c>
      <c r="L68" s="6">
        <v>0</v>
      </c>
      <c r="M68" s="1">
        <f t="shared" si="12"/>
        <v>0</v>
      </c>
      <c r="N68">
        <v>0</v>
      </c>
      <c r="O68" s="1">
        <f t="shared" si="13"/>
        <v>0</v>
      </c>
      <c r="P68" s="6">
        <v>0</v>
      </c>
      <c r="Q68" s="6">
        <v>0</v>
      </c>
      <c r="R68" s="1">
        <f t="shared" si="14"/>
        <v>0</v>
      </c>
      <c r="S68" s="1">
        <f t="shared" si="15"/>
        <v>0</v>
      </c>
      <c r="T68" s="6">
        <v>0</v>
      </c>
      <c r="U68" s="1">
        <f t="shared" si="0"/>
        <v>0</v>
      </c>
      <c r="V68" s="6">
        <v>0</v>
      </c>
      <c r="W68" s="1">
        <f t="shared" si="1"/>
        <v>0</v>
      </c>
      <c r="X68" s="6">
        <v>0</v>
      </c>
      <c r="Y68" s="1">
        <f t="shared" si="2"/>
        <v>0</v>
      </c>
      <c r="Z68" s="1" t="s">
        <v>142</v>
      </c>
      <c r="AA68" s="1"/>
      <c r="AB68" s="1" t="s">
        <v>142</v>
      </c>
      <c r="AC68" s="1">
        <f t="shared" si="3"/>
        <v>0</v>
      </c>
    </row>
    <row r="69" spans="1:29" ht="26" customHeight="1" x14ac:dyDescent="0.2">
      <c r="A69" s="49" t="s">
        <v>148</v>
      </c>
      <c r="B69" s="5">
        <v>60</v>
      </c>
      <c r="C69" s="5">
        <v>3</v>
      </c>
      <c r="D69" s="7">
        <f t="shared" si="4"/>
        <v>180</v>
      </c>
      <c r="E69">
        <v>0</v>
      </c>
      <c r="F69" s="1">
        <f t="shared" si="11"/>
        <v>0</v>
      </c>
      <c r="G69">
        <v>0</v>
      </c>
      <c r="H69">
        <v>0</v>
      </c>
      <c r="I69">
        <v>0</v>
      </c>
      <c r="J69">
        <v>0</v>
      </c>
      <c r="K69">
        <v>0</v>
      </c>
      <c r="L69" s="6">
        <v>0</v>
      </c>
      <c r="M69" s="1">
        <f t="shared" si="12"/>
        <v>0</v>
      </c>
      <c r="N69">
        <v>8</v>
      </c>
      <c r="O69" s="1">
        <f t="shared" si="13"/>
        <v>0.84657577735057066</v>
      </c>
      <c r="P69" s="6">
        <v>3.5</v>
      </c>
      <c r="Q69" s="6">
        <v>0</v>
      </c>
      <c r="R69" s="1">
        <f t="shared" si="14"/>
        <v>7.5</v>
      </c>
      <c r="S69" s="1">
        <f t="shared" si="15"/>
        <v>67.5</v>
      </c>
      <c r="T69" s="6">
        <v>1</v>
      </c>
      <c r="U69" s="1">
        <f t="shared" si="0"/>
        <v>27</v>
      </c>
      <c r="V69" s="6">
        <v>0</v>
      </c>
      <c r="W69" s="1">
        <f t="shared" si="1"/>
        <v>0</v>
      </c>
      <c r="X69" s="6">
        <v>680</v>
      </c>
      <c r="Y69" s="1">
        <f t="shared" si="2"/>
        <v>2.04</v>
      </c>
      <c r="Z69" s="1" t="s">
        <v>107</v>
      </c>
      <c r="AA69" s="1"/>
      <c r="AB69" s="1" t="s">
        <v>142</v>
      </c>
      <c r="AC69" s="1">
        <f t="shared" si="3"/>
        <v>0</v>
      </c>
    </row>
    <row r="70" spans="1:29" ht="26" customHeight="1" x14ac:dyDescent="0.2">
      <c r="A70" s="50" t="s">
        <v>149</v>
      </c>
      <c r="B70" s="5">
        <v>45</v>
      </c>
      <c r="C70" s="5">
        <v>5</v>
      </c>
      <c r="D70" s="7">
        <f t="shared" si="4"/>
        <v>225</v>
      </c>
      <c r="E70">
        <v>0</v>
      </c>
      <c r="F70" s="1">
        <f t="shared" si="11"/>
        <v>0</v>
      </c>
      <c r="G70">
        <v>0</v>
      </c>
      <c r="H70">
        <v>0</v>
      </c>
      <c r="I70">
        <v>0</v>
      </c>
      <c r="J70">
        <v>0</v>
      </c>
      <c r="K70">
        <v>0</v>
      </c>
      <c r="L70" s="6">
        <v>4</v>
      </c>
      <c r="M70" s="1">
        <f t="shared" si="12"/>
        <v>0.70547981445880881</v>
      </c>
      <c r="N70">
        <v>4</v>
      </c>
      <c r="O70" s="1">
        <f t="shared" si="13"/>
        <v>0.70547981445880881</v>
      </c>
      <c r="P70" s="6">
        <v>2</v>
      </c>
      <c r="Q70" s="6">
        <v>0</v>
      </c>
      <c r="R70" s="1">
        <f t="shared" si="14"/>
        <v>0</v>
      </c>
      <c r="S70" s="1">
        <f t="shared" si="15"/>
        <v>0</v>
      </c>
      <c r="T70" s="6">
        <v>2</v>
      </c>
      <c r="U70" s="1">
        <f t="shared" si="0"/>
        <v>90</v>
      </c>
      <c r="V70" s="6">
        <v>0</v>
      </c>
      <c r="W70" s="1">
        <f t="shared" si="1"/>
        <v>0</v>
      </c>
      <c r="X70" s="6">
        <v>5</v>
      </c>
      <c r="Y70" s="1">
        <f t="shared" si="2"/>
        <v>2.5000000000000001E-2</v>
      </c>
      <c r="Z70" s="1" t="s">
        <v>142</v>
      </c>
      <c r="AA70" s="1"/>
      <c r="AB70" s="1" t="s">
        <v>142</v>
      </c>
      <c r="AC70" s="1">
        <f t="shared" si="3"/>
        <v>0</v>
      </c>
    </row>
    <row r="71" spans="1:29" ht="26" customHeight="1" x14ac:dyDescent="0.2">
      <c r="A71" s="49" t="s">
        <v>150</v>
      </c>
      <c r="B71" s="5">
        <v>300</v>
      </c>
      <c r="C71" s="5">
        <v>4</v>
      </c>
      <c r="D71" s="7">
        <f t="shared" si="4"/>
        <v>1200</v>
      </c>
      <c r="E71">
        <v>0</v>
      </c>
      <c r="F71" s="1">
        <f t="shared" si="11"/>
        <v>0</v>
      </c>
      <c r="G71">
        <v>0</v>
      </c>
      <c r="H71">
        <v>0</v>
      </c>
      <c r="I71">
        <v>0</v>
      </c>
      <c r="J71">
        <v>0</v>
      </c>
      <c r="K71">
        <v>0</v>
      </c>
      <c r="L71" s="6">
        <v>0</v>
      </c>
      <c r="M71" s="1">
        <f t="shared" si="12"/>
        <v>0</v>
      </c>
      <c r="N71">
        <v>19</v>
      </c>
      <c r="O71" s="1">
        <f t="shared" si="13"/>
        <v>2.6808232949434734</v>
      </c>
      <c r="P71" s="6">
        <v>25</v>
      </c>
      <c r="Q71" s="6">
        <v>0</v>
      </c>
      <c r="R71" s="1">
        <f t="shared" si="14"/>
        <v>64</v>
      </c>
      <c r="S71" s="1">
        <f t="shared" si="15"/>
        <v>576</v>
      </c>
      <c r="T71" s="6">
        <v>9</v>
      </c>
      <c r="U71" s="1">
        <f t="shared" si="0"/>
        <v>324</v>
      </c>
      <c r="V71" s="6">
        <v>0</v>
      </c>
      <c r="W71" s="1">
        <f t="shared" si="1"/>
        <v>0</v>
      </c>
      <c r="X71" s="6">
        <v>60</v>
      </c>
      <c r="Y71" s="1">
        <f t="shared" si="2"/>
        <v>0.24</v>
      </c>
      <c r="Z71" s="1" t="s">
        <v>142</v>
      </c>
      <c r="AA71" s="1"/>
      <c r="AB71" s="1" t="s">
        <v>142</v>
      </c>
      <c r="AC71" s="1">
        <f t="shared" si="3"/>
        <v>0</v>
      </c>
    </row>
    <row r="72" spans="1:29" ht="26" customHeight="1" x14ac:dyDescent="0.2">
      <c r="A72" s="49" t="s">
        <v>151</v>
      </c>
      <c r="B72" s="5">
        <v>100</v>
      </c>
      <c r="C72" s="5">
        <v>8</v>
      </c>
      <c r="D72" s="7">
        <f t="shared" si="4"/>
        <v>800</v>
      </c>
      <c r="E72">
        <v>0</v>
      </c>
      <c r="F72" s="1">
        <f t="shared" si="11"/>
        <v>0</v>
      </c>
      <c r="G72">
        <v>0</v>
      </c>
      <c r="H72">
        <v>0</v>
      </c>
      <c r="I72">
        <v>0</v>
      </c>
      <c r="J72">
        <v>0</v>
      </c>
      <c r="K72">
        <v>0</v>
      </c>
      <c r="L72" s="6">
        <v>23</v>
      </c>
      <c r="M72" s="1">
        <f t="shared" si="12"/>
        <v>6.4904142930210416</v>
      </c>
      <c r="N72">
        <v>23</v>
      </c>
      <c r="O72" s="1">
        <f t="shared" si="13"/>
        <v>6.4904142930210416</v>
      </c>
      <c r="P72" s="6">
        <v>0.5</v>
      </c>
      <c r="Q72" s="6">
        <v>0</v>
      </c>
      <c r="R72" s="1">
        <f t="shared" si="14"/>
        <v>4</v>
      </c>
      <c r="S72" s="1">
        <f t="shared" si="15"/>
        <v>36</v>
      </c>
      <c r="T72" s="6">
        <v>0</v>
      </c>
      <c r="U72" s="1">
        <f t="shared" si="0"/>
        <v>0</v>
      </c>
      <c r="V72" s="6">
        <v>0</v>
      </c>
      <c r="W72" s="1">
        <f t="shared" si="1"/>
        <v>0</v>
      </c>
      <c r="X72" s="6">
        <v>135</v>
      </c>
      <c r="Y72" s="1">
        <f t="shared" si="2"/>
        <v>1.08</v>
      </c>
      <c r="Z72" s="1" t="s">
        <v>142</v>
      </c>
      <c r="AA72" s="1"/>
      <c r="AB72" s="1" t="s">
        <v>142</v>
      </c>
      <c r="AC72" s="1">
        <f t="shared" si="3"/>
        <v>0</v>
      </c>
    </row>
    <row r="73" spans="1:29" ht="26" customHeight="1" x14ac:dyDescent="0.2">
      <c r="A73" s="49" t="s">
        <v>152</v>
      </c>
      <c r="B73" s="5">
        <v>25</v>
      </c>
      <c r="C73" s="5">
        <v>3</v>
      </c>
      <c r="D73" s="7">
        <f t="shared" si="4"/>
        <v>75</v>
      </c>
      <c r="E73">
        <v>1</v>
      </c>
      <c r="F73" s="1">
        <f t="shared" si="11"/>
        <v>3</v>
      </c>
      <c r="G73">
        <v>0</v>
      </c>
      <c r="H73">
        <v>0</v>
      </c>
      <c r="I73">
        <v>3</v>
      </c>
      <c r="J73">
        <v>0</v>
      </c>
      <c r="K73">
        <v>0</v>
      </c>
      <c r="L73" s="6">
        <v>0</v>
      </c>
      <c r="M73" s="1">
        <f t="shared" si="12"/>
        <v>0</v>
      </c>
      <c r="N73">
        <v>0</v>
      </c>
      <c r="O73" s="1">
        <f t="shared" si="13"/>
        <v>0</v>
      </c>
      <c r="P73" s="6">
        <v>0</v>
      </c>
      <c r="Q73" s="6">
        <v>0</v>
      </c>
      <c r="R73" s="1">
        <f t="shared" si="14"/>
        <v>0</v>
      </c>
      <c r="S73" s="1">
        <f t="shared" si="15"/>
        <v>0</v>
      </c>
      <c r="T73" s="6">
        <v>0</v>
      </c>
      <c r="U73" s="1">
        <f t="shared" si="0"/>
        <v>0</v>
      </c>
      <c r="V73" s="6">
        <v>0</v>
      </c>
      <c r="W73" s="1">
        <f t="shared" si="1"/>
        <v>0</v>
      </c>
      <c r="X73" s="6">
        <v>60</v>
      </c>
      <c r="Y73" s="1">
        <f t="shared" si="2"/>
        <v>0.18</v>
      </c>
      <c r="Z73" s="1" t="s">
        <v>142</v>
      </c>
      <c r="AA73" s="1"/>
      <c r="AB73" s="1" t="s">
        <v>142</v>
      </c>
      <c r="AC73" s="1">
        <f t="shared" si="3"/>
        <v>0</v>
      </c>
    </row>
    <row r="74" spans="1:29" ht="26" customHeight="1" x14ac:dyDescent="0.2">
      <c r="A74" s="49" t="s">
        <v>153</v>
      </c>
      <c r="B74" s="5">
        <v>228</v>
      </c>
      <c r="C74" s="5">
        <v>7</v>
      </c>
      <c r="D74" s="7">
        <f t="shared" si="4"/>
        <v>1596</v>
      </c>
      <c r="E74">
        <v>1</v>
      </c>
      <c r="F74" s="1">
        <f t="shared" si="11"/>
        <v>7</v>
      </c>
      <c r="G74">
        <v>0</v>
      </c>
      <c r="H74">
        <v>0</v>
      </c>
      <c r="I74">
        <v>0</v>
      </c>
      <c r="J74">
        <v>0</v>
      </c>
      <c r="K74">
        <v>0</v>
      </c>
      <c r="L74" s="6">
        <v>0</v>
      </c>
      <c r="M74" s="1">
        <f t="shared" si="12"/>
        <v>0</v>
      </c>
      <c r="N74">
        <v>4</v>
      </c>
      <c r="O74" s="1">
        <f t="shared" si="13"/>
        <v>0.9876717402423324</v>
      </c>
      <c r="P74" s="6">
        <v>13</v>
      </c>
      <c r="Q74" s="6">
        <v>0</v>
      </c>
      <c r="R74" s="1">
        <f t="shared" si="14"/>
        <v>42</v>
      </c>
      <c r="S74" s="1">
        <f t="shared" si="15"/>
        <v>378</v>
      </c>
      <c r="T74" s="6">
        <v>7</v>
      </c>
      <c r="U74" s="1">
        <f t="shared" si="0"/>
        <v>441</v>
      </c>
      <c r="V74" s="6">
        <v>19</v>
      </c>
      <c r="W74" s="1">
        <f t="shared" si="1"/>
        <v>532</v>
      </c>
      <c r="X74" s="6">
        <v>22</v>
      </c>
      <c r="Y74" s="1">
        <f t="shared" si="2"/>
        <v>0.154</v>
      </c>
      <c r="Z74" s="1" t="s">
        <v>142</v>
      </c>
      <c r="AA74" s="1"/>
      <c r="AB74" s="1" t="s">
        <v>142</v>
      </c>
      <c r="AC74" s="1">
        <f t="shared" si="3"/>
        <v>0</v>
      </c>
    </row>
    <row r="75" spans="1:29" ht="26" customHeight="1" x14ac:dyDescent="0.2">
      <c r="A75" s="50" t="s">
        <v>154</v>
      </c>
      <c r="B75" s="5">
        <v>15</v>
      </c>
      <c r="C75" s="5">
        <v>6</v>
      </c>
      <c r="D75" s="7">
        <f t="shared" si="4"/>
        <v>90</v>
      </c>
      <c r="E75">
        <v>2</v>
      </c>
      <c r="F75" s="1">
        <f t="shared" si="11"/>
        <v>12</v>
      </c>
      <c r="G75">
        <v>0</v>
      </c>
      <c r="H75">
        <v>0</v>
      </c>
      <c r="I75">
        <v>0</v>
      </c>
      <c r="J75">
        <v>4</v>
      </c>
      <c r="K75">
        <v>4</v>
      </c>
      <c r="L75" s="6">
        <v>4</v>
      </c>
      <c r="M75" s="1">
        <f t="shared" si="12"/>
        <v>0.84657577735057066</v>
      </c>
      <c r="N75">
        <v>4</v>
      </c>
      <c r="O75" s="1">
        <f t="shared" si="13"/>
        <v>0.84657577735057066</v>
      </c>
      <c r="P75" s="6">
        <v>0</v>
      </c>
      <c r="Q75" s="6">
        <v>0</v>
      </c>
      <c r="R75" s="1">
        <f t="shared" si="14"/>
        <v>0</v>
      </c>
      <c r="S75" s="1">
        <f t="shared" si="15"/>
        <v>0</v>
      </c>
      <c r="T75" s="6">
        <v>0</v>
      </c>
      <c r="U75" s="1">
        <f t="shared" si="0"/>
        <v>0</v>
      </c>
      <c r="V75" s="6">
        <v>0</v>
      </c>
      <c r="W75" s="1">
        <f t="shared" si="1"/>
        <v>0</v>
      </c>
      <c r="X75" s="6">
        <v>10</v>
      </c>
      <c r="Y75" s="1">
        <f t="shared" si="2"/>
        <v>0.06</v>
      </c>
      <c r="Z75" s="1" t="s">
        <v>142</v>
      </c>
      <c r="AA75" s="1"/>
      <c r="AB75" s="1" t="s">
        <v>142</v>
      </c>
      <c r="AC75" s="1">
        <f t="shared" si="3"/>
        <v>0</v>
      </c>
    </row>
    <row r="76" spans="1:29" ht="26" customHeight="1" x14ac:dyDescent="0.2">
      <c r="A76" s="50" t="s">
        <v>155</v>
      </c>
      <c r="B76" s="5">
        <v>15</v>
      </c>
      <c r="C76" s="5">
        <v>8</v>
      </c>
      <c r="D76" s="7">
        <f t="shared" si="4"/>
        <v>120</v>
      </c>
      <c r="E76">
        <v>1</v>
      </c>
      <c r="F76" s="1">
        <f t="shared" si="11"/>
        <v>8</v>
      </c>
      <c r="G76">
        <v>0</v>
      </c>
      <c r="H76">
        <v>0</v>
      </c>
      <c r="I76">
        <v>0</v>
      </c>
      <c r="J76">
        <v>4</v>
      </c>
      <c r="K76">
        <v>4</v>
      </c>
      <c r="L76" s="6">
        <v>2</v>
      </c>
      <c r="M76" s="1">
        <f t="shared" si="12"/>
        <v>0.56438385156704707</v>
      </c>
      <c r="N76">
        <v>2</v>
      </c>
      <c r="O76" s="1">
        <f t="shared" si="13"/>
        <v>0.56438385156704707</v>
      </c>
      <c r="P76" s="6">
        <v>0</v>
      </c>
      <c r="Q76" s="6">
        <v>0</v>
      </c>
      <c r="R76" s="1">
        <f t="shared" si="14"/>
        <v>0</v>
      </c>
      <c r="S76" s="1">
        <f t="shared" si="15"/>
        <v>0</v>
      </c>
      <c r="T76" s="6">
        <v>0</v>
      </c>
      <c r="U76" s="1">
        <f t="shared" si="0"/>
        <v>0</v>
      </c>
      <c r="V76" s="6">
        <v>0</v>
      </c>
      <c r="W76" s="1">
        <f t="shared" si="1"/>
        <v>0</v>
      </c>
      <c r="X76" s="6">
        <v>12.5</v>
      </c>
      <c r="Y76" s="1">
        <f t="shared" si="2"/>
        <v>0.1</v>
      </c>
      <c r="Z76" s="1" t="s">
        <v>142</v>
      </c>
      <c r="AA76" s="1"/>
      <c r="AB76" s="1" t="s">
        <v>142</v>
      </c>
      <c r="AC76" s="1">
        <f t="shared" si="3"/>
        <v>0</v>
      </c>
    </row>
    <row r="77" spans="1:29" ht="26" customHeight="1" x14ac:dyDescent="0.2">
      <c r="A77" s="5" t="s">
        <v>156</v>
      </c>
      <c r="B77" s="6">
        <v>250</v>
      </c>
      <c r="C77" s="6">
        <v>6</v>
      </c>
      <c r="D77" s="7">
        <f t="shared" si="4"/>
        <v>1500</v>
      </c>
      <c r="E77" s="6">
        <v>0</v>
      </c>
      <c r="F77" s="1">
        <f t="shared" si="11"/>
        <v>0</v>
      </c>
      <c r="G77" s="6">
        <v>0</v>
      </c>
      <c r="H77" s="1">
        <v>0</v>
      </c>
      <c r="I77" s="1">
        <v>0</v>
      </c>
      <c r="J77" s="1">
        <v>0</v>
      </c>
      <c r="K77" s="1">
        <v>0</v>
      </c>
      <c r="L77" s="5">
        <v>0</v>
      </c>
      <c r="M77" s="1">
        <f t="shared" si="12"/>
        <v>0</v>
      </c>
      <c r="N77" s="5">
        <v>15</v>
      </c>
      <c r="O77" s="1">
        <f t="shared" si="13"/>
        <v>3.1746591650646394</v>
      </c>
      <c r="P77" s="5">
        <v>7</v>
      </c>
      <c r="Q77" s="6">
        <v>0</v>
      </c>
      <c r="R77" s="1">
        <f t="shared" si="14"/>
        <v>33</v>
      </c>
      <c r="S77" s="1">
        <f t="shared" si="15"/>
        <v>297</v>
      </c>
      <c r="T77" s="6">
        <v>1.5</v>
      </c>
      <c r="U77" s="1">
        <f t="shared" si="0"/>
        <v>81</v>
      </c>
      <c r="V77" s="5">
        <v>2</v>
      </c>
      <c r="W77" s="1">
        <f t="shared" si="1"/>
        <v>48</v>
      </c>
      <c r="X77" s="6">
        <v>570</v>
      </c>
      <c r="Y77" s="1">
        <f t="shared" si="2"/>
        <v>3.42</v>
      </c>
      <c r="Z77" s="1" t="s">
        <v>142</v>
      </c>
      <c r="AA77" s="1"/>
      <c r="AB77" s="1" t="s">
        <v>142</v>
      </c>
      <c r="AC77" s="1">
        <f t="shared" si="3"/>
        <v>0</v>
      </c>
    </row>
    <row r="78" spans="1:29" ht="26" customHeight="1" x14ac:dyDescent="0.2">
      <c r="A78" s="5" t="s">
        <v>157</v>
      </c>
      <c r="B78" s="6">
        <v>10</v>
      </c>
      <c r="C78" s="6">
        <v>43</v>
      </c>
      <c r="D78" s="7">
        <f t="shared" si="4"/>
        <v>430</v>
      </c>
      <c r="E78" s="6">
        <v>0</v>
      </c>
      <c r="F78" s="1">
        <f t="shared" si="11"/>
        <v>0</v>
      </c>
      <c r="G78" s="6">
        <v>0</v>
      </c>
      <c r="H78" s="1">
        <v>0</v>
      </c>
      <c r="I78" s="1">
        <v>0</v>
      </c>
      <c r="J78" s="1">
        <v>0</v>
      </c>
      <c r="K78" s="1">
        <v>0</v>
      </c>
      <c r="L78" s="5">
        <v>0</v>
      </c>
      <c r="M78" s="1">
        <f t="shared" si="12"/>
        <v>0</v>
      </c>
      <c r="N78" s="5">
        <v>0</v>
      </c>
      <c r="O78" s="1">
        <f t="shared" si="13"/>
        <v>0</v>
      </c>
      <c r="P78" s="5">
        <v>0</v>
      </c>
      <c r="Q78" s="6">
        <v>0</v>
      </c>
      <c r="R78" s="1">
        <f t="shared" si="14"/>
        <v>0</v>
      </c>
      <c r="S78" s="1">
        <f t="shared" si="15"/>
        <v>0</v>
      </c>
      <c r="T78" s="6">
        <v>0</v>
      </c>
      <c r="U78" s="1">
        <f t="shared" si="0"/>
        <v>0</v>
      </c>
      <c r="V78" s="5">
        <v>0</v>
      </c>
      <c r="W78" s="1">
        <f t="shared" si="1"/>
        <v>0</v>
      </c>
      <c r="X78" s="6">
        <v>200</v>
      </c>
      <c r="Y78" s="1">
        <f t="shared" si="2"/>
        <v>8.6</v>
      </c>
      <c r="Z78" s="1" t="s">
        <v>142</v>
      </c>
      <c r="AA78" s="1"/>
      <c r="AB78" s="1" t="s">
        <v>142</v>
      </c>
      <c r="AC78" s="1">
        <f t="shared" si="3"/>
        <v>0</v>
      </c>
    </row>
    <row r="79" spans="1:29" ht="26" customHeight="1" x14ac:dyDescent="0.2">
      <c r="A79" s="5" t="s">
        <v>158</v>
      </c>
      <c r="B79" s="6">
        <v>140</v>
      </c>
      <c r="C79" s="6">
        <v>8</v>
      </c>
      <c r="D79" s="7">
        <f t="shared" si="4"/>
        <v>1120</v>
      </c>
      <c r="E79" s="6">
        <v>0</v>
      </c>
      <c r="F79" s="1">
        <f t="shared" si="11"/>
        <v>0</v>
      </c>
      <c r="G79" s="6">
        <v>0</v>
      </c>
      <c r="H79" s="1">
        <f t="shared" ref="H79:H81" si="16">G79*E79</f>
        <v>0</v>
      </c>
      <c r="I79" s="6">
        <v>0</v>
      </c>
      <c r="J79" s="1">
        <v>0</v>
      </c>
      <c r="K79" s="1">
        <v>0</v>
      </c>
      <c r="L79" s="1">
        <v>0</v>
      </c>
      <c r="M79" s="1">
        <f t="shared" si="12"/>
        <v>0</v>
      </c>
      <c r="N79" s="5">
        <v>1</v>
      </c>
      <c r="O79" s="1">
        <f t="shared" si="13"/>
        <v>0.28219192578352353</v>
      </c>
      <c r="P79" s="5">
        <v>14</v>
      </c>
      <c r="Q79" s="6">
        <v>0</v>
      </c>
      <c r="R79" s="1">
        <f t="shared" si="14"/>
        <v>104</v>
      </c>
      <c r="S79" s="1">
        <f t="shared" si="15"/>
        <v>936</v>
      </c>
      <c r="T79" s="6">
        <v>1</v>
      </c>
      <c r="U79" s="1">
        <f t="shared" si="0"/>
        <v>72</v>
      </c>
      <c r="V79" s="5">
        <v>3</v>
      </c>
      <c r="W79" s="1">
        <f t="shared" si="1"/>
        <v>96</v>
      </c>
      <c r="X79" s="6">
        <v>320</v>
      </c>
      <c r="Y79" s="1">
        <f t="shared" si="2"/>
        <v>2.56</v>
      </c>
      <c r="Z79" s="1" t="s">
        <v>142</v>
      </c>
      <c r="AA79" s="1"/>
      <c r="AB79" s="1" t="s">
        <v>142</v>
      </c>
      <c r="AC79" s="1">
        <f t="shared" si="3"/>
        <v>0</v>
      </c>
    </row>
    <row r="80" spans="1:29" ht="26" customHeight="1" x14ac:dyDescent="0.2">
      <c r="A80" s="9" t="s">
        <v>159</v>
      </c>
      <c r="B80" s="6">
        <v>35</v>
      </c>
      <c r="C80" s="6">
        <v>1</v>
      </c>
      <c r="D80" s="7">
        <f t="shared" si="4"/>
        <v>35</v>
      </c>
      <c r="E80" s="6">
        <v>0</v>
      </c>
      <c r="F80" s="1">
        <f t="shared" si="11"/>
        <v>0</v>
      </c>
      <c r="G80" s="6">
        <v>0</v>
      </c>
      <c r="H80" s="1">
        <f t="shared" si="16"/>
        <v>0</v>
      </c>
      <c r="I80" s="6">
        <v>0</v>
      </c>
      <c r="J80" s="1">
        <v>0</v>
      </c>
      <c r="K80" s="1">
        <v>0</v>
      </c>
      <c r="L80" s="6">
        <v>0</v>
      </c>
      <c r="M80" s="1">
        <f t="shared" si="12"/>
        <v>0</v>
      </c>
      <c r="N80" s="6">
        <v>2</v>
      </c>
      <c r="O80" s="1">
        <f t="shared" si="13"/>
        <v>7.0547981445880883E-2</v>
      </c>
      <c r="P80" s="6">
        <v>0</v>
      </c>
      <c r="Q80" s="6">
        <v>0</v>
      </c>
      <c r="R80" s="1">
        <f t="shared" si="14"/>
        <v>0</v>
      </c>
      <c r="S80" s="1">
        <f t="shared" si="15"/>
        <v>0</v>
      </c>
      <c r="T80" s="6">
        <v>0</v>
      </c>
      <c r="U80" s="1">
        <f t="shared" si="0"/>
        <v>0</v>
      </c>
      <c r="V80" s="6">
        <v>0</v>
      </c>
      <c r="W80" s="1">
        <f t="shared" si="1"/>
        <v>0</v>
      </c>
      <c r="X80" s="6">
        <v>0</v>
      </c>
      <c r="Y80" s="1">
        <f t="shared" si="2"/>
        <v>0</v>
      </c>
      <c r="Z80" s="1" t="s">
        <v>142</v>
      </c>
      <c r="AA80" s="1"/>
      <c r="AB80" s="1" t="s">
        <v>142</v>
      </c>
      <c r="AC80" s="1">
        <f t="shared" si="3"/>
        <v>0</v>
      </c>
    </row>
    <row r="81" spans="1:29" ht="26" customHeight="1" x14ac:dyDescent="0.2">
      <c r="A81" s="5" t="s">
        <v>160</v>
      </c>
      <c r="B81" s="6">
        <v>240</v>
      </c>
      <c r="C81" s="6">
        <v>6</v>
      </c>
      <c r="D81" s="7">
        <f t="shared" si="4"/>
        <v>1440</v>
      </c>
      <c r="E81" s="6">
        <v>0</v>
      </c>
      <c r="F81" s="1">
        <f t="shared" si="11"/>
        <v>0</v>
      </c>
      <c r="G81" s="6">
        <v>0</v>
      </c>
      <c r="H81" s="1">
        <f t="shared" si="16"/>
        <v>0</v>
      </c>
      <c r="I81" s="6">
        <v>0</v>
      </c>
      <c r="J81" s="1">
        <v>0</v>
      </c>
      <c r="K81" s="1">
        <v>0</v>
      </c>
      <c r="L81" s="6">
        <v>31</v>
      </c>
      <c r="M81" s="1">
        <f t="shared" si="12"/>
        <v>6.560962274466922</v>
      </c>
      <c r="N81" s="6">
        <v>31</v>
      </c>
      <c r="O81" s="1">
        <f t="shared" si="13"/>
        <v>6.560962274466922</v>
      </c>
      <c r="P81" s="6">
        <v>10</v>
      </c>
      <c r="Q81" s="6">
        <v>0</v>
      </c>
      <c r="R81" s="1">
        <f t="shared" si="14"/>
        <v>48</v>
      </c>
      <c r="S81" s="1">
        <f t="shared" si="15"/>
        <v>432</v>
      </c>
      <c r="T81" s="6">
        <v>2</v>
      </c>
      <c r="U81" s="1">
        <f t="shared" si="0"/>
        <v>108</v>
      </c>
      <c r="V81" s="6">
        <v>0</v>
      </c>
      <c r="W81" s="1">
        <f t="shared" si="1"/>
        <v>0</v>
      </c>
      <c r="X81" s="6">
        <v>520</v>
      </c>
      <c r="Y81" s="1">
        <f t="shared" si="2"/>
        <v>3.12</v>
      </c>
      <c r="Z81" s="1" t="s">
        <v>142</v>
      </c>
      <c r="AA81" s="1"/>
      <c r="AB81" s="1" t="s">
        <v>142</v>
      </c>
      <c r="AC81" s="1">
        <f t="shared" si="3"/>
        <v>0</v>
      </c>
    </row>
    <row r="82" spans="1:29" ht="26" customHeight="1" x14ac:dyDescent="0.2">
      <c r="A82" s="5" t="s">
        <v>161</v>
      </c>
      <c r="B82" s="6">
        <v>60</v>
      </c>
      <c r="C82" s="6">
        <v>6</v>
      </c>
      <c r="D82" s="7">
        <f t="shared" si="4"/>
        <v>360</v>
      </c>
      <c r="E82" s="6">
        <v>4</v>
      </c>
      <c r="F82" s="1">
        <f t="shared" si="11"/>
        <v>24</v>
      </c>
      <c r="G82" s="6">
        <v>0</v>
      </c>
      <c r="H82" s="1">
        <v>0</v>
      </c>
      <c r="I82" s="1">
        <v>0</v>
      </c>
      <c r="J82" s="64">
        <v>0</v>
      </c>
      <c r="K82" s="1">
        <v>0.67</v>
      </c>
      <c r="L82" s="5">
        <v>4</v>
      </c>
      <c r="M82" s="1">
        <f t="shared" si="12"/>
        <v>0.84657577735057066</v>
      </c>
      <c r="N82" s="5">
        <v>4</v>
      </c>
      <c r="O82" s="1">
        <f t="shared" si="13"/>
        <v>0.84657577735057066</v>
      </c>
      <c r="P82" s="5">
        <v>0</v>
      </c>
      <c r="Q82" s="6">
        <v>0</v>
      </c>
      <c r="R82" s="1">
        <f t="shared" si="14"/>
        <v>0</v>
      </c>
      <c r="S82" s="1">
        <f t="shared" si="15"/>
        <v>0</v>
      </c>
      <c r="T82" s="6">
        <v>0</v>
      </c>
      <c r="U82" s="1">
        <f t="shared" si="0"/>
        <v>0</v>
      </c>
      <c r="V82" s="5">
        <v>0</v>
      </c>
      <c r="W82" s="1">
        <f t="shared" si="1"/>
        <v>0</v>
      </c>
      <c r="X82" s="6">
        <v>60</v>
      </c>
      <c r="Y82" s="1">
        <f t="shared" si="2"/>
        <v>0.36</v>
      </c>
      <c r="Z82" s="1" t="s">
        <v>142</v>
      </c>
      <c r="AA82" s="1"/>
      <c r="AB82" s="1" t="s">
        <v>142</v>
      </c>
      <c r="AC82" s="1">
        <f t="shared" si="3"/>
        <v>0</v>
      </c>
    </row>
    <row r="83" spans="1:29" ht="26" customHeight="1" x14ac:dyDescent="0.2">
      <c r="A83" s="5" t="s">
        <v>162</v>
      </c>
      <c r="B83" s="6">
        <v>330</v>
      </c>
      <c r="C83" s="6">
        <v>1</v>
      </c>
      <c r="D83" s="7">
        <f t="shared" si="4"/>
        <v>330</v>
      </c>
      <c r="E83" s="6">
        <v>6</v>
      </c>
      <c r="F83" s="1">
        <f t="shared" si="11"/>
        <v>6</v>
      </c>
      <c r="G83" s="6">
        <v>0</v>
      </c>
      <c r="H83" s="1">
        <v>0</v>
      </c>
      <c r="I83" s="1">
        <v>0</v>
      </c>
      <c r="J83" s="1">
        <v>0</v>
      </c>
      <c r="K83" s="1">
        <v>0</v>
      </c>
      <c r="L83" s="6">
        <v>0</v>
      </c>
      <c r="M83" s="1">
        <f t="shared" si="12"/>
        <v>0</v>
      </c>
      <c r="N83" s="6">
        <v>14</v>
      </c>
      <c r="O83" s="1">
        <f t="shared" si="13"/>
        <v>0.4938358701211662</v>
      </c>
      <c r="P83" s="6">
        <v>11</v>
      </c>
      <c r="Q83" s="6">
        <v>0</v>
      </c>
      <c r="R83" s="1">
        <f t="shared" si="14"/>
        <v>8.5</v>
      </c>
      <c r="S83" s="1">
        <f t="shared" si="15"/>
        <v>76.5</v>
      </c>
      <c r="T83" s="6">
        <v>2.5</v>
      </c>
      <c r="U83" s="1">
        <f t="shared" si="0"/>
        <v>22.5</v>
      </c>
      <c r="V83" s="6">
        <v>0</v>
      </c>
      <c r="W83" s="1">
        <f t="shared" si="1"/>
        <v>0</v>
      </c>
      <c r="X83" s="6">
        <v>640</v>
      </c>
      <c r="Y83" s="1">
        <f t="shared" si="2"/>
        <v>0.64</v>
      </c>
      <c r="Z83" s="1"/>
      <c r="AA83" s="1"/>
      <c r="AB83" s="1" t="s">
        <v>142</v>
      </c>
      <c r="AC83" s="1">
        <f t="shared" si="3"/>
        <v>0</v>
      </c>
    </row>
    <row r="84" spans="1:29" ht="26" customHeight="1" x14ac:dyDescent="0.2">
      <c r="A84" s="5" t="s">
        <v>163</v>
      </c>
      <c r="B84" s="6">
        <v>150</v>
      </c>
      <c r="C84" s="6">
        <v>3</v>
      </c>
      <c r="D84" s="7">
        <f t="shared" si="4"/>
        <v>450</v>
      </c>
      <c r="E84" s="6">
        <v>1</v>
      </c>
      <c r="F84" s="1">
        <f t="shared" si="11"/>
        <v>3</v>
      </c>
      <c r="G84" s="6">
        <v>0</v>
      </c>
      <c r="H84" s="1">
        <v>0</v>
      </c>
      <c r="I84" s="1">
        <v>0</v>
      </c>
      <c r="J84" s="1">
        <v>0</v>
      </c>
      <c r="K84" s="1">
        <v>0</v>
      </c>
      <c r="L84" s="6">
        <v>0</v>
      </c>
      <c r="M84" s="1">
        <f t="shared" si="12"/>
        <v>0</v>
      </c>
      <c r="N84" s="6">
        <v>0</v>
      </c>
      <c r="O84" s="1">
        <f t="shared" si="13"/>
        <v>0</v>
      </c>
      <c r="P84" s="6">
        <v>0</v>
      </c>
      <c r="Q84" s="6">
        <v>0</v>
      </c>
      <c r="R84" s="1">
        <f t="shared" si="14"/>
        <v>0</v>
      </c>
      <c r="S84" s="1">
        <f t="shared" si="15"/>
        <v>0</v>
      </c>
      <c r="T84" s="6">
        <v>0</v>
      </c>
      <c r="U84" s="1">
        <f t="shared" si="0"/>
        <v>0</v>
      </c>
      <c r="V84" s="6">
        <v>32</v>
      </c>
      <c r="W84" s="1">
        <f t="shared" si="1"/>
        <v>384</v>
      </c>
      <c r="X84" s="6">
        <v>0</v>
      </c>
      <c r="Y84" s="1">
        <f t="shared" si="2"/>
        <v>0</v>
      </c>
      <c r="Z84" s="1"/>
      <c r="AA84" s="1"/>
      <c r="AB84" s="1" t="s">
        <v>142</v>
      </c>
      <c r="AC84" s="1">
        <f t="shared" si="3"/>
        <v>0</v>
      </c>
    </row>
    <row r="85" spans="1:29" ht="26" customHeight="1" x14ac:dyDescent="0.2">
      <c r="A85" s="5" t="s">
        <v>164</v>
      </c>
      <c r="B85" s="6">
        <v>220</v>
      </c>
      <c r="C85" s="6">
        <v>3</v>
      </c>
      <c r="D85" s="7">
        <f t="shared" si="4"/>
        <v>660</v>
      </c>
      <c r="E85" s="6">
        <v>6</v>
      </c>
      <c r="F85" s="1">
        <f t="shared" si="11"/>
        <v>18</v>
      </c>
      <c r="G85" s="6">
        <v>0</v>
      </c>
      <c r="H85" s="1">
        <v>0</v>
      </c>
      <c r="I85" s="1">
        <v>0</v>
      </c>
      <c r="J85" s="1">
        <v>0</v>
      </c>
      <c r="K85" s="1">
        <v>0</v>
      </c>
      <c r="L85" s="6">
        <v>7</v>
      </c>
      <c r="M85" s="1">
        <f t="shared" si="12"/>
        <v>0.74075380518174927</v>
      </c>
      <c r="N85" s="6">
        <v>7</v>
      </c>
      <c r="O85" s="1">
        <f t="shared" si="13"/>
        <v>0.74075380518174927</v>
      </c>
      <c r="P85" s="6">
        <v>6</v>
      </c>
      <c r="Q85" s="6">
        <v>0</v>
      </c>
      <c r="R85" s="1">
        <f t="shared" si="14"/>
        <v>12</v>
      </c>
      <c r="S85" s="1">
        <f t="shared" si="15"/>
        <v>108</v>
      </c>
      <c r="T85" s="6">
        <v>2</v>
      </c>
      <c r="U85" s="1">
        <f t="shared" si="0"/>
        <v>54</v>
      </c>
      <c r="V85" s="6">
        <v>0</v>
      </c>
      <c r="W85" s="1">
        <f t="shared" si="1"/>
        <v>0</v>
      </c>
      <c r="X85" s="6">
        <v>450</v>
      </c>
      <c r="Y85" s="1">
        <f t="shared" si="2"/>
        <v>1.35</v>
      </c>
      <c r="Z85" s="1"/>
      <c r="AA85" s="1"/>
      <c r="AB85" s="1" t="s">
        <v>142</v>
      </c>
      <c r="AC85" s="1">
        <f t="shared" si="3"/>
        <v>0</v>
      </c>
    </row>
    <row r="86" spans="1:29" ht="26" customHeight="1" x14ac:dyDescent="0.2">
      <c r="A86" s="5" t="s">
        <v>165</v>
      </c>
      <c r="B86" s="6">
        <v>140</v>
      </c>
      <c r="C86" s="6">
        <v>15</v>
      </c>
      <c r="D86" s="7">
        <f t="shared" si="4"/>
        <v>2100</v>
      </c>
      <c r="E86" s="6">
        <v>0</v>
      </c>
      <c r="F86" s="1">
        <f t="shared" si="11"/>
        <v>0</v>
      </c>
      <c r="G86" s="6">
        <v>0</v>
      </c>
      <c r="H86" s="1">
        <v>0</v>
      </c>
      <c r="I86" s="1">
        <v>0</v>
      </c>
      <c r="J86" s="1">
        <v>0</v>
      </c>
      <c r="K86" s="1">
        <v>0</v>
      </c>
      <c r="L86" s="6">
        <v>0</v>
      </c>
      <c r="M86" s="1">
        <f t="shared" si="12"/>
        <v>0</v>
      </c>
      <c r="N86" s="6">
        <v>14</v>
      </c>
      <c r="O86" s="1">
        <f t="shared" si="13"/>
        <v>7.4075380518174931</v>
      </c>
      <c r="P86" s="6">
        <v>8</v>
      </c>
      <c r="Q86" s="6">
        <v>0</v>
      </c>
      <c r="R86" s="1">
        <f t="shared" si="14"/>
        <v>90</v>
      </c>
      <c r="S86" s="1">
        <f t="shared" si="15"/>
        <v>810</v>
      </c>
      <c r="T86" s="6">
        <v>2</v>
      </c>
      <c r="U86" s="1">
        <f t="shared" si="0"/>
        <v>270</v>
      </c>
      <c r="V86" s="6">
        <v>5</v>
      </c>
      <c r="W86" s="1">
        <f t="shared" si="1"/>
        <v>300</v>
      </c>
      <c r="X86" s="6">
        <v>700</v>
      </c>
      <c r="Y86" s="1">
        <f t="shared" si="2"/>
        <v>10.5</v>
      </c>
      <c r="Z86" s="1"/>
      <c r="AA86" s="1"/>
      <c r="AB86" s="1" t="s">
        <v>142</v>
      </c>
      <c r="AC86" s="1">
        <f t="shared" si="3"/>
        <v>0</v>
      </c>
    </row>
    <row r="87" spans="1:29" ht="26" customHeight="1" x14ac:dyDescent="0.2">
      <c r="A87" s="5" t="s">
        <v>166</v>
      </c>
      <c r="B87" s="6">
        <v>130</v>
      </c>
      <c r="C87" s="6">
        <v>18</v>
      </c>
      <c r="D87" s="7">
        <f t="shared" si="4"/>
        <v>2340</v>
      </c>
      <c r="E87" s="6">
        <v>1</v>
      </c>
      <c r="F87" s="1">
        <f t="shared" si="11"/>
        <v>18</v>
      </c>
      <c r="G87" s="6">
        <v>0</v>
      </c>
      <c r="H87" s="1">
        <v>0</v>
      </c>
      <c r="I87" s="1">
        <v>0</v>
      </c>
      <c r="J87" s="1">
        <v>0</v>
      </c>
      <c r="K87" s="1">
        <v>0</v>
      </c>
      <c r="L87" s="6">
        <v>0</v>
      </c>
      <c r="M87" s="1">
        <f t="shared" si="12"/>
        <v>0</v>
      </c>
      <c r="N87" s="6">
        <v>4</v>
      </c>
      <c r="O87" s="1">
        <f t="shared" si="13"/>
        <v>2.539727332051712</v>
      </c>
      <c r="P87" s="6">
        <v>3</v>
      </c>
      <c r="Q87" s="6">
        <v>0</v>
      </c>
      <c r="R87" s="1">
        <f t="shared" si="14"/>
        <v>36</v>
      </c>
      <c r="S87" s="1">
        <f t="shared" si="15"/>
        <v>324</v>
      </c>
      <c r="T87" s="6">
        <v>1</v>
      </c>
      <c r="U87" s="1">
        <f t="shared" si="0"/>
        <v>162</v>
      </c>
      <c r="V87" s="6">
        <v>1</v>
      </c>
      <c r="W87" s="1">
        <f t="shared" si="1"/>
        <v>72</v>
      </c>
      <c r="X87" s="6">
        <v>350</v>
      </c>
      <c r="Y87" s="1">
        <f t="shared" si="2"/>
        <v>6.3</v>
      </c>
      <c r="Z87" s="1"/>
      <c r="AA87" s="1"/>
      <c r="AB87" s="1" t="s">
        <v>142</v>
      </c>
      <c r="AC87" s="1">
        <f t="shared" si="3"/>
        <v>0</v>
      </c>
    </row>
    <row r="88" spans="1:29" ht="26" customHeight="1" x14ac:dyDescent="0.2">
      <c r="A88" s="5" t="s">
        <v>167</v>
      </c>
      <c r="B88" s="6">
        <v>70</v>
      </c>
      <c r="C88" s="6">
        <v>16</v>
      </c>
      <c r="D88" s="7">
        <f t="shared" si="4"/>
        <v>1120</v>
      </c>
      <c r="E88" s="6">
        <v>0</v>
      </c>
      <c r="F88" s="1">
        <f t="shared" si="11"/>
        <v>0</v>
      </c>
      <c r="G88" s="6">
        <v>0</v>
      </c>
      <c r="H88" s="1">
        <v>0</v>
      </c>
      <c r="I88" s="1">
        <v>0</v>
      </c>
      <c r="J88" s="1">
        <v>0</v>
      </c>
      <c r="K88" s="1">
        <v>0</v>
      </c>
      <c r="L88" s="6">
        <v>0</v>
      </c>
      <c r="M88" s="1">
        <f t="shared" si="12"/>
        <v>0</v>
      </c>
      <c r="N88" s="6">
        <v>0</v>
      </c>
      <c r="O88" s="1">
        <f t="shared" si="13"/>
        <v>0</v>
      </c>
      <c r="P88" s="6">
        <v>5</v>
      </c>
      <c r="Q88" s="6">
        <v>0</v>
      </c>
      <c r="R88" s="1">
        <f t="shared" si="14"/>
        <v>64</v>
      </c>
      <c r="S88" s="1">
        <f t="shared" si="15"/>
        <v>576</v>
      </c>
      <c r="T88" s="6">
        <v>1</v>
      </c>
      <c r="U88" s="1">
        <f t="shared" si="0"/>
        <v>144</v>
      </c>
      <c r="V88" s="6">
        <v>1</v>
      </c>
      <c r="W88" s="1">
        <f t="shared" si="1"/>
        <v>64</v>
      </c>
      <c r="X88" s="6">
        <v>250</v>
      </c>
      <c r="Y88" s="1">
        <f t="shared" si="2"/>
        <v>4</v>
      </c>
      <c r="Z88" s="1"/>
      <c r="AA88" s="1"/>
      <c r="AB88" s="1" t="s">
        <v>142</v>
      </c>
      <c r="AC88" s="1">
        <f t="shared" si="3"/>
        <v>0</v>
      </c>
    </row>
    <row r="89" spans="1:29" ht="26" customHeight="1" x14ac:dyDescent="0.2">
      <c r="A89" s="5" t="s">
        <v>168</v>
      </c>
      <c r="B89" s="6">
        <v>100</v>
      </c>
      <c r="C89" s="6">
        <v>32</v>
      </c>
      <c r="D89" s="7">
        <f t="shared" si="4"/>
        <v>3200</v>
      </c>
      <c r="E89" s="6">
        <v>0</v>
      </c>
      <c r="F89" s="1">
        <f t="shared" si="11"/>
        <v>0</v>
      </c>
      <c r="G89" s="6">
        <v>0</v>
      </c>
      <c r="H89" s="1">
        <v>0</v>
      </c>
      <c r="I89" s="1">
        <v>0</v>
      </c>
      <c r="J89" s="1">
        <v>0</v>
      </c>
      <c r="K89" s="1">
        <v>0</v>
      </c>
      <c r="L89" s="6">
        <v>0</v>
      </c>
      <c r="M89" s="1">
        <f t="shared" si="12"/>
        <v>0</v>
      </c>
      <c r="N89" s="6">
        <v>0</v>
      </c>
      <c r="O89" s="1">
        <f t="shared" si="13"/>
        <v>0</v>
      </c>
      <c r="P89" s="6">
        <v>11</v>
      </c>
      <c r="Q89" s="6">
        <v>0</v>
      </c>
      <c r="R89" s="1">
        <f t="shared" si="14"/>
        <v>128</v>
      </c>
      <c r="S89" s="1">
        <f t="shared" si="15"/>
        <v>1152</v>
      </c>
      <c r="T89" s="6">
        <v>7</v>
      </c>
      <c r="U89" s="1">
        <f t="shared" si="0"/>
        <v>2016</v>
      </c>
      <c r="V89" s="6">
        <v>0</v>
      </c>
      <c r="W89" s="1">
        <f t="shared" si="1"/>
        <v>0</v>
      </c>
      <c r="X89" s="6">
        <v>90</v>
      </c>
      <c r="Y89" s="1">
        <f t="shared" si="2"/>
        <v>2.88</v>
      </c>
      <c r="Z89" s="1"/>
      <c r="AA89" s="1"/>
      <c r="AB89" s="1" t="s">
        <v>142</v>
      </c>
      <c r="AC89" s="1">
        <f t="shared" si="3"/>
        <v>0</v>
      </c>
    </row>
    <row r="90" spans="1:29" ht="26" customHeight="1" x14ac:dyDescent="0.2">
      <c r="A90" s="9" t="s">
        <v>169</v>
      </c>
      <c r="B90" s="6">
        <v>170</v>
      </c>
      <c r="C90" s="6">
        <v>16</v>
      </c>
      <c r="D90" s="7">
        <f t="shared" si="4"/>
        <v>2720</v>
      </c>
      <c r="E90" s="6">
        <v>3</v>
      </c>
      <c r="F90" s="1">
        <f t="shared" si="11"/>
        <v>48</v>
      </c>
      <c r="G90" s="6">
        <v>0</v>
      </c>
      <c r="H90" s="1">
        <v>0</v>
      </c>
      <c r="I90" s="1">
        <v>0</v>
      </c>
      <c r="J90" s="1">
        <v>0</v>
      </c>
      <c r="K90" s="1">
        <v>0</v>
      </c>
      <c r="L90" s="6">
        <v>6</v>
      </c>
      <c r="M90" s="1">
        <f t="shared" si="12"/>
        <v>3.3863031094022822</v>
      </c>
      <c r="N90" s="6">
        <v>6</v>
      </c>
      <c r="O90" s="1">
        <f t="shared" si="13"/>
        <v>3.3863031094022822</v>
      </c>
      <c r="P90" s="6">
        <v>14</v>
      </c>
      <c r="Q90" s="6">
        <v>0</v>
      </c>
      <c r="R90" s="1">
        <f t="shared" si="14"/>
        <v>200</v>
      </c>
      <c r="S90" s="1">
        <f t="shared" si="15"/>
        <v>1800</v>
      </c>
      <c r="T90" s="6">
        <v>1.5</v>
      </c>
      <c r="U90" s="1">
        <f t="shared" si="0"/>
        <v>216</v>
      </c>
      <c r="V90" s="6">
        <v>0</v>
      </c>
      <c r="W90" s="1">
        <f t="shared" si="1"/>
        <v>0</v>
      </c>
      <c r="X90" s="6">
        <v>160</v>
      </c>
      <c r="Y90" s="1">
        <f t="shared" si="2"/>
        <v>2.56</v>
      </c>
      <c r="Z90" s="1"/>
      <c r="AA90" s="1"/>
      <c r="AB90" s="1" t="s">
        <v>142</v>
      </c>
      <c r="AC90" s="1">
        <f t="shared" si="3"/>
        <v>0</v>
      </c>
    </row>
    <row r="91" spans="1:29" ht="26" customHeight="1" x14ac:dyDescent="0.2">
      <c r="A91" s="5" t="s">
        <v>170</v>
      </c>
      <c r="B91" s="6">
        <v>30</v>
      </c>
      <c r="C91" s="6">
        <v>8</v>
      </c>
      <c r="D91" s="7">
        <f t="shared" si="4"/>
        <v>240</v>
      </c>
      <c r="E91" s="6">
        <v>0</v>
      </c>
      <c r="F91" s="1">
        <f t="shared" si="11"/>
        <v>0</v>
      </c>
      <c r="G91" s="6">
        <v>0</v>
      </c>
      <c r="H91" s="1">
        <v>0</v>
      </c>
      <c r="I91" s="1">
        <v>0</v>
      </c>
      <c r="J91" s="1">
        <v>0</v>
      </c>
      <c r="K91" s="1">
        <v>0</v>
      </c>
      <c r="L91" s="6">
        <v>0</v>
      </c>
      <c r="M91" s="1">
        <f t="shared" si="12"/>
        <v>0</v>
      </c>
      <c r="N91" s="6">
        <v>2</v>
      </c>
      <c r="O91" s="1">
        <f t="shared" si="13"/>
        <v>0.56438385156704707</v>
      </c>
      <c r="P91" s="6">
        <v>1.5</v>
      </c>
      <c r="Q91" s="6">
        <v>0</v>
      </c>
      <c r="R91" s="1">
        <f t="shared" si="14"/>
        <v>4</v>
      </c>
      <c r="S91" s="1">
        <f t="shared" si="15"/>
        <v>36</v>
      </c>
      <c r="T91" s="6">
        <v>1</v>
      </c>
      <c r="U91" s="1">
        <f t="shared" si="0"/>
        <v>72</v>
      </c>
      <c r="V91" s="6">
        <v>0</v>
      </c>
      <c r="W91" s="1">
        <f t="shared" si="1"/>
        <v>0</v>
      </c>
      <c r="X91" s="6">
        <v>180</v>
      </c>
      <c r="Y91" s="1">
        <f t="shared" si="2"/>
        <v>1.44</v>
      </c>
      <c r="Z91" s="1"/>
      <c r="AA91" s="1"/>
      <c r="AB91" s="1" t="s">
        <v>142</v>
      </c>
      <c r="AC91" s="1">
        <f t="shared" si="3"/>
        <v>0</v>
      </c>
    </row>
    <row r="92" spans="1:29" ht="26" customHeight="1" x14ac:dyDescent="0.2">
      <c r="A92" s="5" t="s">
        <v>171</v>
      </c>
      <c r="B92" s="6">
        <v>140</v>
      </c>
      <c r="C92" s="6">
        <v>8</v>
      </c>
      <c r="D92" s="7">
        <f t="shared" si="4"/>
        <v>1120</v>
      </c>
      <c r="E92" s="6">
        <v>0</v>
      </c>
      <c r="F92" s="1">
        <f t="shared" si="11"/>
        <v>0</v>
      </c>
      <c r="G92" s="6">
        <v>0</v>
      </c>
      <c r="H92" s="1">
        <v>0</v>
      </c>
      <c r="I92" s="1">
        <v>0</v>
      </c>
      <c r="J92" s="1">
        <v>0</v>
      </c>
      <c r="K92" s="1">
        <v>0</v>
      </c>
      <c r="L92" s="6">
        <v>4</v>
      </c>
      <c r="M92" s="1">
        <f t="shared" si="12"/>
        <v>1.1287677031340941</v>
      </c>
      <c r="N92" s="6">
        <v>4</v>
      </c>
      <c r="O92" s="1">
        <f t="shared" si="13"/>
        <v>1.1287677031340941</v>
      </c>
      <c r="P92" s="6">
        <v>1.5</v>
      </c>
      <c r="Q92" s="6">
        <v>0</v>
      </c>
      <c r="R92" s="1">
        <f t="shared" si="14"/>
        <v>12</v>
      </c>
      <c r="S92" s="1">
        <f t="shared" si="15"/>
        <v>108</v>
      </c>
      <c r="T92" s="6">
        <v>0</v>
      </c>
      <c r="U92" s="1">
        <f t="shared" si="0"/>
        <v>0</v>
      </c>
      <c r="V92" s="6">
        <v>0</v>
      </c>
      <c r="W92" s="1">
        <f t="shared" si="1"/>
        <v>0</v>
      </c>
      <c r="X92" s="6">
        <v>270</v>
      </c>
      <c r="Y92" s="1">
        <f t="shared" si="2"/>
        <v>2.16</v>
      </c>
      <c r="Z92" s="1"/>
      <c r="AA92" s="1"/>
      <c r="AB92" s="1" t="s">
        <v>89</v>
      </c>
      <c r="AC92" s="1">
        <f t="shared" si="3"/>
        <v>0</v>
      </c>
    </row>
    <row r="93" spans="1:29" ht="26" customHeight="1" x14ac:dyDescent="0.2">
      <c r="A93" s="5" t="s">
        <v>172</v>
      </c>
      <c r="B93" s="6">
        <v>170</v>
      </c>
      <c r="C93" s="6">
        <v>8</v>
      </c>
      <c r="D93" s="7">
        <f t="shared" si="4"/>
        <v>1360</v>
      </c>
      <c r="E93" s="6">
        <v>0</v>
      </c>
      <c r="F93" s="1">
        <f t="shared" si="11"/>
        <v>0</v>
      </c>
      <c r="G93" s="6">
        <v>0</v>
      </c>
      <c r="H93" s="1">
        <v>0</v>
      </c>
      <c r="I93" s="1">
        <v>0</v>
      </c>
      <c r="J93" s="1">
        <v>0</v>
      </c>
      <c r="K93" s="1">
        <v>0</v>
      </c>
      <c r="L93" s="6">
        <v>0</v>
      </c>
      <c r="M93" s="1">
        <f t="shared" si="12"/>
        <v>0</v>
      </c>
      <c r="N93" s="6">
        <v>6</v>
      </c>
      <c r="O93" s="1">
        <f t="shared" si="13"/>
        <v>1.6931515547011411</v>
      </c>
      <c r="P93" s="6">
        <v>15</v>
      </c>
      <c r="Q93" s="6">
        <v>0</v>
      </c>
      <c r="R93" s="1">
        <f t="shared" si="14"/>
        <v>72</v>
      </c>
      <c r="S93" s="1">
        <f t="shared" si="15"/>
        <v>648</v>
      </c>
      <c r="T93" s="6">
        <v>6</v>
      </c>
      <c r="U93" s="1">
        <f t="shared" si="0"/>
        <v>432</v>
      </c>
      <c r="V93" s="6">
        <v>0</v>
      </c>
      <c r="W93" s="1">
        <f t="shared" si="1"/>
        <v>0</v>
      </c>
      <c r="X93" s="6">
        <v>480</v>
      </c>
      <c r="Y93" s="1">
        <f t="shared" si="2"/>
        <v>3.84</v>
      </c>
      <c r="Z93" s="1"/>
      <c r="AA93" s="1"/>
      <c r="AB93" s="1" t="s">
        <v>89</v>
      </c>
      <c r="AC93" s="1">
        <f t="shared" si="3"/>
        <v>0</v>
      </c>
    </row>
    <row r="94" spans="1:29" ht="26" customHeight="1" x14ac:dyDescent="0.2">
      <c r="A94" s="5" t="s">
        <v>173</v>
      </c>
      <c r="B94" s="6">
        <v>160</v>
      </c>
      <c r="C94" s="6">
        <v>13</v>
      </c>
      <c r="D94" s="7">
        <f t="shared" si="4"/>
        <v>2080</v>
      </c>
      <c r="E94" s="6">
        <v>1</v>
      </c>
      <c r="F94" s="1">
        <f t="shared" si="11"/>
        <v>13</v>
      </c>
      <c r="G94" s="6">
        <v>0</v>
      </c>
      <c r="H94" s="1">
        <v>0</v>
      </c>
      <c r="I94" s="1">
        <v>0</v>
      </c>
      <c r="J94" s="1">
        <v>0</v>
      </c>
      <c r="K94" s="1">
        <v>0</v>
      </c>
      <c r="L94" s="6">
        <v>2</v>
      </c>
      <c r="M94" s="1">
        <f t="shared" si="12"/>
        <v>0.91712375879645147</v>
      </c>
      <c r="N94" s="6">
        <v>2</v>
      </c>
      <c r="O94" s="1">
        <f t="shared" si="13"/>
        <v>0.91712375879645147</v>
      </c>
      <c r="P94" s="6">
        <v>10</v>
      </c>
      <c r="Q94" s="6">
        <v>0</v>
      </c>
      <c r="R94" s="1">
        <f t="shared" si="14"/>
        <v>110.5</v>
      </c>
      <c r="S94" s="1">
        <f t="shared" si="15"/>
        <v>994.5</v>
      </c>
      <c r="T94" s="6">
        <v>1.5</v>
      </c>
      <c r="U94" s="1">
        <f t="shared" si="0"/>
        <v>175.5</v>
      </c>
      <c r="V94" s="6">
        <v>0</v>
      </c>
      <c r="W94" s="1">
        <f t="shared" si="1"/>
        <v>0</v>
      </c>
      <c r="X94" s="6">
        <v>170</v>
      </c>
      <c r="Y94" s="1">
        <f t="shared" si="2"/>
        <v>2.21</v>
      </c>
      <c r="Z94" s="1"/>
      <c r="AA94" s="1"/>
      <c r="AB94" s="1" t="s">
        <v>89</v>
      </c>
      <c r="AC94" s="1">
        <f t="shared" si="3"/>
        <v>0</v>
      </c>
    </row>
    <row r="95" spans="1:29" ht="26" customHeight="1" x14ac:dyDescent="0.2">
      <c r="A95" s="5" t="s">
        <v>174</v>
      </c>
      <c r="B95" s="6">
        <v>110</v>
      </c>
      <c r="C95" s="6">
        <v>9</v>
      </c>
      <c r="D95" s="7">
        <f t="shared" si="4"/>
        <v>990</v>
      </c>
      <c r="E95" s="6">
        <v>0</v>
      </c>
      <c r="F95" s="1">
        <f t="shared" si="11"/>
        <v>0</v>
      </c>
      <c r="G95" s="6">
        <v>0</v>
      </c>
      <c r="H95" s="1">
        <v>0</v>
      </c>
      <c r="I95" s="1">
        <v>0</v>
      </c>
      <c r="J95" s="1">
        <v>0</v>
      </c>
      <c r="K95" s="1">
        <v>0</v>
      </c>
      <c r="L95" s="6">
        <v>1</v>
      </c>
      <c r="M95" s="1">
        <f t="shared" si="12"/>
        <v>0.317465916506464</v>
      </c>
      <c r="N95" s="6">
        <v>1</v>
      </c>
      <c r="O95" s="1">
        <f t="shared" si="13"/>
        <v>0.317465916506464</v>
      </c>
      <c r="P95" s="6">
        <v>0</v>
      </c>
      <c r="Q95" s="6">
        <v>0</v>
      </c>
      <c r="R95" s="1">
        <f t="shared" si="14"/>
        <v>0</v>
      </c>
      <c r="S95" s="1">
        <f t="shared" si="15"/>
        <v>0</v>
      </c>
      <c r="T95" s="6">
        <v>0</v>
      </c>
      <c r="U95" s="1">
        <f t="shared" si="0"/>
        <v>0</v>
      </c>
      <c r="V95" s="6">
        <v>15</v>
      </c>
      <c r="W95" s="1">
        <f t="shared" si="1"/>
        <v>540</v>
      </c>
      <c r="X95" s="6">
        <v>199</v>
      </c>
      <c r="Y95" s="1">
        <f t="shared" si="2"/>
        <v>1.7909999999999999</v>
      </c>
      <c r="Z95" s="1"/>
      <c r="AA95" s="1"/>
      <c r="AB95" s="1" t="s">
        <v>89</v>
      </c>
      <c r="AC95" s="1">
        <f t="shared" si="3"/>
        <v>0</v>
      </c>
    </row>
    <row r="96" spans="1:29" ht="26" customHeight="1" x14ac:dyDescent="0.2">
      <c r="A96" s="5" t="s">
        <v>175</v>
      </c>
      <c r="B96" s="6">
        <v>90</v>
      </c>
      <c r="C96" s="6">
        <v>9</v>
      </c>
      <c r="D96" s="7">
        <f t="shared" si="4"/>
        <v>810</v>
      </c>
      <c r="E96" s="6">
        <v>0</v>
      </c>
      <c r="F96" s="1">
        <f t="shared" si="11"/>
        <v>0</v>
      </c>
      <c r="G96" s="6">
        <v>0</v>
      </c>
      <c r="H96" s="1">
        <v>0</v>
      </c>
      <c r="I96" s="1">
        <v>0</v>
      </c>
      <c r="J96" s="1">
        <v>0</v>
      </c>
      <c r="K96" s="1">
        <v>0</v>
      </c>
      <c r="L96" s="6">
        <v>0</v>
      </c>
      <c r="M96" s="1">
        <f t="shared" si="12"/>
        <v>0</v>
      </c>
      <c r="N96" s="6">
        <v>7</v>
      </c>
      <c r="O96" s="1">
        <f t="shared" si="13"/>
        <v>2.222261415545248</v>
      </c>
      <c r="P96" s="6">
        <v>7</v>
      </c>
      <c r="Q96" s="6">
        <v>0</v>
      </c>
      <c r="R96" s="1">
        <f t="shared" si="14"/>
        <v>40.5</v>
      </c>
      <c r="S96" s="1">
        <f t="shared" si="15"/>
        <v>364.5</v>
      </c>
      <c r="T96" s="6">
        <v>2.5</v>
      </c>
      <c r="U96" s="1">
        <f t="shared" si="0"/>
        <v>202.5</v>
      </c>
      <c r="V96" s="6">
        <v>0</v>
      </c>
      <c r="W96" s="1">
        <f t="shared" si="1"/>
        <v>0</v>
      </c>
      <c r="X96" s="6">
        <v>350</v>
      </c>
      <c r="Y96" s="1">
        <f t="shared" si="2"/>
        <v>3.15</v>
      </c>
      <c r="Z96" s="1"/>
      <c r="AA96" s="1"/>
      <c r="AB96" s="1" t="s">
        <v>89</v>
      </c>
      <c r="AC96" s="1">
        <f t="shared" si="3"/>
        <v>0</v>
      </c>
    </row>
    <row r="97" spans="1:29" ht="26" customHeight="1" x14ac:dyDescent="0.2">
      <c r="A97" s="5" t="s">
        <v>176</v>
      </c>
      <c r="B97" s="6">
        <v>70</v>
      </c>
      <c r="C97" s="6">
        <v>21</v>
      </c>
      <c r="D97" s="7">
        <f t="shared" si="4"/>
        <v>1470</v>
      </c>
      <c r="E97" s="6">
        <v>1</v>
      </c>
      <c r="F97" s="1">
        <f t="shared" si="11"/>
        <v>21</v>
      </c>
      <c r="G97" s="6">
        <v>0</v>
      </c>
      <c r="H97" s="1">
        <v>0</v>
      </c>
      <c r="I97" s="1">
        <v>0</v>
      </c>
      <c r="J97" s="1">
        <v>0</v>
      </c>
      <c r="K97" s="1">
        <v>0</v>
      </c>
      <c r="L97" s="6">
        <v>2</v>
      </c>
      <c r="M97" s="1">
        <f t="shared" si="12"/>
        <v>1.4815076103634985</v>
      </c>
      <c r="N97" s="6">
        <v>2</v>
      </c>
      <c r="O97" s="1">
        <f t="shared" si="13"/>
        <v>1.4815076103634985</v>
      </c>
      <c r="P97" s="6">
        <v>0.5</v>
      </c>
      <c r="Q97" s="6">
        <v>0</v>
      </c>
      <c r="R97" s="1">
        <f t="shared" si="14"/>
        <v>10.5</v>
      </c>
      <c r="S97" s="1">
        <f t="shared" si="15"/>
        <v>94.5</v>
      </c>
      <c r="T97" s="6">
        <v>0</v>
      </c>
      <c r="U97" s="1">
        <f t="shared" si="0"/>
        <v>0</v>
      </c>
      <c r="V97" s="6">
        <v>2</v>
      </c>
      <c r="W97" s="1">
        <f t="shared" si="1"/>
        <v>168</v>
      </c>
      <c r="X97" s="6">
        <v>160</v>
      </c>
      <c r="Y97" s="1">
        <f t="shared" si="2"/>
        <v>3.36</v>
      </c>
      <c r="Z97" s="1"/>
      <c r="AA97" s="1"/>
      <c r="AB97" s="1" t="s">
        <v>89</v>
      </c>
      <c r="AC97" s="1">
        <f t="shared" si="3"/>
        <v>0</v>
      </c>
    </row>
    <row r="98" spans="1:29" ht="26" customHeight="1" x14ac:dyDescent="0.2">
      <c r="A98" s="5" t="s">
        <v>177</v>
      </c>
      <c r="B98" s="6">
        <v>60</v>
      </c>
      <c r="C98" s="6">
        <v>16</v>
      </c>
      <c r="D98" s="7">
        <f t="shared" si="4"/>
        <v>960</v>
      </c>
      <c r="E98" s="6">
        <v>0</v>
      </c>
      <c r="F98" s="1">
        <f t="shared" si="11"/>
        <v>0</v>
      </c>
      <c r="G98" s="6">
        <v>0</v>
      </c>
      <c r="H98" s="1">
        <v>0</v>
      </c>
      <c r="I98" s="1">
        <v>0</v>
      </c>
      <c r="J98" s="1">
        <v>0</v>
      </c>
      <c r="K98" s="1">
        <v>0</v>
      </c>
      <c r="L98" s="6">
        <v>0</v>
      </c>
      <c r="M98" s="1">
        <f t="shared" si="12"/>
        <v>0</v>
      </c>
      <c r="N98" s="6">
        <v>3</v>
      </c>
      <c r="O98" s="1">
        <f t="shared" si="13"/>
        <v>1.6931515547011411</v>
      </c>
      <c r="P98" s="6">
        <v>5</v>
      </c>
      <c r="Q98" s="6">
        <v>0</v>
      </c>
      <c r="R98" s="1">
        <f t="shared" si="14"/>
        <v>40</v>
      </c>
      <c r="S98" s="1">
        <f t="shared" si="15"/>
        <v>360</v>
      </c>
      <c r="T98" s="6">
        <v>2.5</v>
      </c>
      <c r="U98" s="1">
        <f t="shared" si="0"/>
        <v>360</v>
      </c>
      <c r="V98" s="6">
        <v>0</v>
      </c>
      <c r="W98" s="1">
        <f t="shared" si="1"/>
        <v>0</v>
      </c>
      <c r="X98" s="6">
        <v>270</v>
      </c>
      <c r="Y98" s="1">
        <f t="shared" si="2"/>
        <v>4.32</v>
      </c>
      <c r="Z98" s="1"/>
      <c r="AA98" s="1"/>
      <c r="AB98" s="1" t="s">
        <v>89</v>
      </c>
      <c r="AC98" s="1">
        <f t="shared" si="3"/>
        <v>0</v>
      </c>
    </row>
    <row r="99" spans="1:29" ht="26" customHeight="1" x14ac:dyDescent="0.2">
      <c r="A99" s="9" t="s">
        <v>178</v>
      </c>
      <c r="B99" s="6">
        <v>100</v>
      </c>
      <c r="C99" s="6">
        <v>32</v>
      </c>
      <c r="D99" s="7">
        <f t="shared" si="4"/>
        <v>3200</v>
      </c>
      <c r="E99" s="6">
        <v>0</v>
      </c>
      <c r="F99" s="1">
        <f t="shared" si="11"/>
        <v>0</v>
      </c>
      <c r="G99" s="6">
        <v>0</v>
      </c>
      <c r="H99" s="1">
        <v>0</v>
      </c>
      <c r="I99" s="1">
        <v>0</v>
      </c>
      <c r="J99" s="1">
        <v>0</v>
      </c>
      <c r="K99" s="1">
        <v>0</v>
      </c>
      <c r="L99" s="6">
        <v>0</v>
      </c>
      <c r="M99" s="1">
        <f t="shared" si="12"/>
        <v>0</v>
      </c>
      <c r="N99" s="6">
        <v>0</v>
      </c>
      <c r="O99" s="1">
        <f t="shared" si="13"/>
        <v>0</v>
      </c>
      <c r="P99" s="6">
        <v>11</v>
      </c>
      <c r="Q99" s="6">
        <v>0</v>
      </c>
      <c r="R99" s="1">
        <f t="shared" si="14"/>
        <v>128</v>
      </c>
      <c r="S99" s="1">
        <f t="shared" si="15"/>
        <v>1152</v>
      </c>
      <c r="T99" s="6">
        <v>7</v>
      </c>
      <c r="U99" s="1">
        <f t="shared" si="0"/>
        <v>2016</v>
      </c>
      <c r="V99" s="6">
        <v>0</v>
      </c>
      <c r="W99" s="1">
        <f t="shared" si="1"/>
        <v>0</v>
      </c>
      <c r="X99" s="6">
        <v>90</v>
      </c>
      <c r="Y99" s="1">
        <f t="shared" si="2"/>
        <v>2.88</v>
      </c>
      <c r="Z99" s="1"/>
      <c r="AA99" s="1"/>
      <c r="AB99" s="1" t="s">
        <v>89</v>
      </c>
      <c r="AC99" s="1">
        <f t="shared" si="3"/>
        <v>0</v>
      </c>
    </row>
    <row r="100" spans="1:29" ht="26" customHeight="1" x14ac:dyDescent="0.2">
      <c r="A100" s="5" t="s">
        <v>179</v>
      </c>
      <c r="B100" s="6">
        <v>370</v>
      </c>
      <c r="C100" s="6">
        <v>6</v>
      </c>
      <c r="D100" s="7">
        <f t="shared" si="4"/>
        <v>2220</v>
      </c>
      <c r="E100" s="6">
        <v>1</v>
      </c>
      <c r="F100" s="1">
        <f t="shared" si="11"/>
        <v>6</v>
      </c>
      <c r="G100" s="6">
        <v>0</v>
      </c>
      <c r="H100" s="1">
        <v>0</v>
      </c>
      <c r="I100" s="1">
        <v>0</v>
      </c>
      <c r="J100" s="1">
        <v>0</v>
      </c>
      <c r="K100" s="1">
        <v>0</v>
      </c>
      <c r="L100" s="6">
        <v>3</v>
      </c>
      <c r="M100" s="1">
        <f t="shared" si="12"/>
        <v>0.63493183301292788</v>
      </c>
      <c r="N100" s="6">
        <v>3</v>
      </c>
      <c r="O100" s="1">
        <f t="shared" si="13"/>
        <v>0.63493183301292788</v>
      </c>
      <c r="P100" s="6">
        <v>9</v>
      </c>
      <c r="Q100" s="6">
        <v>0</v>
      </c>
      <c r="R100" s="1">
        <f t="shared" si="14"/>
        <v>36</v>
      </c>
      <c r="S100" s="1">
        <f t="shared" si="15"/>
        <v>324</v>
      </c>
      <c r="T100" s="6">
        <v>3</v>
      </c>
      <c r="U100" s="1">
        <f t="shared" si="0"/>
        <v>162</v>
      </c>
      <c r="V100" s="6">
        <v>30</v>
      </c>
      <c r="W100" s="1">
        <f t="shared" si="1"/>
        <v>720</v>
      </c>
      <c r="X100" s="6">
        <v>320</v>
      </c>
      <c r="Y100" s="1">
        <f t="shared" si="2"/>
        <v>1.92</v>
      </c>
      <c r="Z100" s="1"/>
      <c r="AA100" s="1"/>
      <c r="AB100" s="1" t="s">
        <v>89</v>
      </c>
      <c r="AC100" s="1">
        <f t="shared" si="3"/>
        <v>0</v>
      </c>
    </row>
    <row r="101" spans="1:29" ht="26" customHeight="1" x14ac:dyDescent="0.2">
      <c r="A101" s="5" t="s">
        <v>180</v>
      </c>
      <c r="B101" s="6">
        <v>140</v>
      </c>
      <c r="C101" s="6">
        <v>6</v>
      </c>
      <c r="D101" s="7">
        <f t="shared" si="4"/>
        <v>840</v>
      </c>
      <c r="E101" s="6">
        <v>0</v>
      </c>
      <c r="F101" s="1">
        <f t="shared" si="11"/>
        <v>0</v>
      </c>
      <c r="G101" s="6">
        <v>0</v>
      </c>
      <c r="H101" s="1">
        <v>0</v>
      </c>
      <c r="I101" s="1">
        <v>0</v>
      </c>
      <c r="J101" s="1">
        <v>0</v>
      </c>
      <c r="K101" s="1">
        <v>0</v>
      </c>
      <c r="L101" s="6">
        <v>0</v>
      </c>
      <c r="M101" s="1">
        <f t="shared" si="12"/>
        <v>0</v>
      </c>
      <c r="N101" s="6">
        <v>0</v>
      </c>
      <c r="O101" s="1">
        <f t="shared" si="13"/>
        <v>0</v>
      </c>
      <c r="P101" s="6">
        <v>0</v>
      </c>
      <c r="Q101" s="6">
        <v>0</v>
      </c>
      <c r="R101" s="1">
        <f t="shared" si="14"/>
        <v>0</v>
      </c>
      <c r="S101" s="1">
        <f t="shared" si="15"/>
        <v>0</v>
      </c>
      <c r="T101" s="6">
        <v>0</v>
      </c>
      <c r="U101" s="1">
        <f t="shared" si="0"/>
        <v>0</v>
      </c>
      <c r="V101" s="6">
        <v>39</v>
      </c>
      <c r="W101" s="1">
        <f t="shared" si="1"/>
        <v>936</v>
      </c>
      <c r="X101" s="6">
        <v>45</v>
      </c>
      <c r="Y101" s="1">
        <f t="shared" si="2"/>
        <v>0.27</v>
      </c>
      <c r="Z101" s="1"/>
      <c r="AA101" s="1"/>
      <c r="AB101" s="1" t="s">
        <v>89</v>
      </c>
      <c r="AC101" s="1">
        <f t="shared" si="3"/>
        <v>0</v>
      </c>
    </row>
    <row r="102" spans="1:29" ht="26" customHeight="1" x14ac:dyDescent="0.2">
      <c r="A102" s="9" t="s">
        <v>181</v>
      </c>
      <c r="B102" s="6">
        <v>160</v>
      </c>
      <c r="C102" s="6">
        <v>10</v>
      </c>
      <c r="D102" s="7">
        <f t="shared" si="4"/>
        <v>1600</v>
      </c>
      <c r="E102" s="6">
        <v>3</v>
      </c>
      <c r="F102" s="1">
        <f t="shared" si="11"/>
        <v>30</v>
      </c>
      <c r="G102" s="6">
        <v>15</v>
      </c>
      <c r="H102" s="1">
        <v>0</v>
      </c>
      <c r="I102" s="1">
        <v>0</v>
      </c>
      <c r="J102" s="1">
        <v>0</v>
      </c>
      <c r="K102" s="1">
        <v>0</v>
      </c>
      <c r="L102" s="6">
        <v>4</v>
      </c>
      <c r="M102" s="1">
        <f t="shared" si="12"/>
        <v>1.4109596289176176</v>
      </c>
      <c r="N102" s="6">
        <v>4</v>
      </c>
      <c r="O102" s="1">
        <f t="shared" si="13"/>
        <v>1.4109596289176176</v>
      </c>
      <c r="P102" s="6">
        <v>2</v>
      </c>
      <c r="Q102" s="6">
        <v>0</v>
      </c>
      <c r="R102" s="1">
        <f t="shared" si="14"/>
        <v>15</v>
      </c>
      <c r="S102" s="1">
        <f t="shared" si="15"/>
        <v>135</v>
      </c>
      <c r="T102" s="6">
        <v>0.5</v>
      </c>
      <c r="U102" s="1">
        <f t="shared" si="0"/>
        <v>45</v>
      </c>
      <c r="V102" s="6">
        <v>13</v>
      </c>
      <c r="W102" s="1">
        <f t="shared" si="1"/>
        <v>520</v>
      </c>
      <c r="X102" s="6">
        <v>218</v>
      </c>
      <c r="Y102" s="1">
        <f t="shared" si="2"/>
        <v>2.1800000000000002</v>
      </c>
      <c r="Z102" s="1"/>
      <c r="AA102" s="1"/>
      <c r="AB102" s="1" t="s">
        <v>89</v>
      </c>
      <c r="AC102" s="1">
        <f t="shared" si="3"/>
        <v>0</v>
      </c>
    </row>
    <row r="103" spans="1:29" ht="26" customHeight="1" x14ac:dyDescent="0.2">
      <c r="A103" s="9" t="s">
        <v>182</v>
      </c>
      <c r="B103" s="6">
        <v>100</v>
      </c>
      <c r="C103" s="6">
        <v>8</v>
      </c>
      <c r="D103" s="7">
        <f t="shared" si="4"/>
        <v>800</v>
      </c>
      <c r="E103" s="6">
        <v>1</v>
      </c>
      <c r="F103" s="1">
        <f t="shared" si="11"/>
        <v>8</v>
      </c>
      <c r="G103" s="6">
        <v>0</v>
      </c>
      <c r="H103" s="1">
        <v>0</v>
      </c>
      <c r="I103" s="1">
        <v>0</v>
      </c>
      <c r="J103" s="1">
        <v>0</v>
      </c>
      <c r="K103" s="1">
        <v>0</v>
      </c>
      <c r="L103" s="6">
        <v>6</v>
      </c>
      <c r="M103" s="1">
        <f t="shared" si="12"/>
        <v>1.6931515547011411</v>
      </c>
      <c r="N103" s="6">
        <v>6</v>
      </c>
      <c r="O103" s="1">
        <f t="shared" si="13"/>
        <v>1.6931515547011411</v>
      </c>
      <c r="P103" s="6">
        <v>3.5</v>
      </c>
      <c r="Q103" s="6">
        <v>0</v>
      </c>
      <c r="R103" s="1">
        <f t="shared" si="14"/>
        <v>24</v>
      </c>
      <c r="S103" s="1">
        <f t="shared" si="15"/>
        <v>216</v>
      </c>
      <c r="T103" s="6">
        <v>0.5</v>
      </c>
      <c r="U103" s="1">
        <f t="shared" si="0"/>
        <v>36</v>
      </c>
      <c r="V103" s="6">
        <v>7</v>
      </c>
      <c r="W103" s="1">
        <f t="shared" si="1"/>
        <v>224</v>
      </c>
      <c r="X103" s="6">
        <v>85</v>
      </c>
      <c r="Y103" s="1">
        <f t="shared" si="2"/>
        <v>0.68</v>
      </c>
      <c r="Z103" s="1"/>
      <c r="AA103" s="1"/>
      <c r="AB103" s="1" t="s">
        <v>89</v>
      </c>
      <c r="AC103" s="1">
        <f t="shared" si="3"/>
        <v>0</v>
      </c>
    </row>
    <row r="104" spans="1:29" ht="26" customHeight="1" x14ac:dyDescent="0.2">
      <c r="A104" s="51" t="s">
        <v>183</v>
      </c>
      <c r="B104" s="6">
        <v>100</v>
      </c>
      <c r="C104" s="6">
        <v>8</v>
      </c>
      <c r="D104" s="7">
        <f t="shared" si="4"/>
        <v>800</v>
      </c>
      <c r="E104" s="6">
        <v>4</v>
      </c>
      <c r="F104" s="1">
        <f t="shared" si="11"/>
        <v>32</v>
      </c>
      <c r="G104" s="6">
        <v>0</v>
      </c>
      <c r="H104" s="1">
        <v>0</v>
      </c>
      <c r="I104" s="1">
        <v>0</v>
      </c>
      <c r="J104" s="1">
        <v>0</v>
      </c>
      <c r="K104" s="1">
        <v>0</v>
      </c>
      <c r="L104" s="5">
        <v>9</v>
      </c>
      <c r="M104" s="1">
        <f t="shared" si="12"/>
        <v>2.539727332051712</v>
      </c>
      <c r="N104" s="5">
        <v>9</v>
      </c>
      <c r="O104" s="1">
        <f t="shared" si="13"/>
        <v>2.539727332051712</v>
      </c>
      <c r="P104" s="5">
        <v>4.5</v>
      </c>
      <c r="Q104" s="6">
        <v>0</v>
      </c>
      <c r="R104" s="1">
        <f t="shared" si="14"/>
        <v>32</v>
      </c>
      <c r="S104" s="1">
        <f t="shared" si="15"/>
        <v>288</v>
      </c>
      <c r="T104" s="6">
        <v>0.5</v>
      </c>
      <c r="U104" s="1">
        <f t="shared" si="0"/>
        <v>36</v>
      </c>
      <c r="V104" s="5">
        <v>0</v>
      </c>
      <c r="W104" s="1">
        <f t="shared" si="1"/>
        <v>0</v>
      </c>
      <c r="X104" s="6">
        <v>30</v>
      </c>
      <c r="Y104" s="1">
        <f t="shared" si="2"/>
        <v>0.24</v>
      </c>
      <c r="Z104" s="1"/>
      <c r="AA104" s="1"/>
      <c r="AB104" s="1" t="s">
        <v>89</v>
      </c>
      <c r="AC104" s="1">
        <f t="shared" si="3"/>
        <v>0</v>
      </c>
    </row>
    <row r="105" spans="1:29" ht="26" customHeight="1" x14ac:dyDescent="0.2">
      <c r="A105" s="8" t="s">
        <v>184</v>
      </c>
      <c r="B105" s="6">
        <v>180</v>
      </c>
      <c r="C105" s="6">
        <v>6</v>
      </c>
      <c r="D105" s="7">
        <f t="shared" si="4"/>
        <v>1080</v>
      </c>
      <c r="E105" s="6">
        <v>4</v>
      </c>
      <c r="F105" s="1">
        <f t="shared" si="11"/>
        <v>24</v>
      </c>
      <c r="G105" s="6">
        <v>21</v>
      </c>
      <c r="H105" s="1">
        <v>0</v>
      </c>
      <c r="I105" s="1">
        <v>0</v>
      </c>
      <c r="J105" s="1">
        <v>0</v>
      </c>
      <c r="K105" s="1">
        <v>0</v>
      </c>
      <c r="L105" s="5">
        <v>8</v>
      </c>
      <c r="M105" s="1">
        <f t="shared" si="12"/>
        <v>1.6931515547011413</v>
      </c>
      <c r="N105" s="5">
        <v>8</v>
      </c>
      <c r="O105" s="1">
        <f t="shared" si="13"/>
        <v>1.6931515547011413</v>
      </c>
      <c r="P105" s="5">
        <v>2.5</v>
      </c>
      <c r="Q105" s="6">
        <v>0</v>
      </c>
      <c r="R105" s="1">
        <f t="shared" si="14"/>
        <v>15</v>
      </c>
      <c r="S105" s="1">
        <f t="shared" si="15"/>
        <v>135</v>
      </c>
      <c r="T105" s="6">
        <v>0</v>
      </c>
      <c r="U105" s="1">
        <f t="shared" si="0"/>
        <v>0</v>
      </c>
      <c r="V105" s="5">
        <v>4</v>
      </c>
      <c r="W105" s="1">
        <f t="shared" si="1"/>
        <v>96</v>
      </c>
      <c r="X105" s="6">
        <v>250</v>
      </c>
      <c r="Y105" s="1">
        <f t="shared" si="2"/>
        <v>1.5</v>
      </c>
      <c r="Z105" s="1"/>
      <c r="AA105" s="1"/>
      <c r="AB105" s="1" t="s">
        <v>89</v>
      </c>
      <c r="AC105" s="1">
        <f t="shared" si="3"/>
        <v>0</v>
      </c>
    </row>
    <row r="106" spans="1:29" ht="26" customHeight="1" x14ac:dyDescent="0.2">
      <c r="A106" s="8" t="s">
        <v>185</v>
      </c>
      <c r="B106" s="6">
        <v>45</v>
      </c>
      <c r="C106" s="6">
        <v>10</v>
      </c>
      <c r="D106" s="7">
        <f t="shared" si="4"/>
        <v>450</v>
      </c>
      <c r="E106" s="6">
        <v>0</v>
      </c>
      <c r="F106" s="1">
        <f t="shared" si="11"/>
        <v>0</v>
      </c>
      <c r="G106" s="6">
        <v>0</v>
      </c>
      <c r="H106" s="1">
        <v>0</v>
      </c>
      <c r="I106" s="1">
        <v>0</v>
      </c>
      <c r="J106" s="1">
        <v>0</v>
      </c>
      <c r="K106" s="1">
        <v>0</v>
      </c>
      <c r="L106" s="5">
        <v>0</v>
      </c>
      <c r="M106" s="1">
        <f t="shared" si="12"/>
        <v>0</v>
      </c>
      <c r="N106" s="5">
        <v>6</v>
      </c>
      <c r="O106" s="1">
        <f t="shared" si="13"/>
        <v>2.1164394433764264</v>
      </c>
      <c r="P106" s="5">
        <v>2</v>
      </c>
      <c r="Q106" s="6">
        <v>0</v>
      </c>
      <c r="R106" s="1">
        <f t="shared" si="14"/>
        <v>15</v>
      </c>
      <c r="S106" s="1">
        <f t="shared" si="15"/>
        <v>135</v>
      </c>
      <c r="T106" s="6">
        <v>0.5</v>
      </c>
      <c r="U106" s="1">
        <f t="shared" si="0"/>
        <v>45</v>
      </c>
      <c r="V106" s="5">
        <v>0</v>
      </c>
      <c r="W106" s="1">
        <f t="shared" si="1"/>
        <v>0</v>
      </c>
      <c r="X106" s="6">
        <v>200</v>
      </c>
      <c r="Y106" s="1">
        <f t="shared" si="2"/>
        <v>2</v>
      </c>
      <c r="Z106" s="1"/>
      <c r="AA106" s="1"/>
      <c r="AB106" s="1" t="s">
        <v>89</v>
      </c>
      <c r="AC106" s="1">
        <f t="shared" si="3"/>
        <v>0</v>
      </c>
    </row>
    <row r="107" spans="1:29" ht="26" customHeight="1" x14ac:dyDescent="0.2">
      <c r="A107" s="8" t="s">
        <v>186</v>
      </c>
      <c r="B107" s="6">
        <v>100</v>
      </c>
      <c r="C107" s="6">
        <v>8</v>
      </c>
      <c r="D107" s="7">
        <f t="shared" si="4"/>
        <v>800</v>
      </c>
      <c r="E107" s="6">
        <v>3</v>
      </c>
      <c r="F107" s="1">
        <f t="shared" si="11"/>
        <v>24</v>
      </c>
      <c r="G107" s="6">
        <v>15</v>
      </c>
      <c r="H107" s="1">
        <v>0</v>
      </c>
      <c r="I107" s="1">
        <v>0</v>
      </c>
      <c r="J107" s="1">
        <v>0</v>
      </c>
      <c r="K107" s="1">
        <v>0</v>
      </c>
      <c r="L107" s="6">
        <v>4</v>
      </c>
      <c r="M107" s="1">
        <f t="shared" si="12"/>
        <v>1.1287677031340941</v>
      </c>
      <c r="N107" s="6">
        <v>4</v>
      </c>
      <c r="O107" s="1">
        <f t="shared" si="13"/>
        <v>1.1287677031340941</v>
      </c>
      <c r="P107" s="6">
        <v>2</v>
      </c>
      <c r="Q107" s="6">
        <v>0</v>
      </c>
      <c r="R107" s="1">
        <f t="shared" si="14"/>
        <v>16</v>
      </c>
      <c r="S107" s="1">
        <f t="shared" si="15"/>
        <v>144</v>
      </c>
      <c r="T107" s="6">
        <v>0</v>
      </c>
      <c r="U107" s="1">
        <f t="shared" si="0"/>
        <v>0</v>
      </c>
      <c r="V107" s="6">
        <v>0</v>
      </c>
      <c r="W107" s="1">
        <f t="shared" si="1"/>
        <v>0</v>
      </c>
      <c r="X107" s="6">
        <v>0</v>
      </c>
      <c r="Y107" s="1">
        <f t="shared" si="2"/>
        <v>0</v>
      </c>
      <c r="Z107" s="1"/>
      <c r="AA107" s="1"/>
      <c r="AB107" s="1" t="s">
        <v>89</v>
      </c>
      <c r="AC107" s="1">
        <f t="shared" si="3"/>
        <v>0</v>
      </c>
    </row>
    <row r="108" spans="1:29" ht="26" customHeight="1" x14ac:dyDescent="0.2">
      <c r="A108" s="8" t="s">
        <v>187</v>
      </c>
      <c r="B108" s="6">
        <v>53</v>
      </c>
      <c r="C108" s="6">
        <v>4</v>
      </c>
      <c r="D108" s="7">
        <f t="shared" si="4"/>
        <v>212</v>
      </c>
      <c r="E108" s="6">
        <v>3.5</v>
      </c>
      <c r="F108" s="1">
        <f t="shared" si="11"/>
        <v>14</v>
      </c>
      <c r="G108" s="6">
        <v>0</v>
      </c>
      <c r="H108" s="1">
        <v>0</v>
      </c>
      <c r="I108" s="1">
        <v>4</v>
      </c>
      <c r="J108" s="1">
        <v>0</v>
      </c>
      <c r="K108" s="1">
        <v>0</v>
      </c>
      <c r="L108" s="6">
        <v>1</v>
      </c>
      <c r="M108" s="1">
        <f t="shared" si="12"/>
        <v>0.14109596289176177</v>
      </c>
      <c r="N108" s="6">
        <v>1</v>
      </c>
      <c r="O108" s="1">
        <f t="shared" si="13"/>
        <v>0.14109596289176177</v>
      </c>
      <c r="P108" s="6">
        <v>0.5</v>
      </c>
      <c r="Q108" s="6">
        <v>0</v>
      </c>
      <c r="R108" s="1">
        <f t="shared" si="14"/>
        <v>2</v>
      </c>
      <c r="S108" s="1">
        <f t="shared" si="15"/>
        <v>18</v>
      </c>
      <c r="T108" s="6">
        <v>0</v>
      </c>
      <c r="U108" s="1">
        <f t="shared" si="0"/>
        <v>0</v>
      </c>
      <c r="V108" s="6">
        <v>0</v>
      </c>
      <c r="W108" s="1">
        <f t="shared" si="1"/>
        <v>0</v>
      </c>
      <c r="X108" s="6">
        <v>2</v>
      </c>
      <c r="Y108" s="1">
        <f t="shared" si="2"/>
        <v>8.0000000000000002E-3</v>
      </c>
      <c r="Z108" s="1"/>
      <c r="AA108" s="1"/>
      <c r="AB108" s="1" t="s">
        <v>89</v>
      </c>
      <c r="AC108" s="1">
        <f t="shared" si="3"/>
        <v>0</v>
      </c>
    </row>
    <row r="109" spans="1:29" ht="26" customHeight="1" x14ac:dyDescent="0.2">
      <c r="A109" s="8" t="s">
        <v>188</v>
      </c>
      <c r="B109" s="6">
        <v>0</v>
      </c>
      <c r="C109" s="6">
        <v>6</v>
      </c>
      <c r="D109" s="7">
        <f t="shared" si="4"/>
        <v>0</v>
      </c>
      <c r="E109" s="6">
        <v>0</v>
      </c>
      <c r="F109" s="1">
        <f t="shared" si="11"/>
        <v>0</v>
      </c>
      <c r="G109" s="6">
        <v>0</v>
      </c>
      <c r="H109" s="1">
        <v>0</v>
      </c>
      <c r="I109" s="1">
        <v>0</v>
      </c>
      <c r="J109" s="1">
        <v>0</v>
      </c>
      <c r="K109" s="1">
        <v>0</v>
      </c>
      <c r="L109" s="5">
        <v>0</v>
      </c>
      <c r="M109" s="1">
        <f t="shared" si="12"/>
        <v>0</v>
      </c>
      <c r="N109" s="5">
        <v>0</v>
      </c>
      <c r="O109" s="1">
        <f t="shared" si="13"/>
        <v>0</v>
      </c>
      <c r="P109" s="5">
        <v>0</v>
      </c>
      <c r="Q109" s="6">
        <v>0</v>
      </c>
      <c r="R109" s="1">
        <f t="shared" si="14"/>
        <v>0</v>
      </c>
      <c r="S109" s="1">
        <f t="shared" si="15"/>
        <v>0</v>
      </c>
      <c r="T109" s="6">
        <v>0</v>
      </c>
      <c r="U109" s="1">
        <f t="shared" si="0"/>
        <v>0</v>
      </c>
      <c r="V109" s="5">
        <v>0</v>
      </c>
      <c r="W109" s="1">
        <f t="shared" si="1"/>
        <v>0</v>
      </c>
      <c r="X109" s="6">
        <v>43</v>
      </c>
      <c r="Y109" s="1">
        <f t="shared" si="2"/>
        <v>0.25800000000000001</v>
      </c>
      <c r="Z109" s="1"/>
      <c r="AA109" s="1"/>
      <c r="AB109" s="1" t="s">
        <v>89</v>
      </c>
      <c r="AC109" s="1">
        <f t="shared" si="3"/>
        <v>0</v>
      </c>
    </row>
    <row r="110" spans="1:29" ht="26" customHeight="1" x14ac:dyDescent="0.2">
      <c r="A110" s="5" t="s">
        <v>189</v>
      </c>
      <c r="B110" s="6">
        <v>207</v>
      </c>
      <c r="C110" s="6">
        <v>2</v>
      </c>
      <c r="D110" s="7">
        <f t="shared" si="4"/>
        <v>414</v>
      </c>
      <c r="E110" s="6">
        <v>0</v>
      </c>
      <c r="F110" s="1">
        <f t="shared" si="11"/>
        <v>0</v>
      </c>
      <c r="G110" s="6">
        <v>0</v>
      </c>
      <c r="H110" s="1">
        <v>0</v>
      </c>
      <c r="I110" s="1">
        <v>0</v>
      </c>
      <c r="J110" s="1">
        <v>0</v>
      </c>
      <c r="K110" s="1">
        <v>0</v>
      </c>
      <c r="L110" s="6">
        <v>31</v>
      </c>
      <c r="M110" s="1">
        <f t="shared" si="12"/>
        <v>2.1869874248223073</v>
      </c>
      <c r="N110" s="6">
        <v>31</v>
      </c>
      <c r="O110" s="1">
        <f t="shared" si="13"/>
        <v>2.1869874248223073</v>
      </c>
      <c r="P110" s="6">
        <v>8</v>
      </c>
      <c r="Q110" s="6">
        <v>0</v>
      </c>
      <c r="R110" s="1">
        <f t="shared" si="14"/>
        <v>12.4</v>
      </c>
      <c r="S110" s="1">
        <f t="shared" si="15"/>
        <v>111.60000000000001</v>
      </c>
      <c r="T110" s="6">
        <v>1.8</v>
      </c>
      <c r="U110" s="1">
        <f t="shared" si="0"/>
        <v>32.4</v>
      </c>
      <c r="V110" s="6">
        <v>0</v>
      </c>
      <c r="W110" s="1">
        <f t="shared" si="1"/>
        <v>0</v>
      </c>
      <c r="X110" s="6">
        <v>65</v>
      </c>
      <c r="Y110" s="1">
        <f t="shared" si="2"/>
        <v>0.13</v>
      </c>
      <c r="Z110" s="1"/>
      <c r="AA110" s="1"/>
      <c r="AB110" s="1" t="s">
        <v>89</v>
      </c>
      <c r="AC110" s="1">
        <f t="shared" si="3"/>
        <v>0</v>
      </c>
    </row>
    <row r="111" spans="1:29" ht="26" customHeight="1" x14ac:dyDescent="0.2">
      <c r="A111" s="5" t="s">
        <v>190</v>
      </c>
      <c r="B111" s="6">
        <v>76</v>
      </c>
      <c r="C111" s="6">
        <v>2</v>
      </c>
      <c r="D111" s="7">
        <f t="shared" si="4"/>
        <v>152</v>
      </c>
      <c r="E111" s="6">
        <v>0</v>
      </c>
      <c r="F111" s="1">
        <f t="shared" si="11"/>
        <v>0</v>
      </c>
      <c r="G111" s="6">
        <v>0</v>
      </c>
      <c r="H111" s="1">
        <v>0</v>
      </c>
      <c r="I111" s="1">
        <v>0</v>
      </c>
      <c r="J111" s="1">
        <v>0</v>
      </c>
      <c r="K111" s="1">
        <v>0</v>
      </c>
      <c r="L111" s="6">
        <v>16.5</v>
      </c>
      <c r="M111" s="1">
        <f t="shared" si="12"/>
        <v>1.1640416938570346</v>
      </c>
      <c r="N111" s="6">
        <v>16.5</v>
      </c>
      <c r="O111" s="1">
        <f t="shared" si="13"/>
        <v>1.1640416938570346</v>
      </c>
      <c r="P111" s="6">
        <v>1.3</v>
      </c>
      <c r="Q111" s="6">
        <v>0</v>
      </c>
      <c r="R111" s="1">
        <f t="shared" si="14"/>
        <v>2.6</v>
      </c>
      <c r="S111" s="1">
        <f t="shared" si="15"/>
        <v>23.400000000000002</v>
      </c>
      <c r="T111" s="6">
        <v>0</v>
      </c>
      <c r="U111" s="1">
        <f t="shared" si="0"/>
        <v>0</v>
      </c>
      <c r="V111" s="6">
        <v>0</v>
      </c>
      <c r="W111" s="1">
        <f t="shared" si="1"/>
        <v>0</v>
      </c>
      <c r="X111" s="6">
        <v>44</v>
      </c>
      <c r="Y111" s="1">
        <f t="shared" si="2"/>
        <v>8.7999999999999995E-2</v>
      </c>
      <c r="Z111" s="1"/>
      <c r="AA111" s="1"/>
      <c r="AB111" s="1" t="s">
        <v>89</v>
      </c>
      <c r="AC111" s="1">
        <f t="shared" si="3"/>
        <v>0</v>
      </c>
    </row>
    <row r="112" spans="1:29" ht="26" customHeight="1" x14ac:dyDescent="0.2">
      <c r="A112" s="5" t="s">
        <v>191</v>
      </c>
      <c r="B112" s="6">
        <v>172</v>
      </c>
      <c r="C112" s="6">
        <v>9.75</v>
      </c>
      <c r="D112" s="7">
        <f t="shared" si="4"/>
        <v>1677</v>
      </c>
      <c r="E112" s="6">
        <v>3</v>
      </c>
      <c r="F112" s="1">
        <f t="shared" si="11"/>
        <v>29.25</v>
      </c>
      <c r="G112" s="6">
        <v>0</v>
      </c>
      <c r="H112" s="1">
        <v>0</v>
      </c>
      <c r="I112" s="1">
        <v>0</v>
      </c>
      <c r="J112" s="1">
        <v>0</v>
      </c>
      <c r="K112" s="1">
        <v>0</v>
      </c>
      <c r="L112" s="6">
        <v>6</v>
      </c>
      <c r="M112" s="1">
        <f t="shared" si="12"/>
        <v>2.0635284572920156</v>
      </c>
      <c r="N112" s="6">
        <v>6</v>
      </c>
      <c r="O112" s="1">
        <f t="shared" si="13"/>
        <v>2.0635284572920156</v>
      </c>
      <c r="P112" s="6">
        <v>15</v>
      </c>
      <c r="Q112" s="6">
        <v>0</v>
      </c>
      <c r="R112" s="1">
        <f t="shared" si="14"/>
        <v>131.625</v>
      </c>
      <c r="S112" s="1">
        <f t="shared" si="15"/>
        <v>1184.625</v>
      </c>
      <c r="T112" s="6">
        <v>1.5</v>
      </c>
      <c r="U112" s="1">
        <f t="shared" si="0"/>
        <v>131.625</v>
      </c>
      <c r="V112" s="6">
        <v>0</v>
      </c>
      <c r="W112" s="1">
        <f t="shared" si="1"/>
        <v>0</v>
      </c>
      <c r="X112" s="6">
        <v>50</v>
      </c>
      <c r="Y112" s="1">
        <f t="shared" si="2"/>
        <v>0.48749999999999999</v>
      </c>
      <c r="Z112" s="1"/>
      <c r="AA112" s="1"/>
      <c r="AB112" s="1" t="s">
        <v>89</v>
      </c>
      <c r="AC112" s="1">
        <f t="shared" si="3"/>
        <v>0</v>
      </c>
    </row>
    <row r="113" spans="1:29" ht="26" customHeight="1" x14ac:dyDescent="0.2">
      <c r="A113" s="5" t="s">
        <v>192</v>
      </c>
      <c r="B113" s="6">
        <v>90</v>
      </c>
      <c r="C113" s="6">
        <v>9</v>
      </c>
      <c r="D113" s="7">
        <f t="shared" si="4"/>
        <v>810</v>
      </c>
      <c r="E113" s="6">
        <v>7</v>
      </c>
      <c r="F113" s="1">
        <f t="shared" si="11"/>
        <v>63</v>
      </c>
      <c r="G113" s="6">
        <v>0</v>
      </c>
      <c r="H113" s="1">
        <v>6</v>
      </c>
      <c r="I113" s="1">
        <v>11</v>
      </c>
      <c r="J113" s="1">
        <v>0</v>
      </c>
      <c r="K113" s="1">
        <v>0</v>
      </c>
      <c r="L113" s="6">
        <v>1</v>
      </c>
      <c r="M113" s="1">
        <f t="shared" si="12"/>
        <v>0.317465916506464</v>
      </c>
      <c r="N113" s="6">
        <v>1</v>
      </c>
      <c r="O113" s="1">
        <f t="shared" si="13"/>
        <v>0.317465916506464</v>
      </c>
      <c r="P113" s="6">
        <v>0</v>
      </c>
      <c r="Q113" s="6">
        <v>0</v>
      </c>
      <c r="R113" s="1">
        <f t="shared" si="14"/>
        <v>0</v>
      </c>
      <c r="S113" s="1">
        <f t="shared" si="15"/>
        <v>0</v>
      </c>
      <c r="T113" s="6">
        <v>0</v>
      </c>
      <c r="U113" s="1">
        <f t="shared" si="0"/>
        <v>0</v>
      </c>
      <c r="V113" s="6">
        <v>0</v>
      </c>
      <c r="W113" s="1">
        <f t="shared" si="1"/>
        <v>0</v>
      </c>
      <c r="X113" s="6">
        <v>0</v>
      </c>
      <c r="Y113" s="1">
        <f t="shared" si="2"/>
        <v>0</v>
      </c>
      <c r="Z113" s="1"/>
      <c r="AA113" s="1"/>
      <c r="AB113" s="1" t="s">
        <v>89</v>
      </c>
      <c r="AC113" s="1">
        <f t="shared" si="3"/>
        <v>0</v>
      </c>
    </row>
    <row r="114" spans="1:29" ht="26" customHeight="1" x14ac:dyDescent="0.2">
      <c r="A114" s="5" t="s">
        <v>193</v>
      </c>
      <c r="B114" s="6">
        <v>107</v>
      </c>
      <c r="C114" s="6">
        <v>3.5</v>
      </c>
      <c r="D114" s="7">
        <f t="shared" si="4"/>
        <v>374.5</v>
      </c>
      <c r="E114" s="6">
        <v>0</v>
      </c>
      <c r="F114" s="1">
        <f t="shared" si="11"/>
        <v>0</v>
      </c>
      <c r="G114" s="6">
        <v>0</v>
      </c>
      <c r="H114" s="1">
        <v>0</v>
      </c>
      <c r="I114" s="1">
        <v>0</v>
      </c>
      <c r="J114" s="1">
        <v>0</v>
      </c>
      <c r="K114" s="1">
        <v>0</v>
      </c>
      <c r="L114" s="6">
        <v>0</v>
      </c>
      <c r="M114" s="1">
        <f t="shared" si="12"/>
        <v>0</v>
      </c>
      <c r="N114" s="6">
        <v>14</v>
      </c>
      <c r="O114" s="1">
        <f t="shared" si="13"/>
        <v>1.7284255454240818</v>
      </c>
      <c r="P114" s="6">
        <v>2.9</v>
      </c>
      <c r="Q114" s="6">
        <v>0</v>
      </c>
      <c r="R114" s="1">
        <f t="shared" si="14"/>
        <v>3.1499999999999995</v>
      </c>
      <c r="S114" s="1">
        <f t="shared" si="15"/>
        <v>28.349999999999994</v>
      </c>
      <c r="T114" s="6">
        <v>2</v>
      </c>
      <c r="U114" s="1">
        <f t="shared" si="0"/>
        <v>63</v>
      </c>
      <c r="V114" s="6">
        <v>0</v>
      </c>
      <c r="W114" s="1">
        <f t="shared" si="1"/>
        <v>0</v>
      </c>
      <c r="X114" s="6">
        <v>46</v>
      </c>
      <c r="Y114" s="1">
        <f t="shared" si="2"/>
        <v>0.161</v>
      </c>
      <c r="Z114" s="1"/>
      <c r="AA114" s="1"/>
      <c r="AB114" s="1" t="s">
        <v>89</v>
      </c>
      <c r="AC114" s="1">
        <f t="shared" si="3"/>
        <v>0</v>
      </c>
    </row>
    <row r="115" spans="1:29" ht="26" customHeight="1" x14ac:dyDescent="0.2">
      <c r="A115" s="5" t="s">
        <v>194</v>
      </c>
      <c r="B115" s="6">
        <v>122</v>
      </c>
      <c r="C115" s="6">
        <v>33</v>
      </c>
      <c r="D115" s="7">
        <f t="shared" si="4"/>
        <v>4026</v>
      </c>
      <c r="E115" s="6">
        <v>0</v>
      </c>
      <c r="F115" s="1">
        <f t="shared" si="11"/>
        <v>0</v>
      </c>
      <c r="G115" s="6">
        <v>0</v>
      </c>
      <c r="H115" s="1">
        <v>0</v>
      </c>
      <c r="I115" s="1">
        <v>0</v>
      </c>
      <c r="J115" s="1">
        <v>0</v>
      </c>
      <c r="K115" s="1">
        <v>0</v>
      </c>
      <c r="L115" s="6">
        <v>0</v>
      </c>
      <c r="M115" s="1">
        <f t="shared" si="12"/>
        <v>0</v>
      </c>
      <c r="N115" s="6">
        <v>0</v>
      </c>
      <c r="O115" s="1">
        <f t="shared" si="13"/>
        <v>0</v>
      </c>
      <c r="P115" s="6">
        <v>13.8</v>
      </c>
      <c r="Q115" s="6">
        <v>0</v>
      </c>
      <c r="R115" s="1">
        <f t="shared" si="14"/>
        <v>392.7</v>
      </c>
      <c r="S115" s="1">
        <f t="shared" si="15"/>
        <v>3534.2999999999997</v>
      </c>
      <c r="T115" s="6">
        <v>1.9</v>
      </c>
      <c r="U115" s="1">
        <f t="shared" si="0"/>
        <v>564.29999999999995</v>
      </c>
      <c r="V115" s="6">
        <v>0</v>
      </c>
      <c r="W115" s="1">
        <f t="shared" si="1"/>
        <v>0</v>
      </c>
      <c r="X115" s="6">
        <v>0</v>
      </c>
      <c r="Y115" s="1">
        <f t="shared" si="2"/>
        <v>0</v>
      </c>
      <c r="Z115" s="1"/>
      <c r="AA115" s="1"/>
      <c r="AB115" s="1" t="s">
        <v>89</v>
      </c>
      <c r="AC115" s="1">
        <f t="shared" si="3"/>
        <v>0</v>
      </c>
    </row>
    <row r="116" spans="1:29" ht="26" customHeight="1" x14ac:dyDescent="0.2">
      <c r="A116" s="5" t="s">
        <v>195</v>
      </c>
      <c r="B116" s="6">
        <v>89</v>
      </c>
      <c r="C116" s="6">
        <v>4</v>
      </c>
      <c r="D116" s="7">
        <f t="shared" si="4"/>
        <v>356</v>
      </c>
      <c r="E116" s="6">
        <v>6</v>
      </c>
      <c r="F116" s="1">
        <f t="shared" si="11"/>
        <v>24</v>
      </c>
      <c r="G116" s="6">
        <v>0</v>
      </c>
      <c r="H116" s="1">
        <v>4</v>
      </c>
      <c r="I116" s="1">
        <v>4</v>
      </c>
      <c r="J116" s="1">
        <v>0</v>
      </c>
      <c r="K116" s="1">
        <v>0</v>
      </c>
      <c r="L116" s="6">
        <v>4.3</v>
      </c>
      <c r="M116" s="1">
        <f t="shared" si="12"/>
        <v>0.60671264043457551</v>
      </c>
      <c r="N116" s="6">
        <v>4.3</v>
      </c>
      <c r="O116" s="1">
        <f t="shared" si="13"/>
        <v>0.60671264043457551</v>
      </c>
      <c r="P116" s="6">
        <v>1</v>
      </c>
      <c r="Q116" s="6">
        <v>0</v>
      </c>
      <c r="R116" s="1">
        <f t="shared" si="14"/>
        <v>4</v>
      </c>
      <c r="S116" s="1">
        <f t="shared" si="15"/>
        <v>36</v>
      </c>
      <c r="T116" s="6">
        <v>0</v>
      </c>
      <c r="U116" s="1">
        <f t="shared" si="0"/>
        <v>0</v>
      </c>
      <c r="V116" s="6">
        <v>0</v>
      </c>
      <c r="W116" s="1">
        <f t="shared" si="1"/>
        <v>0</v>
      </c>
      <c r="X116" s="6">
        <v>25</v>
      </c>
      <c r="Y116" s="1">
        <f t="shared" si="2"/>
        <v>0.1</v>
      </c>
      <c r="Z116" s="1"/>
      <c r="AA116" s="1"/>
      <c r="AB116" s="1" t="s">
        <v>89</v>
      </c>
      <c r="AC116" s="1">
        <f t="shared" si="3"/>
        <v>0</v>
      </c>
    </row>
    <row r="117" spans="1:29" ht="26" customHeight="1" x14ac:dyDescent="0.2">
      <c r="A117" s="9" t="s">
        <v>196</v>
      </c>
      <c r="B117" s="6">
        <v>120</v>
      </c>
      <c r="C117" s="6">
        <v>13</v>
      </c>
      <c r="D117" s="7">
        <f t="shared" si="4"/>
        <v>1560</v>
      </c>
      <c r="E117" s="6">
        <v>10</v>
      </c>
      <c r="F117" s="1">
        <f t="shared" si="11"/>
        <v>130</v>
      </c>
      <c r="G117" s="6">
        <v>0</v>
      </c>
      <c r="H117" s="1">
        <v>0</v>
      </c>
      <c r="I117" s="1">
        <v>0</v>
      </c>
      <c r="J117" s="1">
        <v>0</v>
      </c>
      <c r="K117" s="1">
        <v>0</v>
      </c>
      <c r="L117" s="6">
        <v>6</v>
      </c>
      <c r="M117" s="1">
        <f t="shared" si="12"/>
        <v>2.7513712763893543</v>
      </c>
      <c r="N117" s="6">
        <v>6</v>
      </c>
      <c r="O117" s="1">
        <f t="shared" si="13"/>
        <v>2.7513712763893543</v>
      </c>
      <c r="P117" s="6">
        <v>9</v>
      </c>
      <c r="Q117" s="6">
        <v>0</v>
      </c>
      <c r="R117" s="1">
        <f t="shared" si="14"/>
        <v>104</v>
      </c>
      <c r="S117" s="1">
        <f t="shared" si="15"/>
        <v>936</v>
      </c>
      <c r="T117" s="6">
        <v>1</v>
      </c>
      <c r="U117" s="1">
        <f t="shared" si="0"/>
        <v>117</v>
      </c>
      <c r="V117" s="6">
        <v>0</v>
      </c>
      <c r="W117" s="1">
        <f t="shared" si="1"/>
        <v>0</v>
      </c>
      <c r="X117" s="6">
        <v>0</v>
      </c>
      <c r="Y117" s="1">
        <f t="shared" si="2"/>
        <v>0</v>
      </c>
      <c r="Z117" s="1"/>
      <c r="AA117" s="1"/>
      <c r="AB117" s="1" t="s">
        <v>89</v>
      </c>
      <c r="AC117" s="1">
        <f t="shared" si="3"/>
        <v>0</v>
      </c>
    </row>
    <row r="118" spans="1:29" ht="26" customHeight="1" x14ac:dyDescent="0.2">
      <c r="A118" s="5" t="s">
        <v>197</v>
      </c>
      <c r="B118" s="6">
        <v>167</v>
      </c>
      <c r="C118" s="6">
        <v>10</v>
      </c>
      <c r="D118" s="7">
        <f t="shared" si="4"/>
        <v>1670</v>
      </c>
      <c r="E118" s="6">
        <v>3.2</v>
      </c>
      <c r="F118" s="1">
        <f t="shared" si="11"/>
        <v>32</v>
      </c>
      <c r="G118" s="6">
        <v>16</v>
      </c>
      <c r="H118" s="1">
        <v>0</v>
      </c>
      <c r="I118" s="1">
        <v>0</v>
      </c>
      <c r="J118" s="1">
        <v>0</v>
      </c>
      <c r="K118" s="1">
        <v>0</v>
      </c>
      <c r="L118" s="6">
        <v>6.4</v>
      </c>
      <c r="M118" s="1">
        <f t="shared" si="12"/>
        <v>2.2575354062681883</v>
      </c>
      <c r="N118" s="6">
        <v>6.4</v>
      </c>
      <c r="O118" s="1">
        <f t="shared" si="13"/>
        <v>2.2575354062681883</v>
      </c>
      <c r="P118" s="6">
        <v>2.8</v>
      </c>
      <c r="Q118" s="6">
        <v>0</v>
      </c>
      <c r="R118" s="1">
        <f t="shared" si="14"/>
        <v>25</v>
      </c>
      <c r="S118" s="1">
        <f t="shared" si="15"/>
        <v>225</v>
      </c>
      <c r="T118" s="6">
        <v>0.3</v>
      </c>
      <c r="U118" s="1">
        <f t="shared" si="0"/>
        <v>26.999999999999996</v>
      </c>
      <c r="V118" s="6">
        <v>0</v>
      </c>
      <c r="W118" s="1">
        <f t="shared" si="1"/>
        <v>0</v>
      </c>
      <c r="X118" s="6">
        <v>2</v>
      </c>
      <c r="Y118" s="1">
        <f t="shared" si="2"/>
        <v>0.02</v>
      </c>
      <c r="Z118" s="1"/>
      <c r="AA118" s="1"/>
      <c r="AB118" s="1" t="s">
        <v>89</v>
      </c>
      <c r="AC118" s="1">
        <f t="shared" si="3"/>
        <v>0</v>
      </c>
    </row>
    <row r="119" spans="1:29" ht="26" customHeight="1" x14ac:dyDescent="0.2">
      <c r="A119" s="5" t="s">
        <v>198</v>
      </c>
      <c r="B119" s="6">
        <v>70</v>
      </c>
      <c r="C119" s="6">
        <v>6</v>
      </c>
      <c r="D119" s="7">
        <f t="shared" si="4"/>
        <v>420</v>
      </c>
      <c r="E119" s="6">
        <v>17</v>
      </c>
      <c r="F119" s="1">
        <f t="shared" si="11"/>
        <v>102</v>
      </c>
      <c r="G119" s="6">
        <v>10</v>
      </c>
      <c r="H119" s="1">
        <v>0</v>
      </c>
      <c r="I119" s="1">
        <v>0</v>
      </c>
      <c r="J119" s="1">
        <v>0</v>
      </c>
      <c r="K119" s="1">
        <v>0</v>
      </c>
      <c r="L119" s="6">
        <v>6</v>
      </c>
      <c r="M119" s="1">
        <f t="shared" si="12"/>
        <v>1.2698636660258558</v>
      </c>
      <c r="N119" s="6">
        <v>6</v>
      </c>
      <c r="O119" s="1">
        <f t="shared" si="13"/>
        <v>1.2698636660258558</v>
      </c>
      <c r="P119" s="6">
        <v>3.5</v>
      </c>
      <c r="Q119" s="6">
        <v>0</v>
      </c>
      <c r="R119" s="1">
        <f t="shared" si="14"/>
        <v>12</v>
      </c>
      <c r="S119" s="1">
        <f t="shared" si="15"/>
        <v>108</v>
      </c>
      <c r="T119" s="6">
        <v>1.5</v>
      </c>
      <c r="U119" s="1">
        <f t="shared" si="0"/>
        <v>81</v>
      </c>
      <c r="V119" s="6">
        <v>0</v>
      </c>
      <c r="W119" s="1">
        <f t="shared" si="1"/>
        <v>0</v>
      </c>
      <c r="X119" s="6">
        <v>330</v>
      </c>
      <c r="Y119" s="1">
        <f t="shared" si="2"/>
        <v>1.98</v>
      </c>
      <c r="Z119" s="1"/>
      <c r="AA119" s="1"/>
      <c r="AB119" s="1" t="s">
        <v>89</v>
      </c>
      <c r="AC119" s="1">
        <f t="shared" si="3"/>
        <v>0</v>
      </c>
    </row>
    <row r="120" spans="1:29" ht="26" customHeight="1" x14ac:dyDescent="0.2">
      <c r="A120" s="9" t="s">
        <v>199</v>
      </c>
      <c r="B120" s="6">
        <v>47</v>
      </c>
      <c r="C120" s="6">
        <v>8</v>
      </c>
      <c r="D120" s="7">
        <f t="shared" si="4"/>
        <v>376</v>
      </c>
      <c r="E120" s="6">
        <v>2</v>
      </c>
      <c r="F120" s="1">
        <f t="shared" si="11"/>
        <v>16</v>
      </c>
      <c r="G120" s="6">
        <v>0</v>
      </c>
      <c r="H120" s="1">
        <v>4</v>
      </c>
      <c r="I120" s="1">
        <v>4</v>
      </c>
      <c r="J120" s="1">
        <v>0</v>
      </c>
      <c r="K120" s="1">
        <v>0</v>
      </c>
      <c r="L120" s="6">
        <v>1</v>
      </c>
      <c r="M120" s="1">
        <f t="shared" si="12"/>
        <v>0.28219192578352353</v>
      </c>
      <c r="N120" s="6">
        <v>1</v>
      </c>
      <c r="O120" s="1">
        <f t="shared" si="13"/>
        <v>0.28219192578352353</v>
      </c>
      <c r="P120" s="6">
        <v>0.3</v>
      </c>
      <c r="Q120" s="6">
        <v>0</v>
      </c>
      <c r="R120" s="1">
        <f t="shared" si="14"/>
        <v>2.4</v>
      </c>
      <c r="S120" s="1">
        <f t="shared" si="15"/>
        <v>21.599999999999998</v>
      </c>
      <c r="T120" s="6">
        <v>0</v>
      </c>
      <c r="U120" s="1">
        <f t="shared" si="0"/>
        <v>0</v>
      </c>
      <c r="V120" s="6">
        <v>0</v>
      </c>
      <c r="W120" s="1">
        <f t="shared" si="1"/>
        <v>0</v>
      </c>
      <c r="X120" s="6">
        <v>2</v>
      </c>
      <c r="Y120" s="1">
        <f t="shared" si="2"/>
        <v>1.6E-2</v>
      </c>
      <c r="Z120" s="1"/>
      <c r="AA120" s="1"/>
      <c r="AB120" s="1" t="s">
        <v>89</v>
      </c>
      <c r="AC120" s="1">
        <f t="shared" si="3"/>
        <v>0</v>
      </c>
    </row>
    <row r="121" spans="1:29" ht="26" customHeight="1" x14ac:dyDescent="0.2">
      <c r="A121" s="9" t="s">
        <v>200</v>
      </c>
      <c r="B121" s="6">
        <v>20</v>
      </c>
      <c r="C121" s="6">
        <v>6</v>
      </c>
      <c r="D121" s="7">
        <f t="shared" si="4"/>
        <v>120</v>
      </c>
      <c r="E121" s="6">
        <v>2</v>
      </c>
      <c r="F121" s="1">
        <f t="shared" si="11"/>
        <v>12</v>
      </c>
      <c r="G121" s="6">
        <v>0</v>
      </c>
      <c r="H121" s="1">
        <v>0</v>
      </c>
      <c r="I121" s="1">
        <v>0</v>
      </c>
      <c r="J121" s="1">
        <v>6</v>
      </c>
      <c r="K121" s="1">
        <v>6</v>
      </c>
      <c r="L121" s="6">
        <v>2</v>
      </c>
      <c r="M121" s="1">
        <f t="shared" si="12"/>
        <v>0.42328788867528533</v>
      </c>
      <c r="N121" s="6">
        <v>2</v>
      </c>
      <c r="O121" s="1">
        <f t="shared" si="13"/>
        <v>0.42328788867528533</v>
      </c>
      <c r="P121" s="6">
        <v>0.2</v>
      </c>
      <c r="Q121" s="6">
        <v>0</v>
      </c>
      <c r="R121" s="1">
        <f t="shared" si="14"/>
        <v>1.2000000000000002</v>
      </c>
      <c r="S121" s="1">
        <f t="shared" si="15"/>
        <v>10.8</v>
      </c>
      <c r="T121" s="6">
        <v>0</v>
      </c>
      <c r="U121" s="1">
        <f t="shared" si="0"/>
        <v>0</v>
      </c>
      <c r="V121" s="6">
        <v>0</v>
      </c>
      <c r="W121" s="1">
        <f t="shared" si="1"/>
        <v>0</v>
      </c>
      <c r="X121" s="6">
        <v>19</v>
      </c>
      <c r="Y121" s="1">
        <f t="shared" si="2"/>
        <v>0.114</v>
      </c>
      <c r="Z121" s="1"/>
      <c r="AA121" s="1"/>
      <c r="AB121" s="1" t="s">
        <v>89</v>
      </c>
      <c r="AC121" s="1">
        <f t="shared" si="3"/>
        <v>0</v>
      </c>
    </row>
    <row r="122" spans="1:29" ht="26" customHeight="1" x14ac:dyDescent="0.2">
      <c r="A122" s="5" t="s">
        <v>201</v>
      </c>
      <c r="B122" s="6">
        <v>20</v>
      </c>
      <c r="C122" s="6">
        <v>2.5</v>
      </c>
      <c r="D122" s="7">
        <f t="shared" si="4"/>
        <v>50</v>
      </c>
      <c r="E122" s="6">
        <v>2</v>
      </c>
      <c r="F122" s="1">
        <f t="shared" si="11"/>
        <v>5</v>
      </c>
      <c r="G122" s="6">
        <v>0</v>
      </c>
      <c r="H122" s="1">
        <v>0</v>
      </c>
      <c r="I122" s="1">
        <v>0</v>
      </c>
      <c r="J122" s="1">
        <v>7.5</v>
      </c>
      <c r="K122" s="1">
        <v>7.5</v>
      </c>
      <c r="L122" s="5">
        <v>2</v>
      </c>
      <c r="M122" s="1">
        <f t="shared" si="12"/>
        <v>0.1763699536147022</v>
      </c>
      <c r="N122" s="5">
        <v>2</v>
      </c>
      <c r="O122" s="1">
        <f t="shared" si="13"/>
        <v>0.1763699536147022</v>
      </c>
      <c r="P122" s="5">
        <v>0</v>
      </c>
      <c r="Q122" s="6">
        <v>0</v>
      </c>
      <c r="R122" s="1">
        <f t="shared" si="14"/>
        <v>0</v>
      </c>
      <c r="S122" s="1">
        <f t="shared" si="15"/>
        <v>0</v>
      </c>
      <c r="T122" s="6">
        <v>0</v>
      </c>
      <c r="U122" s="1">
        <f t="shared" si="0"/>
        <v>0</v>
      </c>
      <c r="V122" s="5">
        <v>0</v>
      </c>
      <c r="W122" s="1">
        <f t="shared" si="1"/>
        <v>0</v>
      </c>
      <c r="X122" s="6">
        <v>65</v>
      </c>
      <c r="Y122" s="1">
        <f t="shared" si="2"/>
        <v>0.16250000000000001</v>
      </c>
      <c r="Z122" s="1"/>
      <c r="AA122" s="1"/>
      <c r="AB122" s="1" t="s">
        <v>89</v>
      </c>
      <c r="AC122" s="1">
        <f t="shared" si="3"/>
        <v>0</v>
      </c>
    </row>
    <row r="123" spans="1:29" ht="26" customHeight="1" x14ac:dyDescent="0.2">
      <c r="A123" s="5" t="s">
        <v>202</v>
      </c>
      <c r="B123" s="6">
        <v>76</v>
      </c>
      <c r="C123" s="6">
        <v>6</v>
      </c>
      <c r="D123" s="7">
        <f t="shared" si="4"/>
        <v>456</v>
      </c>
      <c r="E123" s="6">
        <v>3</v>
      </c>
      <c r="F123" s="1">
        <f t="shared" si="11"/>
        <v>18</v>
      </c>
      <c r="G123" s="6">
        <v>0</v>
      </c>
      <c r="H123" s="1">
        <v>2</v>
      </c>
      <c r="I123" s="1">
        <v>2</v>
      </c>
      <c r="J123" s="1">
        <v>0</v>
      </c>
      <c r="K123" s="1">
        <v>0</v>
      </c>
      <c r="L123" s="5">
        <v>1</v>
      </c>
      <c r="M123" s="1">
        <f t="shared" si="12"/>
        <v>0.21164394433764266</v>
      </c>
      <c r="N123" s="5">
        <v>1</v>
      </c>
      <c r="O123" s="1">
        <f t="shared" si="13"/>
        <v>0.21164394433764266</v>
      </c>
      <c r="P123" s="5">
        <v>7</v>
      </c>
      <c r="Q123" s="6">
        <v>0</v>
      </c>
      <c r="R123" s="1">
        <f t="shared" si="14"/>
        <v>36</v>
      </c>
      <c r="S123" s="1">
        <f t="shared" si="15"/>
        <v>324</v>
      </c>
      <c r="T123" s="6">
        <v>1</v>
      </c>
      <c r="U123" s="1">
        <f t="shared" si="0"/>
        <v>54</v>
      </c>
      <c r="V123" s="5">
        <v>0</v>
      </c>
      <c r="W123" s="1">
        <f t="shared" si="1"/>
        <v>0</v>
      </c>
      <c r="X123" s="6">
        <v>4</v>
      </c>
      <c r="Y123" s="1">
        <f t="shared" si="2"/>
        <v>2.4E-2</v>
      </c>
      <c r="Z123" s="1"/>
      <c r="AA123" s="1"/>
      <c r="AB123" s="1" t="s">
        <v>89</v>
      </c>
      <c r="AC123" s="1">
        <f t="shared" si="3"/>
        <v>0</v>
      </c>
    </row>
    <row r="124" spans="1:29" ht="26" customHeight="1" x14ac:dyDescent="0.2">
      <c r="A124" s="5" t="s">
        <v>203</v>
      </c>
      <c r="B124" s="6">
        <v>100</v>
      </c>
      <c r="C124" s="6">
        <v>3.5</v>
      </c>
      <c r="D124" s="7">
        <f t="shared" si="4"/>
        <v>350</v>
      </c>
      <c r="E124" s="6">
        <v>6</v>
      </c>
      <c r="F124" s="1">
        <f t="shared" si="11"/>
        <v>21</v>
      </c>
      <c r="G124" s="6">
        <v>0</v>
      </c>
      <c r="H124" s="1">
        <v>0</v>
      </c>
      <c r="I124" s="1">
        <v>0</v>
      </c>
      <c r="J124" s="1">
        <v>0</v>
      </c>
      <c r="K124" s="1">
        <v>2</v>
      </c>
      <c r="L124" s="5">
        <v>6</v>
      </c>
      <c r="M124" s="1">
        <f t="shared" si="12"/>
        <v>0.74075380518174927</v>
      </c>
      <c r="N124" s="5">
        <v>6</v>
      </c>
      <c r="O124" s="1">
        <f t="shared" si="13"/>
        <v>0.74075380518174927</v>
      </c>
      <c r="P124" s="5">
        <v>0</v>
      </c>
      <c r="Q124" s="6">
        <v>0</v>
      </c>
      <c r="R124" s="1">
        <f t="shared" si="14"/>
        <v>0</v>
      </c>
      <c r="S124" s="1">
        <f t="shared" si="15"/>
        <v>0</v>
      </c>
      <c r="T124" s="6">
        <v>0</v>
      </c>
      <c r="U124" s="1">
        <f t="shared" si="0"/>
        <v>0</v>
      </c>
      <c r="V124" s="5">
        <v>0</v>
      </c>
      <c r="W124" s="1">
        <f t="shared" si="1"/>
        <v>0</v>
      </c>
      <c r="X124" s="6">
        <v>540</v>
      </c>
      <c r="Y124" s="1">
        <f t="shared" si="2"/>
        <v>1.89</v>
      </c>
      <c r="Z124" s="1"/>
      <c r="AA124" s="1"/>
      <c r="AB124" s="1" t="s">
        <v>89</v>
      </c>
      <c r="AC124" s="1">
        <f t="shared" si="3"/>
        <v>0</v>
      </c>
    </row>
    <row r="125" spans="1:29" ht="26" customHeight="1" x14ac:dyDescent="0.2">
      <c r="A125" s="5" t="s">
        <v>204</v>
      </c>
      <c r="B125" s="6">
        <v>0</v>
      </c>
      <c r="C125" s="6">
        <v>20</v>
      </c>
      <c r="D125" s="7">
        <f t="shared" si="4"/>
        <v>0</v>
      </c>
      <c r="E125" s="6">
        <v>0</v>
      </c>
      <c r="F125" s="1">
        <f t="shared" si="11"/>
        <v>0</v>
      </c>
      <c r="G125" s="6">
        <v>0</v>
      </c>
      <c r="H125" s="1">
        <v>0</v>
      </c>
      <c r="I125" s="1">
        <v>0</v>
      </c>
      <c r="J125" s="1">
        <v>0</v>
      </c>
      <c r="K125" s="1">
        <v>0</v>
      </c>
      <c r="L125" s="5">
        <v>0</v>
      </c>
      <c r="M125" s="1">
        <f t="shared" si="12"/>
        <v>0</v>
      </c>
      <c r="N125" s="5">
        <v>0</v>
      </c>
      <c r="O125" s="1">
        <f t="shared" si="13"/>
        <v>0</v>
      </c>
      <c r="P125" s="5">
        <v>0</v>
      </c>
      <c r="Q125" s="6">
        <v>0</v>
      </c>
      <c r="R125" s="1">
        <f t="shared" si="14"/>
        <v>0</v>
      </c>
      <c r="S125" s="1">
        <f t="shared" si="15"/>
        <v>0</v>
      </c>
      <c r="T125" s="6">
        <v>0</v>
      </c>
      <c r="U125" s="1">
        <f t="shared" si="0"/>
        <v>0</v>
      </c>
      <c r="V125" s="5">
        <v>0</v>
      </c>
      <c r="W125" s="1">
        <f t="shared" si="1"/>
        <v>0</v>
      </c>
      <c r="X125" s="6">
        <v>0</v>
      </c>
      <c r="Y125" s="1">
        <f t="shared" si="2"/>
        <v>0</v>
      </c>
      <c r="Z125" s="1"/>
      <c r="AA125" s="1"/>
      <c r="AB125" s="1" t="s">
        <v>89</v>
      </c>
      <c r="AC125" s="1">
        <f t="shared" si="3"/>
        <v>0</v>
      </c>
    </row>
    <row r="126" spans="1:29" ht="26" customHeight="1" x14ac:dyDescent="0.2">
      <c r="A126" s="5" t="s">
        <v>205</v>
      </c>
      <c r="B126" s="6">
        <v>100</v>
      </c>
      <c r="C126" s="6">
        <v>100</v>
      </c>
      <c r="D126" s="7">
        <f t="shared" si="4"/>
        <v>10000</v>
      </c>
      <c r="E126" s="6">
        <v>0</v>
      </c>
      <c r="F126" s="1">
        <f t="shared" si="11"/>
        <v>0</v>
      </c>
      <c r="G126" s="6">
        <v>0</v>
      </c>
      <c r="H126" s="1">
        <v>0</v>
      </c>
      <c r="I126" s="1">
        <v>0</v>
      </c>
      <c r="J126" s="1">
        <v>0</v>
      </c>
      <c r="K126" s="1">
        <v>0</v>
      </c>
      <c r="L126" s="6">
        <v>0</v>
      </c>
      <c r="M126" s="1">
        <f t="shared" si="12"/>
        <v>0</v>
      </c>
      <c r="N126" s="6">
        <v>18</v>
      </c>
      <c r="O126" s="1">
        <f t="shared" si="13"/>
        <v>63.493183301292802</v>
      </c>
      <c r="P126" s="6">
        <v>1.5</v>
      </c>
      <c r="Q126" s="6">
        <v>0</v>
      </c>
      <c r="R126" s="1">
        <f t="shared" si="14"/>
        <v>50</v>
      </c>
      <c r="S126" s="1">
        <f t="shared" si="15"/>
        <v>450</v>
      </c>
      <c r="T126" s="6">
        <v>1</v>
      </c>
      <c r="U126" s="1">
        <f t="shared" si="0"/>
        <v>900</v>
      </c>
      <c r="V126" s="6">
        <v>1</v>
      </c>
      <c r="W126" s="1">
        <f t="shared" si="1"/>
        <v>400</v>
      </c>
      <c r="X126" s="6">
        <v>50</v>
      </c>
      <c r="Y126" s="1">
        <f t="shared" si="2"/>
        <v>5</v>
      </c>
      <c r="Z126" s="1"/>
      <c r="AA126" s="1"/>
      <c r="AB126" s="1" t="s">
        <v>221</v>
      </c>
      <c r="AC126" s="1">
        <f t="shared" si="3"/>
        <v>0</v>
      </c>
    </row>
    <row r="127" spans="1:29" ht="26" customHeight="1" x14ac:dyDescent="0.2">
      <c r="A127" s="5" t="s">
        <v>206</v>
      </c>
      <c r="B127" s="6">
        <v>310</v>
      </c>
      <c r="C127" s="6">
        <v>1</v>
      </c>
      <c r="D127" s="7">
        <f t="shared" si="4"/>
        <v>310</v>
      </c>
      <c r="E127" s="6">
        <v>2</v>
      </c>
      <c r="F127" s="1">
        <f t="shared" si="11"/>
        <v>2</v>
      </c>
      <c r="G127" s="6">
        <v>0</v>
      </c>
      <c r="H127" s="1">
        <v>0</v>
      </c>
      <c r="I127" s="1">
        <v>0</v>
      </c>
      <c r="J127" s="1">
        <v>0</v>
      </c>
      <c r="K127" s="1">
        <v>0</v>
      </c>
      <c r="L127" s="6">
        <v>0</v>
      </c>
      <c r="M127" s="1">
        <f t="shared" si="12"/>
        <v>0</v>
      </c>
      <c r="N127" s="6">
        <v>20</v>
      </c>
      <c r="O127" s="1">
        <f t="shared" si="13"/>
        <v>0.70547981445880881</v>
      </c>
      <c r="P127" s="6">
        <v>22</v>
      </c>
      <c r="Q127" s="6">
        <v>0</v>
      </c>
      <c r="R127" s="1">
        <f t="shared" si="14"/>
        <v>11</v>
      </c>
      <c r="S127" s="1">
        <f t="shared" si="15"/>
        <v>99</v>
      </c>
      <c r="T127" s="6">
        <v>11</v>
      </c>
      <c r="U127" s="1">
        <f t="shared" si="0"/>
        <v>99</v>
      </c>
      <c r="V127" s="6">
        <v>4</v>
      </c>
      <c r="W127" s="1">
        <f t="shared" si="1"/>
        <v>16</v>
      </c>
      <c r="X127" s="6">
        <v>200</v>
      </c>
      <c r="Y127" s="1">
        <f t="shared" si="2"/>
        <v>0.2</v>
      </c>
      <c r="Z127" s="1"/>
      <c r="AA127" s="1"/>
      <c r="AB127" s="1" t="s">
        <v>221</v>
      </c>
      <c r="AC127" s="1">
        <f t="shared" si="3"/>
        <v>0</v>
      </c>
    </row>
    <row r="128" spans="1:29" ht="26" customHeight="1" x14ac:dyDescent="0.2">
      <c r="A128" s="5" t="s">
        <v>207</v>
      </c>
      <c r="B128" s="6">
        <v>5</v>
      </c>
      <c r="C128" s="6">
        <v>4</v>
      </c>
      <c r="D128" s="7">
        <f t="shared" si="4"/>
        <v>20</v>
      </c>
      <c r="E128" s="6">
        <v>0</v>
      </c>
      <c r="F128" s="1">
        <f t="shared" si="11"/>
        <v>0</v>
      </c>
      <c r="G128" s="6">
        <v>0</v>
      </c>
      <c r="H128" s="1">
        <v>0</v>
      </c>
      <c r="I128" s="1">
        <v>0</v>
      </c>
      <c r="J128" s="1">
        <v>0</v>
      </c>
      <c r="K128" s="1">
        <v>0</v>
      </c>
      <c r="L128" s="6">
        <v>0</v>
      </c>
      <c r="M128" s="1">
        <f t="shared" si="12"/>
        <v>0</v>
      </c>
      <c r="N128" s="6">
        <v>1</v>
      </c>
      <c r="O128" s="1">
        <f t="shared" si="13"/>
        <v>0.14109596289176177</v>
      </c>
      <c r="P128" s="6">
        <v>0</v>
      </c>
      <c r="Q128" s="6">
        <v>0</v>
      </c>
      <c r="R128" s="1">
        <f t="shared" si="14"/>
        <v>0</v>
      </c>
      <c r="S128" s="1">
        <f t="shared" si="15"/>
        <v>0</v>
      </c>
      <c r="T128" s="6">
        <v>0</v>
      </c>
      <c r="U128" s="1">
        <f t="shared" si="0"/>
        <v>0</v>
      </c>
      <c r="V128" s="6">
        <v>0</v>
      </c>
      <c r="W128" s="1">
        <f t="shared" si="1"/>
        <v>0</v>
      </c>
      <c r="X128" s="6">
        <v>140</v>
      </c>
      <c r="Y128" s="1">
        <f t="shared" si="2"/>
        <v>0.56000000000000005</v>
      </c>
      <c r="Z128" s="1"/>
      <c r="AA128" s="1"/>
      <c r="AB128" s="1" t="s">
        <v>221</v>
      </c>
      <c r="AC128" s="1">
        <f t="shared" si="3"/>
        <v>0</v>
      </c>
    </row>
    <row r="129" spans="1:29" ht="26" customHeight="1" x14ac:dyDescent="0.2">
      <c r="A129" s="5" t="s">
        <v>208</v>
      </c>
      <c r="B129" s="6">
        <v>33</v>
      </c>
      <c r="C129" s="6">
        <v>8</v>
      </c>
      <c r="D129" s="7">
        <f t="shared" si="4"/>
        <v>264</v>
      </c>
      <c r="E129" s="6">
        <v>1</v>
      </c>
      <c r="F129" s="1">
        <f t="shared" si="11"/>
        <v>8</v>
      </c>
      <c r="G129" s="6">
        <v>0</v>
      </c>
      <c r="H129" s="1">
        <v>0</v>
      </c>
      <c r="I129" s="1">
        <v>0</v>
      </c>
      <c r="J129" s="1">
        <v>8</v>
      </c>
      <c r="K129" s="1">
        <v>8</v>
      </c>
      <c r="L129" s="6">
        <v>2</v>
      </c>
      <c r="M129" s="1">
        <f t="shared" si="12"/>
        <v>0.56438385156704707</v>
      </c>
      <c r="N129" s="6">
        <v>2</v>
      </c>
      <c r="O129" s="1">
        <f t="shared" si="13"/>
        <v>0.56438385156704707</v>
      </c>
      <c r="P129" s="6">
        <v>0</v>
      </c>
      <c r="Q129" s="6">
        <v>0</v>
      </c>
      <c r="R129" s="1">
        <f t="shared" si="14"/>
        <v>0</v>
      </c>
      <c r="S129" s="1">
        <f t="shared" si="15"/>
        <v>0</v>
      </c>
      <c r="T129" s="6">
        <v>0</v>
      </c>
      <c r="U129" s="1">
        <f t="shared" si="0"/>
        <v>0</v>
      </c>
      <c r="V129" s="6">
        <v>0</v>
      </c>
      <c r="W129" s="1">
        <f t="shared" si="1"/>
        <v>0</v>
      </c>
      <c r="X129" s="6">
        <v>29</v>
      </c>
      <c r="Y129" s="1">
        <f t="shared" si="2"/>
        <v>0.23200000000000001</v>
      </c>
      <c r="Z129" s="1"/>
      <c r="AA129" s="1"/>
      <c r="AB129" s="1" t="s">
        <v>221</v>
      </c>
      <c r="AC129" s="1">
        <f t="shared" si="3"/>
        <v>0</v>
      </c>
    </row>
    <row r="130" spans="1:29" ht="26" customHeight="1" x14ac:dyDescent="0.2">
      <c r="A130" s="5" t="s">
        <v>209</v>
      </c>
      <c r="B130" s="6">
        <v>240</v>
      </c>
      <c r="C130" s="6">
        <v>4</v>
      </c>
      <c r="D130" s="7">
        <f t="shared" si="4"/>
        <v>960</v>
      </c>
      <c r="E130" s="6">
        <v>0</v>
      </c>
      <c r="F130" s="1">
        <f t="shared" si="11"/>
        <v>0</v>
      </c>
      <c r="G130" s="6">
        <v>0</v>
      </c>
      <c r="H130" s="1">
        <v>0</v>
      </c>
      <c r="I130" s="1">
        <v>0</v>
      </c>
      <c r="J130" s="1">
        <v>0</v>
      </c>
      <c r="K130" s="1">
        <v>0</v>
      </c>
      <c r="L130" s="6">
        <v>0</v>
      </c>
      <c r="M130" s="1">
        <f t="shared" si="12"/>
        <v>0</v>
      </c>
      <c r="N130" s="6">
        <v>22</v>
      </c>
      <c r="O130" s="1">
        <f t="shared" si="13"/>
        <v>3.1041111836187589</v>
      </c>
      <c r="P130" s="6">
        <v>17</v>
      </c>
      <c r="Q130" s="6">
        <v>0</v>
      </c>
      <c r="R130" s="1">
        <f t="shared" si="14"/>
        <v>40</v>
      </c>
      <c r="S130" s="1">
        <f t="shared" si="15"/>
        <v>360</v>
      </c>
      <c r="T130" s="6">
        <v>7</v>
      </c>
      <c r="U130" s="1">
        <f t="shared" si="0"/>
        <v>252</v>
      </c>
      <c r="V130" s="6">
        <v>0</v>
      </c>
      <c r="W130" s="1">
        <f t="shared" si="1"/>
        <v>0</v>
      </c>
      <c r="X130" s="6">
        <v>55</v>
      </c>
      <c r="Y130" s="1">
        <f t="shared" si="2"/>
        <v>0.22</v>
      </c>
      <c r="Z130" s="1"/>
      <c r="AA130" s="1"/>
      <c r="AB130" s="1" t="s">
        <v>221</v>
      </c>
      <c r="AC130" s="1">
        <f t="shared" si="3"/>
        <v>0</v>
      </c>
    </row>
    <row r="131" spans="1:29" ht="26" customHeight="1" x14ac:dyDescent="0.2">
      <c r="A131" s="5" t="s">
        <v>210</v>
      </c>
      <c r="B131" s="6">
        <v>150</v>
      </c>
      <c r="C131" s="6">
        <v>5</v>
      </c>
      <c r="D131" s="7">
        <f t="shared" si="4"/>
        <v>750</v>
      </c>
      <c r="E131" s="6">
        <v>0</v>
      </c>
      <c r="F131" s="1">
        <f t="shared" ref="F131:F182" si="17">E131*C131</f>
        <v>0</v>
      </c>
      <c r="G131" s="6">
        <v>0</v>
      </c>
      <c r="H131" s="1">
        <v>0</v>
      </c>
      <c r="I131" s="1">
        <v>0</v>
      </c>
      <c r="J131" s="1">
        <v>0</v>
      </c>
      <c r="K131" s="1">
        <v>0</v>
      </c>
      <c r="L131" s="6">
        <v>25</v>
      </c>
      <c r="M131" s="1">
        <f t="shared" ref="M131:M182" si="18">L131/28.3495*C131</f>
        <v>4.4092488403675549</v>
      </c>
      <c r="N131" s="6">
        <v>25</v>
      </c>
      <c r="O131" s="1">
        <f t="shared" ref="O131:O182" si="19">N131/28.3495*C131</f>
        <v>4.4092488403675549</v>
      </c>
      <c r="P131" s="6">
        <v>5</v>
      </c>
      <c r="Q131" s="6">
        <v>0</v>
      </c>
      <c r="R131" s="1">
        <f t="shared" ref="R131:R182" si="20">(P131-Q131-T131)*C131</f>
        <v>20</v>
      </c>
      <c r="S131" s="1">
        <f t="shared" ref="S131:S182" si="21">R131*9</f>
        <v>180</v>
      </c>
      <c r="T131" s="6">
        <v>1</v>
      </c>
      <c r="U131" s="1">
        <f t="shared" si="0"/>
        <v>45</v>
      </c>
      <c r="V131" s="6">
        <v>0</v>
      </c>
      <c r="W131" s="1">
        <f t="shared" si="1"/>
        <v>0</v>
      </c>
      <c r="X131" s="6">
        <v>85</v>
      </c>
      <c r="Y131" s="1">
        <f t="shared" si="2"/>
        <v>0.42499999999999999</v>
      </c>
      <c r="Z131" s="1"/>
      <c r="AA131" s="1"/>
      <c r="AB131" s="1" t="s">
        <v>221</v>
      </c>
      <c r="AC131" s="1">
        <f t="shared" si="3"/>
        <v>0</v>
      </c>
    </row>
    <row r="132" spans="1:29" ht="26" customHeight="1" x14ac:dyDescent="0.2">
      <c r="A132" s="5" t="s">
        <v>211</v>
      </c>
      <c r="B132" s="6">
        <v>150</v>
      </c>
      <c r="C132" s="6">
        <v>8</v>
      </c>
      <c r="D132" s="7">
        <f t="shared" si="4"/>
        <v>1200</v>
      </c>
      <c r="E132" s="6">
        <v>0</v>
      </c>
      <c r="F132" s="1">
        <f t="shared" si="17"/>
        <v>0</v>
      </c>
      <c r="G132" s="6">
        <v>0</v>
      </c>
      <c r="H132" s="1">
        <v>0</v>
      </c>
      <c r="I132" s="1">
        <v>0</v>
      </c>
      <c r="J132" s="1">
        <v>0</v>
      </c>
      <c r="K132" s="1">
        <v>0</v>
      </c>
      <c r="L132" s="6">
        <v>0</v>
      </c>
      <c r="M132" s="1">
        <f t="shared" si="18"/>
        <v>0</v>
      </c>
      <c r="N132" s="6">
        <v>25</v>
      </c>
      <c r="O132" s="1">
        <f t="shared" si="19"/>
        <v>7.0547981445880881</v>
      </c>
      <c r="P132" s="6">
        <v>2</v>
      </c>
      <c r="Q132" s="6">
        <v>0</v>
      </c>
      <c r="R132" s="1">
        <f t="shared" si="20"/>
        <v>12</v>
      </c>
      <c r="S132" s="1">
        <f t="shared" si="21"/>
        <v>108</v>
      </c>
      <c r="T132" s="6">
        <v>0.5</v>
      </c>
      <c r="U132" s="1">
        <f t="shared" si="0"/>
        <v>36</v>
      </c>
      <c r="V132" s="6">
        <v>0</v>
      </c>
      <c r="W132" s="1">
        <f t="shared" si="1"/>
        <v>0</v>
      </c>
      <c r="X132" s="6">
        <v>200</v>
      </c>
      <c r="Y132" s="1">
        <f t="shared" si="2"/>
        <v>1.6</v>
      </c>
      <c r="Z132" s="1"/>
      <c r="AA132" s="1"/>
      <c r="AB132" s="1" t="s">
        <v>221</v>
      </c>
      <c r="AC132" s="1">
        <f t="shared" si="3"/>
        <v>0</v>
      </c>
    </row>
    <row r="133" spans="1:29" ht="26" customHeight="1" x14ac:dyDescent="0.2">
      <c r="A133" s="8" t="s">
        <v>212</v>
      </c>
      <c r="B133" s="6">
        <v>110</v>
      </c>
      <c r="C133" s="6">
        <v>13</v>
      </c>
      <c r="D133" s="7">
        <f t="shared" si="4"/>
        <v>1430</v>
      </c>
      <c r="E133" s="6">
        <v>2</v>
      </c>
      <c r="F133" s="1">
        <f t="shared" si="17"/>
        <v>26</v>
      </c>
      <c r="G133" s="6">
        <v>0</v>
      </c>
      <c r="H133" s="1">
        <v>0</v>
      </c>
      <c r="I133" s="1">
        <v>0</v>
      </c>
      <c r="J133" s="1">
        <v>0</v>
      </c>
      <c r="K133" s="1">
        <v>0</v>
      </c>
      <c r="L133" s="6">
        <v>0</v>
      </c>
      <c r="M133" s="1">
        <f t="shared" si="18"/>
        <v>0</v>
      </c>
      <c r="N133" s="6">
        <v>1</v>
      </c>
      <c r="O133" s="1">
        <f t="shared" si="19"/>
        <v>0.45856187939822574</v>
      </c>
      <c r="P133" s="6">
        <v>10</v>
      </c>
      <c r="Q133" s="6">
        <v>0</v>
      </c>
      <c r="R133" s="1">
        <f t="shared" si="20"/>
        <v>52</v>
      </c>
      <c r="S133" s="1">
        <f t="shared" si="21"/>
        <v>468</v>
      </c>
      <c r="T133" s="6">
        <v>6</v>
      </c>
      <c r="U133" s="1">
        <f t="shared" si="0"/>
        <v>702</v>
      </c>
      <c r="V133" s="6">
        <v>0</v>
      </c>
      <c r="W133" s="1">
        <f t="shared" si="1"/>
        <v>0</v>
      </c>
      <c r="X133" s="6">
        <v>5</v>
      </c>
      <c r="Y133" s="1">
        <f t="shared" si="2"/>
        <v>6.5000000000000002E-2</v>
      </c>
      <c r="Z133" s="1"/>
      <c r="AA133" s="1"/>
      <c r="AB133" s="1" t="s">
        <v>221</v>
      </c>
      <c r="AC133" s="1">
        <f t="shared" si="3"/>
        <v>0</v>
      </c>
    </row>
    <row r="134" spans="1:29" ht="26" customHeight="1" x14ac:dyDescent="0.2">
      <c r="A134" s="5" t="s">
        <v>213</v>
      </c>
      <c r="B134" s="6">
        <v>220</v>
      </c>
      <c r="C134" s="6">
        <v>11</v>
      </c>
      <c r="D134" s="7">
        <f t="shared" si="4"/>
        <v>2420</v>
      </c>
      <c r="E134" s="6">
        <v>0</v>
      </c>
      <c r="F134" s="1">
        <f t="shared" si="17"/>
        <v>0</v>
      </c>
      <c r="G134" s="6">
        <v>0</v>
      </c>
      <c r="H134" s="1">
        <v>0</v>
      </c>
      <c r="I134" s="1">
        <v>0</v>
      </c>
      <c r="J134" s="1">
        <v>0</v>
      </c>
      <c r="K134" s="1">
        <v>0</v>
      </c>
      <c r="L134" s="6">
        <v>0</v>
      </c>
      <c r="M134" s="1">
        <f t="shared" si="18"/>
        <v>0</v>
      </c>
      <c r="N134" s="6">
        <v>19</v>
      </c>
      <c r="O134" s="1">
        <f t="shared" si="19"/>
        <v>7.372264061094552</v>
      </c>
      <c r="P134" s="6">
        <v>16</v>
      </c>
      <c r="Q134" s="6">
        <v>0</v>
      </c>
      <c r="R134" s="1">
        <f t="shared" si="20"/>
        <v>126.5</v>
      </c>
      <c r="S134" s="1">
        <f t="shared" si="21"/>
        <v>1138.5</v>
      </c>
      <c r="T134" s="6">
        <v>4.5</v>
      </c>
      <c r="U134" s="1">
        <f t="shared" si="0"/>
        <v>445.5</v>
      </c>
      <c r="V134" s="6">
        <v>0</v>
      </c>
      <c r="W134" s="1">
        <f t="shared" si="1"/>
        <v>0</v>
      </c>
      <c r="X134" s="6">
        <v>200</v>
      </c>
      <c r="Y134" s="1">
        <f t="shared" si="2"/>
        <v>2.2000000000000002</v>
      </c>
      <c r="Z134" s="1"/>
      <c r="AA134" s="1"/>
      <c r="AB134" s="1" t="s">
        <v>221</v>
      </c>
      <c r="AC134" s="1">
        <f t="shared" si="3"/>
        <v>0</v>
      </c>
    </row>
    <row r="135" spans="1:29" ht="26" customHeight="1" x14ac:dyDescent="0.2">
      <c r="A135" s="5" t="s">
        <v>214</v>
      </c>
      <c r="B135" s="6">
        <v>30</v>
      </c>
      <c r="C135" s="6">
        <v>10</v>
      </c>
      <c r="D135" s="7">
        <f t="shared" si="4"/>
        <v>300</v>
      </c>
      <c r="E135" s="6">
        <v>2.5</v>
      </c>
      <c r="F135" s="1">
        <f t="shared" si="17"/>
        <v>25</v>
      </c>
      <c r="G135" s="6">
        <v>0</v>
      </c>
      <c r="H135" s="1">
        <v>0</v>
      </c>
      <c r="I135" s="1">
        <v>0</v>
      </c>
      <c r="J135" s="1">
        <v>10</v>
      </c>
      <c r="K135" s="1">
        <v>10</v>
      </c>
      <c r="L135" s="6">
        <v>1.28</v>
      </c>
      <c r="M135" s="1">
        <f t="shared" si="18"/>
        <v>0.45150708125363764</v>
      </c>
      <c r="N135" s="6">
        <v>1.28</v>
      </c>
      <c r="O135" s="1">
        <f t="shared" si="19"/>
        <v>0.45150708125363764</v>
      </c>
      <c r="P135" s="6">
        <v>0.2</v>
      </c>
      <c r="Q135" s="6">
        <v>0</v>
      </c>
      <c r="R135" s="1">
        <f t="shared" si="20"/>
        <v>2</v>
      </c>
      <c r="S135" s="1">
        <f t="shared" si="21"/>
        <v>18</v>
      </c>
      <c r="T135" s="6">
        <v>0</v>
      </c>
      <c r="U135" s="1">
        <f t="shared" si="0"/>
        <v>0</v>
      </c>
      <c r="V135" s="6">
        <v>0</v>
      </c>
      <c r="W135" s="1">
        <f t="shared" si="1"/>
        <v>0</v>
      </c>
      <c r="X135" s="6">
        <v>4</v>
      </c>
      <c r="Y135" s="1">
        <f t="shared" si="2"/>
        <v>0.04</v>
      </c>
      <c r="Z135" s="1"/>
      <c r="AA135" s="1"/>
      <c r="AB135" s="1" t="s">
        <v>221</v>
      </c>
      <c r="AC135" s="1">
        <f t="shared" si="3"/>
        <v>0</v>
      </c>
    </row>
    <row r="136" spans="1:29" ht="26" customHeight="1" x14ac:dyDescent="0.2">
      <c r="A136" s="8" t="s">
        <v>215</v>
      </c>
      <c r="B136" s="6">
        <v>240</v>
      </c>
      <c r="C136" s="6">
        <v>4</v>
      </c>
      <c r="D136" s="7">
        <f t="shared" si="4"/>
        <v>960</v>
      </c>
      <c r="E136" s="6">
        <v>10</v>
      </c>
      <c r="F136" s="1">
        <f t="shared" si="17"/>
        <v>40</v>
      </c>
      <c r="G136" s="6">
        <v>0</v>
      </c>
      <c r="H136" s="1">
        <v>0</v>
      </c>
      <c r="I136" s="1">
        <v>0</v>
      </c>
      <c r="J136" s="1">
        <v>4</v>
      </c>
      <c r="K136" s="1">
        <v>0</v>
      </c>
      <c r="L136" s="6">
        <v>3</v>
      </c>
      <c r="M136" s="1">
        <f t="shared" si="18"/>
        <v>0.42328788867528527</v>
      </c>
      <c r="N136" s="6">
        <v>3</v>
      </c>
      <c r="O136" s="1">
        <f t="shared" si="19"/>
        <v>0.42328788867528527</v>
      </c>
      <c r="P136" s="6">
        <v>22</v>
      </c>
      <c r="Q136" s="6">
        <v>0</v>
      </c>
      <c r="R136" s="1">
        <f t="shared" si="20"/>
        <v>75.2</v>
      </c>
      <c r="S136" s="1">
        <f t="shared" si="21"/>
        <v>676.80000000000007</v>
      </c>
      <c r="T136" s="6">
        <v>3.2</v>
      </c>
      <c r="U136" s="1">
        <f t="shared" si="0"/>
        <v>115.2</v>
      </c>
      <c r="V136" s="6">
        <v>0</v>
      </c>
      <c r="W136" s="1">
        <f t="shared" si="1"/>
        <v>0</v>
      </c>
      <c r="X136" s="6">
        <v>10</v>
      </c>
      <c r="Y136" s="1">
        <f t="shared" si="2"/>
        <v>0.04</v>
      </c>
      <c r="Z136" s="1"/>
      <c r="AA136" s="1"/>
      <c r="AB136" s="1" t="s">
        <v>221</v>
      </c>
      <c r="AC136" s="1">
        <f t="shared" si="3"/>
        <v>0</v>
      </c>
    </row>
    <row r="137" spans="1:29" ht="26" customHeight="1" x14ac:dyDescent="0.2">
      <c r="A137" s="8" t="s">
        <v>216</v>
      </c>
      <c r="B137" s="6">
        <v>64</v>
      </c>
      <c r="C137" s="6">
        <v>6</v>
      </c>
      <c r="D137" s="7">
        <f t="shared" si="4"/>
        <v>384</v>
      </c>
      <c r="E137" s="6">
        <v>2.7</v>
      </c>
      <c r="F137" s="1">
        <f t="shared" si="17"/>
        <v>16.200000000000003</v>
      </c>
      <c r="G137" s="6">
        <v>0</v>
      </c>
      <c r="H137" s="1">
        <v>0</v>
      </c>
      <c r="I137" s="1">
        <v>0</v>
      </c>
      <c r="J137" s="1">
        <v>6</v>
      </c>
      <c r="K137" s="1">
        <v>0</v>
      </c>
      <c r="L137" s="6">
        <v>1.8</v>
      </c>
      <c r="M137" s="1">
        <f t="shared" si="18"/>
        <v>0.38095909980775677</v>
      </c>
      <c r="N137" s="6">
        <v>1.8</v>
      </c>
      <c r="O137" s="1">
        <f t="shared" si="19"/>
        <v>0.38095909980775677</v>
      </c>
      <c r="P137" s="6">
        <v>0.2</v>
      </c>
      <c r="Q137" s="6">
        <v>0</v>
      </c>
      <c r="R137" s="1">
        <f t="shared" si="20"/>
        <v>1.2000000000000002</v>
      </c>
      <c r="S137" s="1">
        <f t="shared" si="21"/>
        <v>10.8</v>
      </c>
      <c r="T137" s="6">
        <v>0</v>
      </c>
      <c r="U137" s="1">
        <f t="shared" si="0"/>
        <v>0</v>
      </c>
      <c r="V137" s="6">
        <v>0</v>
      </c>
      <c r="W137" s="1">
        <f t="shared" si="1"/>
        <v>0</v>
      </c>
      <c r="X137" s="6">
        <v>6</v>
      </c>
      <c r="Y137" s="1">
        <f t="shared" si="2"/>
        <v>3.5999999999999997E-2</v>
      </c>
      <c r="Z137" s="1"/>
      <c r="AA137" s="1"/>
      <c r="AB137" s="1" t="s">
        <v>221</v>
      </c>
      <c r="AC137" s="1">
        <f t="shared" si="3"/>
        <v>0</v>
      </c>
    </row>
    <row r="138" spans="1:29" ht="26" customHeight="1" x14ac:dyDescent="0.2">
      <c r="A138" s="5" t="s">
        <v>217</v>
      </c>
      <c r="B138" s="6">
        <v>30</v>
      </c>
      <c r="C138" s="6">
        <v>3.5</v>
      </c>
      <c r="D138" s="7">
        <f t="shared" si="4"/>
        <v>105</v>
      </c>
      <c r="E138" s="6">
        <v>2</v>
      </c>
      <c r="F138" s="1">
        <f t="shared" si="17"/>
        <v>7</v>
      </c>
      <c r="G138" s="6">
        <v>0</v>
      </c>
      <c r="H138" s="1">
        <v>0</v>
      </c>
      <c r="I138" s="1">
        <v>0</v>
      </c>
      <c r="J138" s="1">
        <v>4</v>
      </c>
      <c r="K138" s="1">
        <v>4</v>
      </c>
      <c r="L138" s="5">
        <v>1</v>
      </c>
      <c r="M138" s="1">
        <f t="shared" si="18"/>
        <v>0.12345896753029155</v>
      </c>
      <c r="N138" s="5">
        <v>1</v>
      </c>
      <c r="O138" s="1">
        <f t="shared" si="19"/>
        <v>0.12345896753029155</v>
      </c>
      <c r="P138" s="5">
        <v>0</v>
      </c>
      <c r="Q138" s="6">
        <v>0</v>
      </c>
      <c r="R138" s="1">
        <f t="shared" si="20"/>
        <v>0</v>
      </c>
      <c r="S138" s="1">
        <f t="shared" si="21"/>
        <v>0</v>
      </c>
      <c r="T138" s="6">
        <v>0</v>
      </c>
      <c r="U138" s="1">
        <f t="shared" si="0"/>
        <v>0</v>
      </c>
      <c r="V138" s="5">
        <v>0</v>
      </c>
      <c r="W138" s="1">
        <f t="shared" si="1"/>
        <v>0</v>
      </c>
      <c r="X138" s="6">
        <v>20</v>
      </c>
      <c r="Y138" s="1">
        <f t="shared" si="2"/>
        <v>7.0000000000000007E-2</v>
      </c>
      <c r="Z138" s="1"/>
      <c r="AA138" s="1"/>
      <c r="AB138" s="1" t="s">
        <v>221</v>
      </c>
      <c r="AC138" s="1">
        <f t="shared" si="3"/>
        <v>0</v>
      </c>
    </row>
    <row r="139" spans="1:29" ht="26" customHeight="1" x14ac:dyDescent="0.2">
      <c r="A139" s="5" t="s">
        <v>218</v>
      </c>
      <c r="B139" s="6">
        <v>84</v>
      </c>
      <c r="C139" s="6">
        <v>3</v>
      </c>
      <c r="D139" s="7">
        <f t="shared" si="4"/>
        <v>252</v>
      </c>
      <c r="E139" s="6">
        <v>3.6</v>
      </c>
      <c r="F139" s="1">
        <f t="shared" si="17"/>
        <v>10.8</v>
      </c>
      <c r="G139" s="6">
        <v>0</v>
      </c>
      <c r="H139" s="1">
        <v>2</v>
      </c>
      <c r="I139" s="1">
        <v>2</v>
      </c>
      <c r="J139" s="1">
        <v>0</v>
      </c>
      <c r="K139" s="1">
        <v>0</v>
      </c>
      <c r="L139" s="5">
        <v>0</v>
      </c>
      <c r="M139" s="1">
        <f t="shared" si="18"/>
        <v>0</v>
      </c>
      <c r="N139" s="5">
        <v>1</v>
      </c>
      <c r="O139" s="1">
        <f t="shared" si="19"/>
        <v>0.10582197216882133</v>
      </c>
      <c r="P139" s="5">
        <v>0.5</v>
      </c>
      <c r="Q139" s="6">
        <v>0</v>
      </c>
      <c r="R139" s="1">
        <f t="shared" si="20"/>
        <v>1.5</v>
      </c>
      <c r="S139" s="1">
        <f t="shared" si="21"/>
        <v>13.5</v>
      </c>
      <c r="T139" s="6">
        <v>0</v>
      </c>
      <c r="U139" s="1">
        <f t="shared" si="0"/>
        <v>0</v>
      </c>
      <c r="V139" s="5">
        <v>0</v>
      </c>
      <c r="W139" s="1">
        <f t="shared" si="1"/>
        <v>0</v>
      </c>
      <c r="X139" s="6">
        <v>1</v>
      </c>
      <c r="Y139" s="1">
        <f t="shared" si="2"/>
        <v>3.0000000000000001E-3</v>
      </c>
      <c r="Z139" s="1"/>
      <c r="AA139" s="1"/>
      <c r="AB139" s="1" t="s">
        <v>221</v>
      </c>
      <c r="AC139" s="1">
        <f t="shared" si="3"/>
        <v>0</v>
      </c>
    </row>
    <row r="140" spans="1:29" ht="26" customHeight="1" x14ac:dyDescent="0.2">
      <c r="A140" s="5" t="s">
        <v>219</v>
      </c>
      <c r="B140" s="6">
        <v>64</v>
      </c>
      <c r="C140" s="6">
        <v>3</v>
      </c>
      <c r="D140" s="7">
        <f t="shared" si="4"/>
        <v>192</v>
      </c>
      <c r="E140" s="6">
        <v>8</v>
      </c>
      <c r="F140" s="1">
        <f t="shared" si="17"/>
        <v>24</v>
      </c>
      <c r="G140" s="6">
        <v>0</v>
      </c>
      <c r="H140" s="1">
        <v>2</v>
      </c>
      <c r="I140" s="1">
        <v>2</v>
      </c>
      <c r="J140" s="1">
        <v>0</v>
      </c>
      <c r="K140" s="1">
        <v>0</v>
      </c>
      <c r="L140" s="5">
        <v>1.5</v>
      </c>
      <c r="M140" s="1">
        <f t="shared" si="18"/>
        <v>0.15873295825323197</v>
      </c>
      <c r="N140" s="5">
        <v>1.5</v>
      </c>
      <c r="O140" s="1">
        <f t="shared" si="19"/>
        <v>0.15873295825323197</v>
      </c>
      <c r="P140" s="5">
        <v>0.8</v>
      </c>
      <c r="Q140" s="6">
        <v>0</v>
      </c>
      <c r="R140" s="1">
        <f t="shared" si="20"/>
        <v>2.4000000000000004</v>
      </c>
      <c r="S140" s="1">
        <f t="shared" si="21"/>
        <v>21.6</v>
      </c>
      <c r="T140" s="6">
        <v>0</v>
      </c>
      <c r="U140" s="1">
        <f t="shared" si="0"/>
        <v>0</v>
      </c>
      <c r="V140" s="5">
        <v>0</v>
      </c>
      <c r="W140" s="1">
        <f t="shared" si="1"/>
        <v>0</v>
      </c>
      <c r="X140" s="6">
        <v>1</v>
      </c>
      <c r="Y140" s="1">
        <f t="shared" si="2"/>
        <v>3.0000000000000001E-3</v>
      </c>
      <c r="Z140" s="1"/>
      <c r="AA140" s="1"/>
      <c r="AB140" s="1" t="s">
        <v>221</v>
      </c>
      <c r="AC140" s="1">
        <f t="shared" si="3"/>
        <v>0</v>
      </c>
    </row>
    <row r="141" spans="1:29" ht="26" customHeight="1" x14ac:dyDescent="0.2">
      <c r="A141" s="5" t="s">
        <v>220</v>
      </c>
      <c r="B141" s="6">
        <v>30</v>
      </c>
      <c r="C141" s="6">
        <v>8</v>
      </c>
      <c r="D141" s="7">
        <f t="shared" si="4"/>
        <v>240</v>
      </c>
      <c r="E141" s="6">
        <v>0</v>
      </c>
      <c r="F141" s="1">
        <f t="shared" si="17"/>
        <v>0</v>
      </c>
      <c r="G141" s="6">
        <v>0</v>
      </c>
      <c r="H141" s="1">
        <v>0</v>
      </c>
      <c r="I141" s="1">
        <v>0</v>
      </c>
      <c r="J141" s="1">
        <v>0</v>
      </c>
      <c r="K141" s="1">
        <v>0</v>
      </c>
      <c r="L141" s="5">
        <v>0</v>
      </c>
      <c r="M141" s="1">
        <f t="shared" si="18"/>
        <v>0</v>
      </c>
      <c r="N141" s="5">
        <v>1</v>
      </c>
      <c r="O141" s="1">
        <f t="shared" si="19"/>
        <v>0.28219192578352353</v>
      </c>
      <c r="P141" s="5">
        <v>2.5</v>
      </c>
      <c r="Q141" s="6">
        <v>0</v>
      </c>
      <c r="R141" s="1">
        <f t="shared" si="20"/>
        <v>20</v>
      </c>
      <c r="S141" s="1">
        <f t="shared" si="21"/>
        <v>180</v>
      </c>
      <c r="T141" s="6">
        <v>0</v>
      </c>
      <c r="U141" s="1">
        <f t="shared" si="0"/>
        <v>0</v>
      </c>
      <c r="V141" s="5">
        <v>0</v>
      </c>
      <c r="W141" s="1">
        <f t="shared" si="1"/>
        <v>0</v>
      </c>
      <c r="X141" s="6">
        <v>170</v>
      </c>
      <c r="Y141" s="1">
        <f t="shared" si="2"/>
        <v>1.36</v>
      </c>
      <c r="Z141" s="1"/>
      <c r="AA141" s="1"/>
      <c r="AB141" s="1" t="s">
        <v>221</v>
      </c>
      <c r="AC141" s="1">
        <f t="shared" si="3"/>
        <v>0</v>
      </c>
    </row>
    <row r="142" spans="1:29" ht="26" customHeight="1" x14ac:dyDescent="0.2">
      <c r="A142" s="5" t="s">
        <v>222</v>
      </c>
      <c r="B142" s="6">
        <v>0</v>
      </c>
      <c r="C142" s="6">
        <v>0</v>
      </c>
      <c r="D142" s="7">
        <f t="shared" si="4"/>
        <v>0</v>
      </c>
      <c r="E142" s="6">
        <v>0</v>
      </c>
      <c r="F142" s="1">
        <f t="shared" si="17"/>
        <v>0</v>
      </c>
      <c r="G142" s="6">
        <v>0</v>
      </c>
      <c r="H142" s="1">
        <v>0</v>
      </c>
      <c r="I142" s="1">
        <v>0</v>
      </c>
      <c r="J142" s="1">
        <v>0</v>
      </c>
      <c r="K142" s="1">
        <v>0</v>
      </c>
      <c r="L142" s="6">
        <v>0</v>
      </c>
      <c r="M142" s="1">
        <f t="shared" si="18"/>
        <v>0</v>
      </c>
      <c r="N142" s="6">
        <v>0</v>
      </c>
      <c r="O142" s="1">
        <f t="shared" si="19"/>
        <v>0</v>
      </c>
      <c r="P142" s="6">
        <v>0</v>
      </c>
      <c r="Q142" s="6">
        <v>0</v>
      </c>
      <c r="R142" s="1">
        <f t="shared" si="20"/>
        <v>0</v>
      </c>
      <c r="S142" s="1">
        <f t="shared" si="21"/>
        <v>0</v>
      </c>
      <c r="T142" s="6">
        <v>0</v>
      </c>
      <c r="U142" s="1">
        <f t="shared" si="0"/>
        <v>0</v>
      </c>
      <c r="V142" s="6">
        <v>0</v>
      </c>
      <c r="W142" s="1">
        <f t="shared" si="1"/>
        <v>0</v>
      </c>
      <c r="X142" s="6">
        <v>0</v>
      </c>
      <c r="Y142" s="1">
        <f t="shared" si="2"/>
        <v>0</v>
      </c>
      <c r="Z142" s="1"/>
      <c r="AA142" s="1"/>
      <c r="AB142" s="1" t="s">
        <v>221</v>
      </c>
      <c r="AC142" s="1">
        <f t="shared" si="3"/>
        <v>0</v>
      </c>
    </row>
    <row r="143" spans="1:29" ht="26" customHeight="1" x14ac:dyDescent="0.2">
      <c r="A143" s="5" t="s">
        <v>223</v>
      </c>
      <c r="B143" s="6">
        <v>230</v>
      </c>
      <c r="C143" s="6">
        <v>6</v>
      </c>
      <c r="D143" s="7">
        <f t="shared" si="4"/>
        <v>1380</v>
      </c>
      <c r="E143" s="6">
        <v>2</v>
      </c>
      <c r="F143" s="1">
        <f t="shared" si="17"/>
        <v>12</v>
      </c>
      <c r="G143" s="6">
        <v>0</v>
      </c>
      <c r="H143" s="1">
        <v>0</v>
      </c>
      <c r="I143" s="1">
        <v>0</v>
      </c>
      <c r="J143" s="1">
        <v>0</v>
      </c>
      <c r="K143" s="1">
        <v>0</v>
      </c>
      <c r="L143" s="6">
        <v>0</v>
      </c>
      <c r="M143" s="1">
        <f t="shared" si="18"/>
        <v>0</v>
      </c>
      <c r="N143" s="6">
        <v>8</v>
      </c>
      <c r="O143" s="1">
        <f t="shared" si="19"/>
        <v>1.6931515547011413</v>
      </c>
      <c r="P143" s="6">
        <v>3.5</v>
      </c>
      <c r="Q143" s="6">
        <v>0</v>
      </c>
      <c r="R143" s="1">
        <f t="shared" si="20"/>
        <v>21</v>
      </c>
      <c r="S143" s="1">
        <f t="shared" si="21"/>
        <v>189</v>
      </c>
      <c r="T143" s="6">
        <v>0</v>
      </c>
      <c r="U143" s="1">
        <f t="shared" si="0"/>
        <v>0</v>
      </c>
      <c r="V143" s="6">
        <v>5</v>
      </c>
      <c r="W143" s="1">
        <f t="shared" si="1"/>
        <v>120</v>
      </c>
      <c r="X143" s="6">
        <v>320</v>
      </c>
      <c r="Y143" s="1">
        <f t="shared" si="2"/>
        <v>1.92</v>
      </c>
      <c r="Z143" s="1"/>
      <c r="AA143" s="1"/>
      <c r="AB143" s="1" t="s">
        <v>221</v>
      </c>
      <c r="AC143" s="1">
        <f t="shared" si="3"/>
        <v>0</v>
      </c>
    </row>
    <row r="144" spans="1:29" ht="26" customHeight="1" x14ac:dyDescent="0.2">
      <c r="A144" s="5" t="s">
        <v>224</v>
      </c>
      <c r="B144" s="6">
        <v>5</v>
      </c>
      <c r="C144" s="6">
        <v>17</v>
      </c>
      <c r="D144" s="7">
        <f t="shared" si="4"/>
        <v>85</v>
      </c>
      <c r="E144" s="6">
        <v>0</v>
      </c>
      <c r="F144" s="1">
        <f t="shared" si="17"/>
        <v>0</v>
      </c>
      <c r="G144" s="6">
        <v>0</v>
      </c>
      <c r="H144" s="1">
        <v>0</v>
      </c>
      <c r="I144" s="1"/>
      <c r="J144" s="1">
        <v>0</v>
      </c>
      <c r="K144" s="1">
        <v>0</v>
      </c>
      <c r="L144" s="6">
        <v>0</v>
      </c>
      <c r="M144" s="1">
        <f t="shared" si="18"/>
        <v>0</v>
      </c>
      <c r="N144" s="6">
        <v>0</v>
      </c>
      <c r="O144" s="1">
        <f t="shared" si="19"/>
        <v>0</v>
      </c>
      <c r="P144" s="6">
        <v>0</v>
      </c>
      <c r="Q144" s="6">
        <v>0</v>
      </c>
      <c r="R144" s="1">
        <f t="shared" si="20"/>
        <v>0</v>
      </c>
      <c r="S144" s="1">
        <f t="shared" si="21"/>
        <v>0</v>
      </c>
      <c r="T144" s="6">
        <v>0</v>
      </c>
      <c r="U144" s="1">
        <f t="shared" si="0"/>
        <v>0</v>
      </c>
      <c r="V144" s="6">
        <v>0</v>
      </c>
      <c r="W144" s="1">
        <f t="shared" si="1"/>
        <v>0</v>
      </c>
      <c r="X144" s="6">
        <v>135</v>
      </c>
      <c r="Y144" s="1">
        <f t="shared" si="2"/>
        <v>2.2949999999999999</v>
      </c>
      <c r="Z144" s="1"/>
      <c r="AA144" s="1"/>
      <c r="AB144" s="1" t="s">
        <v>221</v>
      </c>
      <c r="AC144" s="1">
        <f t="shared" si="3"/>
        <v>0</v>
      </c>
    </row>
    <row r="145" spans="1:29" ht="26" customHeight="1" x14ac:dyDescent="0.2">
      <c r="A145" s="5" t="s">
        <v>225</v>
      </c>
      <c r="B145" s="6">
        <v>90</v>
      </c>
      <c r="C145" s="6">
        <v>10</v>
      </c>
      <c r="D145" s="7">
        <f t="shared" si="4"/>
        <v>900</v>
      </c>
      <c r="E145" s="6">
        <v>0</v>
      </c>
      <c r="F145" s="1">
        <f t="shared" si="17"/>
        <v>0</v>
      </c>
      <c r="G145" s="6">
        <v>0</v>
      </c>
      <c r="H145" s="1">
        <v>0</v>
      </c>
      <c r="I145" s="1">
        <v>0</v>
      </c>
      <c r="J145" s="1">
        <v>0</v>
      </c>
      <c r="K145" s="1">
        <v>0</v>
      </c>
      <c r="L145" s="6">
        <v>0</v>
      </c>
      <c r="M145" s="1">
        <f t="shared" si="18"/>
        <v>0</v>
      </c>
      <c r="N145" s="6">
        <v>6</v>
      </c>
      <c r="O145" s="1">
        <f t="shared" si="19"/>
        <v>2.1164394433764264</v>
      </c>
      <c r="P145" s="6">
        <v>7</v>
      </c>
      <c r="Q145" s="6">
        <v>0</v>
      </c>
      <c r="R145" s="1">
        <f t="shared" si="20"/>
        <v>45</v>
      </c>
      <c r="S145" s="1">
        <f t="shared" si="21"/>
        <v>405</v>
      </c>
      <c r="T145" s="6">
        <v>2.5</v>
      </c>
      <c r="U145" s="1">
        <f t="shared" si="0"/>
        <v>225</v>
      </c>
      <c r="V145" s="6">
        <v>1</v>
      </c>
      <c r="W145" s="1">
        <f t="shared" si="1"/>
        <v>40</v>
      </c>
      <c r="X145" s="6">
        <v>450</v>
      </c>
      <c r="Y145" s="1">
        <f t="shared" si="2"/>
        <v>4.5</v>
      </c>
      <c r="Z145" s="1"/>
      <c r="AA145" s="1"/>
      <c r="AB145" s="1" t="s">
        <v>221</v>
      </c>
      <c r="AC145" s="1">
        <f t="shared" si="3"/>
        <v>0</v>
      </c>
    </row>
    <row r="146" spans="1:29" ht="26" customHeight="1" x14ac:dyDescent="0.2">
      <c r="A146" s="5" t="s">
        <v>226</v>
      </c>
      <c r="B146" s="6">
        <v>90</v>
      </c>
      <c r="C146" s="6">
        <v>5</v>
      </c>
      <c r="D146" s="7">
        <f t="shared" si="4"/>
        <v>450</v>
      </c>
      <c r="E146" s="6">
        <v>0</v>
      </c>
      <c r="F146" s="1">
        <f t="shared" si="17"/>
        <v>0</v>
      </c>
      <c r="G146" s="6">
        <v>0</v>
      </c>
      <c r="H146" s="1">
        <v>0</v>
      </c>
      <c r="I146" s="1">
        <v>0</v>
      </c>
      <c r="J146" s="1">
        <v>0</v>
      </c>
      <c r="K146" s="1">
        <v>0</v>
      </c>
      <c r="L146" s="6">
        <v>0</v>
      </c>
      <c r="M146" s="1">
        <f t="shared" si="18"/>
        <v>0</v>
      </c>
      <c r="N146" s="6">
        <v>11</v>
      </c>
      <c r="O146" s="1">
        <f t="shared" si="19"/>
        <v>1.9400694897617243</v>
      </c>
      <c r="P146" s="6">
        <v>6</v>
      </c>
      <c r="Q146" s="6">
        <v>0</v>
      </c>
      <c r="R146" s="1">
        <f t="shared" si="20"/>
        <v>22.5</v>
      </c>
      <c r="S146" s="1">
        <f t="shared" si="21"/>
        <v>202.5</v>
      </c>
      <c r="T146" s="6">
        <v>1.5</v>
      </c>
      <c r="U146" s="1">
        <f t="shared" si="0"/>
        <v>67.5</v>
      </c>
      <c r="V146" s="6">
        <v>0</v>
      </c>
      <c r="W146" s="1">
        <f t="shared" si="1"/>
        <v>0</v>
      </c>
      <c r="X146" s="6">
        <v>340</v>
      </c>
      <c r="Y146" s="1">
        <f t="shared" si="2"/>
        <v>1.7</v>
      </c>
      <c r="Z146" s="1"/>
      <c r="AA146" s="1"/>
      <c r="AB146" s="1" t="s">
        <v>221</v>
      </c>
      <c r="AC146" s="1">
        <f t="shared" si="3"/>
        <v>0</v>
      </c>
    </row>
    <row r="147" spans="1:29" ht="26" customHeight="1" x14ac:dyDescent="0.2">
      <c r="A147" s="5" t="s">
        <v>227</v>
      </c>
      <c r="B147" s="6">
        <v>110</v>
      </c>
      <c r="C147" s="6">
        <v>4</v>
      </c>
      <c r="D147" s="7">
        <f t="shared" si="4"/>
        <v>440</v>
      </c>
      <c r="E147" s="6">
        <v>0</v>
      </c>
      <c r="F147" s="1">
        <f t="shared" si="17"/>
        <v>0</v>
      </c>
      <c r="G147" s="6">
        <v>0</v>
      </c>
      <c r="H147" s="1">
        <v>0</v>
      </c>
      <c r="I147" s="1">
        <v>0</v>
      </c>
      <c r="J147" s="1">
        <v>0</v>
      </c>
      <c r="K147" s="1">
        <v>0</v>
      </c>
      <c r="L147" s="6">
        <v>0</v>
      </c>
      <c r="M147" s="1">
        <f t="shared" si="18"/>
        <v>0</v>
      </c>
      <c r="N147" s="6">
        <v>7</v>
      </c>
      <c r="O147" s="1">
        <f t="shared" si="19"/>
        <v>0.9876717402423324</v>
      </c>
      <c r="P147" s="6">
        <v>9</v>
      </c>
      <c r="Q147" s="6">
        <v>0</v>
      </c>
      <c r="R147" s="1">
        <f t="shared" si="20"/>
        <v>16</v>
      </c>
      <c r="S147" s="1">
        <f t="shared" si="21"/>
        <v>144</v>
      </c>
      <c r="T147" s="6">
        <v>5</v>
      </c>
      <c r="U147" s="1">
        <f t="shared" si="0"/>
        <v>180</v>
      </c>
      <c r="V147" s="6">
        <v>0</v>
      </c>
      <c r="W147" s="1">
        <f t="shared" si="1"/>
        <v>0</v>
      </c>
      <c r="X147" s="6">
        <v>170</v>
      </c>
      <c r="Y147" s="1">
        <f t="shared" si="2"/>
        <v>0.68</v>
      </c>
      <c r="Z147" s="1"/>
      <c r="AA147" s="1"/>
      <c r="AB147" s="1" t="s">
        <v>221</v>
      </c>
      <c r="AC147" s="1">
        <f t="shared" si="3"/>
        <v>0</v>
      </c>
    </row>
    <row r="148" spans="1:29" ht="26" customHeight="1" x14ac:dyDescent="0.2">
      <c r="A148" s="5" t="s">
        <v>228</v>
      </c>
      <c r="B148" s="6">
        <v>120</v>
      </c>
      <c r="C148" s="6">
        <v>8</v>
      </c>
      <c r="D148" s="7">
        <f t="shared" si="4"/>
        <v>960</v>
      </c>
      <c r="E148" s="6">
        <v>0</v>
      </c>
      <c r="F148" s="1">
        <f t="shared" si="17"/>
        <v>0</v>
      </c>
      <c r="G148" s="6">
        <v>0</v>
      </c>
      <c r="H148" s="1">
        <v>0</v>
      </c>
      <c r="I148" s="1">
        <v>0</v>
      </c>
      <c r="J148" s="1">
        <v>0</v>
      </c>
      <c r="K148" s="1">
        <v>0</v>
      </c>
      <c r="L148" s="6">
        <v>0</v>
      </c>
      <c r="M148" s="1">
        <f t="shared" si="18"/>
        <v>0</v>
      </c>
      <c r="N148" s="6">
        <v>7</v>
      </c>
      <c r="O148" s="1">
        <f t="shared" si="19"/>
        <v>1.9753434804846648</v>
      </c>
      <c r="P148" s="6">
        <v>10</v>
      </c>
      <c r="Q148" s="6">
        <v>0</v>
      </c>
      <c r="R148" s="1">
        <f t="shared" si="20"/>
        <v>24</v>
      </c>
      <c r="S148" s="1">
        <f t="shared" si="21"/>
        <v>216</v>
      </c>
      <c r="T148" s="6">
        <v>7</v>
      </c>
      <c r="U148" s="1">
        <f t="shared" si="0"/>
        <v>504</v>
      </c>
      <c r="V148" s="6">
        <v>0</v>
      </c>
      <c r="W148" s="1">
        <f t="shared" si="1"/>
        <v>0</v>
      </c>
      <c r="X148" s="6">
        <v>160</v>
      </c>
      <c r="Y148" s="1">
        <f t="shared" si="2"/>
        <v>1.28</v>
      </c>
      <c r="Z148" s="1"/>
      <c r="AA148" s="1"/>
      <c r="AB148" s="1" t="s">
        <v>221</v>
      </c>
      <c r="AC148" s="1">
        <f t="shared" si="3"/>
        <v>0</v>
      </c>
    </row>
    <row r="149" spans="1:29" ht="26" customHeight="1" x14ac:dyDescent="0.2">
      <c r="A149" s="8" t="s">
        <v>229</v>
      </c>
      <c r="B149" s="6">
        <v>120</v>
      </c>
      <c r="C149" s="6">
        <v>8</v>
      </c>
      <c r="D149" s="7">
        <f t="shared" si="4"/>
        <v>960</v>
      </c>
      <c r="E149" s="6">
        <v>0</v>
      </c>
      <c r="F149" s="1">
        <f t="shared" si="17"/>
        <v>0</v>
      </c>
      <c r="G149" s="6">
        <v>0</v>
      </c>
      <c r="H149" s="1">
        <v>0</v>
      </c>
      <c r="I149" s="1">
        <v>0</v>
      </c>
      <c r="J149" s="1">
        <v>0</v>
      </c>
      <c r="K149" s="1">
        <v>0</v>
      </c>
      <c r="L149" s="6">
        <v>0</v>
      </c>
      <c r="M149" s="1">
        <f t="shared" si="18"/>
        <v>0</v>
      </c>
      <c r="N149" s="6">
        <v>6</v>
      </c>
      <c r="O149" s="1">
        <f t="shared" si="19"/>
        <v>1.6931515547011411</v>
      </c>
      <c r="P149" s="6">
        <v>10</v>
      </c>
      <c r="Q149" s="6">
        <v>0</v>
      </c>
      <c r="R149" s="1">
        <f t="shared" si="20"/>
        <v>24</v>
      </c>
      <c r="S149" s="1">
        <f t="shared" si="21"/>
        <v>216</v>
      </c>
      <c r="T149" s="6">
        <v>7</v>
      </c>
      <c r="U149" s="1">
        <f t="shared" si="0"/>
        <v>504</v>
      </c>
      <c r="V149" s="6">
        <v>0</v>
      </c>
      <c r="W149" s="1">
        <f t="shared" si="1"/>
        <v>0</v>
      </c>
      <c r="X149" s="6">
        <v>170</v>
      </c>
      <c r="Y149" s="1">
        <f t="shared" si="2"/>
        <v>1.36</v>
      </c>
      <c r="Z149" s="1"/>
      <c r="AA149" s="1"/>
      <c r="AB149" s="1" t="s">
        <v>221</v>
      </c>
      <c r="AC149" s="1">
        <f t="shared" si="3"/>
        <v>0</v>
      </c>
    </row>
    <row r="150" spans="1:29" ht="26" customHeight="1" x14ac:dyDescent="0.2">
      <c r="A150" s="5" t="s">
        <v>230</v>
      </c>
      <c r="B150" s="6">
        <v>160</v>
      </c>
      <c r="C150" s="6">
        <v>4</v>
      </c>
      <c r="D150" s="7">
        <f t="shared" si="4"/>
        <v>640</v>
      </c>
      <c r="E150" s="6">
        <v>0</v>
      </c>
      <c r="F150" s="1">
        <f t="shared" si="17"/>
        <v>0</v>
      </c>
      <c r="G150" s="6">
        <v>0</v>
      </c>
      <c r="H150" s="1">
        <v>0</v>
      </c>
      <c r="I150" s="1">
        <v>0</v>
      </c>
      <c r="J150" s="1">
        <v>0</v>
      </c>
      <c r="K150" s="1">
        <v>0</v>
      </c>
      <c r="L150" s="6">
        <v>0</v>
      </c>
      <c r="M150" s="1">
        <f t="shared" si="18"/>
        <v>0</v>
      </c>
      <c r="N150" s="6">
        <v>0</v>
      </c>
      <c r="O150" s="1">
        <f t="shared" si="19"/>
        <v>0</v>
      </c>
      <c r="P150" s="6">
        <v>0</v>
      </c>
      <c r="Q150" s="6">
        <v>0</v>
      </c>
      <c r="R150" s="1">
        <f t="shared" si="20"/>
        <v>0</v>
      </c>
      <c r="S150" s="1">
        <f t="shared" si="21"/>
        <v>0</v>
      </c>
      <c r="T150" s="6">
        <v>0</v>
      </c>
      <c r="U150" s="1">
        <f t="shared" si="0"/>
        <v>0</v>
      </c>
      <c r="V150" s="6">
        <v>0</v>
      </c>
      <c r="W150" s="1">
        <f t="shared" si="1"/>
        <v>0</v>
      </c>
      <c r="X150" s="6">
        <v>30</v>
      </c>
      <c r="Y150" s="1">
        <f t="shared" si="2"/>
        <v>0.12</v>
      </c>
      <c r="Z150" s="1"/>
      <c r="AA150" s="1"/>
      <c r="AB150" s="1" t="s">
        <v>108</v>
      </c>
      <c r="AC150" s="1">
        <f t="shared" si="3"/>
        <v>640</v>
      </c>
    </row>
    <row r="151" spans="1:29" ht="26" customHeight="1" x14ac:dyDescent="0.2">
      <c r="A151" s="5" t="s">
        <v>231</v>
      </c>
      <c r="B151" s="6">
        <v>15</v>
      </c>
      <c r="C151" s="6">
        <v>10</v>
      </c>
      <c r="D151" s="7">
        <f t="shared" si="4"/>
        <v>150</v>
      </c>
      <c r="E151" s="6">
        <v>0</v>
      </c>
      <c r="F151" s="1">
        <f t="shared" si="17"/>
        <v>0</v>
      </c>
      <c r="G151" s="6">
        <v>0</v>
      </c>
      <c r="H151" s="1">
        <v>0</v>
      </c>
      <c r="I151" s="1">
        <v>0</v>
      </c>
      <c r="J151" s="1">
        <v>0</v>
      </c>
      <c r="K151" s="1">
        <v>0</v>
      </c>
      <c r="L151" s="6">
        <v>0</v>
      </c>
      <c r="M151" s="1">
        <f t="shared" si="18"/>
        <v>0</v>
      </c>
      <c r="N151" s="6">
        <v>0</v>
      </c>
      <c r="O151" s="1">
        <f t="shared" si="19"/>
        <v>0</v>
      </c>
      <c r="P151" s="6">
        <v>1</v>
      </c>
      <c r="Q151" s="6">
        <v>0</v>
      </c>
      <c r="R151" s="1">
        <f t="shared" si="20"/>
        <v>10</v>
      </c>
      <c r="S151" s="1">
        <f t="shared" si="21"/>
        <v>90</v>
      </c>
      <c r="T151" s="6">
        <v>0</v>
      </c>
      <c r="U151" s="1">
        <f t="shared" si="0"/>
        <v>0</v>
      </c>
      <c r="V151" s="6">
        <v>0</v>
      </c>
      <c r="W151" s="1">
        <f t="shared" si="1"/>
        <v>0</v>
      </c>
      <c r="X151" s="6">
        <v>270</v>
      </c>
      <c r="Y151" s="1">
        <f t="shared" si="2"/>
        <v>2.7</v>
      </c>
      <c r="Z151" s="1"/>
      <c r="AA151" s="1"/>
      <c r="AB151" s="1" t="s">
        <v>221</v>
      </c>
      <c r="AC151" s="1">
        <f t="shared" si="3"/>
        <v>0</v>
      </c>
    </row>
    <row r="152" spans="1:29" ht="26" customHeight="1" x14ac:dyDescent="0.2">
      <c r="A152" s="8" t="s">
        <v>232</v>
      </c>
      <c r="B152" s="6">
        <v>25</v>
      </c>
      <c r="C152" s="6">
        <v>20</v>
      </c>
      <c r="D152" s="7">
        <f t="shared" si="4"/>
        <v>500</v>
      </c>
      <c r="E152" s="6">
        <v>0</v>
      </c>
      <c r="F152" s="1">
        <f t="shared" si="17"/>
        <v>0</v>
      </c>
      <c r="G152" s="6">
        <v>0</v>
      </c>
      <c r="H152" s="1">
        <v>0</v>
      </c>
      <c r="I152" s="1">
        <v>0</v>
      </c>
      <c r="J152" s="1">
        <v>0</v>
      </c>
      <c r="K152" s="1">
        <v>0</v>
      </c>
      <c r="L152" s="6">
        <v>0</v>
      </c>
      <c r="M152" s="1">
        <f t="shared" si="18"/>
        <v>0</v>
      </c>
      <c r="N152" s="6">
        <v>0</v>
      </c>
      <c r="O152" s="1">
        <f t="shared" si="19"/>
        <v>0</v>
      </c>
      <c r="P152" s="6">
        <v>0</v>
      </c>
      <c r="Q152" s="6">
        <v>0</v>
      </c>
      <c r="R152" s="1">
        <f t="shared" si="20"/>
        <v>0</v>
      </c>
      <c r="S152" s="1">
        <f t="shared" si="21"/>
        <v>0</v>
      </c>
      <c r="T152" s="6">
        <v>0</v>
      </c>
      <c r="U152" s="1">
        <f t="shared" si="0"/>
        <v>0</v>
      </c>
      <c r="V152" s="6">
        <v>4</v>
      </c>
      <c r="W152" s="1">
        <f t="shared" si="1"/>
        <v>320</v>
      </c>
      <c r="X152" s="6">
        <v>420</v>
      </c>
      <c r="Y152" s="1">
        <f t="shared" si="2"/>
        <v>8.4</v>
      </c>
      <c r="Z152" s="1"/>
      <c r="AA152" s="1"/>
      <c r="AB152" s="1" t="s">
        <v>221</v>
      </c>
      <c r="AC152" s="1">
        <f t="shared" si="3"/>
        <v>0</v>
      </c>
    </row>
    <row r="153" spans="1:29" ht="26" customHeight="1" x14ac:dyDescent="0.2">
      <c r="A153" s="8" t="s">
        <v>233</v>
      </c>
      <c r="B153" s="6">
        <v>150</v>
      </c>
      <c r="C153" s="6">
        <v>10</v>
      </c>
      <c r="D153" s="7">
        <f t="shared" si="4"/>
        <v>1500</v>
      </c>
      <c r="E153" s="6">
        <v>0</v>
      </c>
      <c r="F153" s="1">
        <f t="shared" si="17"/>
        <v>0</v>
      </c>
      <c r="G153" s="6">
        <v>0</v>
      </c>
      <c r="H153" s="1">
        <v>0</v>
      </c>
      <c r="I153" s="1">
        <v>0</v>
      </c>
      <c r="J153" s="1">
        <v>0</v>
      </c>
      <c r="K153" s="1">
        <v>0</v>
      </c>
      <c r="L153" s="6">
        <v>0</v>
      </c>
      <c r="M153" s="1">
        <f t="shared" si="18"/>
        <v>0</v>
      </c>
      <c r="N153" s="6">
        <v>10</v>
      </c>
      <c r="O153" s="1">
        <f t="shared" si="19"/>
        <v>3.527399072294044</v>
      </c>
      <c r="P153" s="6">
        <v>2.5</v>
      </c>
      <c r="Q153" s="6">
        <v>0</v>
      </c>
      <c r="R153" s="1">
        <f t="shared" si="20"/>
        <v>25</v>
      </c>
      <c r="S153" s="1">
        <f t="shared" si="21"/>
        <v>225</v>
      </c>
      <c r="T153" s="6">
        <v>0</v>
      </c>
      <c r="U153" s="1">
        <f t="shared" si="0"/>
        <v>0</v>
      </c>
      <c r="V153" s="6">
        <v>0</v>
      </c>
      <c r="W153" s="1">
        <f t="shared" si="1"/>
        <v>0</v>
      </c>
      <c r="X153" s="6">
        <v>135</v>
      </c>
      <c r="Y153" s="1">
        <f t="shared" si="2"/>
        <v>1.35</v>
      </c>
      <c r="Z153" s="1"/>
      <c r="AA153" s="1"/>
      <c r="AB153" s="1" t="s">
        <v>221</v>
      </c>
      <c r="AC153" s="1">
        <f t="shared" si="3"/>
        <v>0</v>
      </c>
    </row>
    <row r="154" spans="1:29" ht="26" customHeight="1" x14ac:dyDescent="0.2">
      <c r="A154" s="5" t="s">
        <v>234</v>
      </c>
      <c r="B154" s="6">
        <v>100</v>
      </c>
      <c r="C154" s="6">
        <v>24</v>
      </c>
      <c r="D154" s="7">
        <f t="shared" si="4"/>
        <v>2400</v>
      </c>
      <c r="E154" s="6">
        <v>0</v>
      </c>
      <c r="F154" s="1">
        <f t="shared" si="17"/>
        <v>0</v>
      </c>
      <c r="G154" s="6">
        <v>0</v>
      </c>
      <c r="H154" s="1">
        <v>0</v>
      </c>
      <c r="I154" s="1">
        <v>0</v>
      </c>
      <c r="J154" s="1">
        <v>0</v>
      </c>
      <c r="K154" s="1">
        <v>0</v>
      </c>
      <c r="L154" s="5">
        <v>0</v>
      </c>
      <c r="M154" s="1">
        <f t="shared" si="18"/>
        <v>0</v>
      </c>
      <c r="N154" s="5">
        <v>0</v>
      </c>
      <c r="O154" s="1">
        <f t="shared" si="19"/>
        <v>0</v>
      </c>
      <c r="P154" s="5">
        <v>12</v>
      </c>
      <c r="Q154" s="6">
        <v>0</v>
      </c>
      <c r="R154" s="1">
        <f t="shared" si="20"/>
        <v>252</v>
      </c>
      <c r="S154" s="1">
        <f t="shared" si="21"/>
        <v>2268</v>
      </c>
      <c r="T154" s="6">
        <v>1.5</v>
      </c>
      <c r="U154" s="1">
        <f t="shared" si="0"/>
        <v>324</v>
      </c>
      <c r="V154" s="5">
        <v>0</v>
      </c>
      <c r="W154" s="1">
        <f t="shared" si="1"/>
        <v>0</v>
      </c>
      <c r="X154" s="6">
        <v>125</v>
      </c>
      <c r="Y154" s="1">
        <f t="shared" si="2"/>
        <v>3</v>
      </c>
      <c r="Z154" s="1"/>
      <c r="AA154" s="1"/>
      <c r="AB154" s="1" t="s">
        <v>221</v>
      </c>
      <c r="AC154" s="1">
        <f t="shared" si="3"/>
        <v>0</v>
      </c>
    </row>
    <row r="155" spans="1:29" ht="26" customHeight="1" x14ac:dyDescent="0.2">
      <c r="A155" s="5" t="s">
        <v>235</v>
      </c>
      <c r="B155" s="6">
        <v>110</v>
      </c>
      <c r="C155" s="6">
        <v>17</v>
      </c>
      <c r="D155" s="7">
        <f t="shared" si="4"/>
        <v>1870</v>
      </c>
      <c r="E155" s="6">
        <v>0</v>
      </c>
      <c r="F155" s="1">
        <f t="shared" si="17"/>
        <v>0</v>
      </c>
      <c r="G155" s="6">
        <v>0</v>
      </c>
      <c r="H155" s="1">
        <v>0</v>
      </c>
      <c r="I155" s="1">
        <v>0</v>
      </c>
      <c r="J155" s="1">
        <v>0</v>
      </c>
      <c r="K155" s="1">
        <v>0</v>
      </c>
      <c r="L155" s="5">
        <v>0</v>
      </c>
      <c r="M155" s="1">
        <f t="shared" si="18"/>
        <v>0</v>
      </c>
      <c r="N155" s="5">
        <v>6</v>
      </c>
      <c r="O155" s="1">
        <f t="shared" si="19"/>
        <v>3.597947053739925</v>
      </c>
      <c r="P155" s="5">
        <v>9</v>
      </c>
      <c r="Q155" s="6">
        <v>0</v>
      </c>
      <c r="R155" s="1">
        <f t="shared" si="20"/>
        <v>102</v>
      </c>
      <c r="S155" s="1">
        <f t="shared" si="21"/>
        <v>918</v>
      </c>
      <c r="T155" s="6">
        <v>3</v>
      </c>
      <c r="U155" s="1">
        <f t="shared" si="0"/>
        <v>459</v>
      </c>
      <c r="V155" s="5">
        <v>0</v>
      </c>
      <c r="W155" s="1">
        <f t="shared" si="1"/>
        <v>0</v>
      </c>
      <c r="X155" s="6">
        <v>220</v>
      </c>
      <c r="Y155" s="1">
        <f t="shared" si="2"/>
        <v>3.74</v>
      </c>
      <c r="Z155" s="1"/>
      <c r="AA155" s="1"/>
      <c r="AB155" s="1" t="s">
        <v>221</v>
      </c>
      <c r="AC155" s="1">
        <f t="shared" si="3"/>
        <v>0</v>
      </c>
    </row>
    <row r="156" spans="1:29" ht="26" customHeight="1" x14ac:dyDescent="0.2">
      <c r="A156" s="5" t="s">
        <v>236</v>
      </c>
      <c r="B156" s="6">
        <v>110</v>
      </c>
      <c r="C156" s="6">
        <v>5</v>
      </c>
      <c r="D156" s="7">
        <f t="shared" si="4"/>
        <v>550</v>
      </c>
      <c r="E156" s="6">
        <v>0</v>
      </c>
      <c r="F156" s="1">
        <f t="shared" si="17"/>
        <v>0</v>
      </c>
      <c r="G156" s="6">
        <v>0</v>
      </c>
      <c r="H156" s="1">
        <v>0</v>
      </c>
      <c r="I156" s="1">
        <v>0</v>
      </c>
      <c r="J156" s="1">
        <v>0</v>
      </c>
      <c r="K156" s="1">
        <v>0</v>
      </c>
      <c r="L156" s="5">
        <v>0</v>
      </c>
      <c r="M156" s="1">
        <f t="shared" si="18"/>
        <v>0</v>
      </c>
      <c r="N156" s="5">
        <v>11</v>
      </c>
      <c r="O156" s="1">
        <f t="shared" si="19"/>
        <v>1.9400694897617243</v>
      </c>
      <c r="P156" s="5">
        <v>6</v>
      </c>
      <c r="Q156" s="6">
        <v>0</v>
      </c>
      <c r="R156" s="1">
        <f t="shared" si="20"/>
        <v>20</v>
      </c>
      <c r="S156" s="1">
        <f t="shared" si="21"/>
        <v>180</v>
      </c>
      <c r="T156" s="6">
        <v>2</v>
      </c>
      <c r="U156" s="1">
        <f t="shared" si="0"/>
        <v>90</v>
      </c>
      <c r="V156" s="5">
        <v>1</v>
      </c>
      <c r="W156" s="1">
        <f t="shared" si="1"/>
        <v>20</v>
      </c>
      <c r="X156" s="6">
        <v>400</v>
      </c>
      <c r="Y156" s="1">
        <f t="shared" si="2"/>
        <v>2</v>
      </c>
      <c r="Z156" s="1"/>
      <c r="AA156" s="1"/>
      <c r="AB156" s="1" t="s">
        <v>221</v>
      </c>
      <c r="AC156" s="1">
        <f t="shared" si="3"/>
        <v>0</v>
      </c>
    </row>
    <row r="157" spans="1:29" ht="26" customHeight="1" x14ac:dyDescent="0.2">
      <c r="A157" s="5" t="s">
        <v>237</v>
      </c>
      <c r="B157" s="6">
        <v>150</v>
      </c>
      <c r="C157" s="6">
        <v>1</v>
      </c>
      <c r="D157" s="7">
        <f t="shared" si="4"/>
        <v>150</v>
      </c>
      <c r="E157" s="6">
        <v>0</v>
      </c>
      <c r="F157" s="1">
        <f t="shared" si="17"/>
        <v>0</v>
      </c>
      <c r="G157" s="6">
        <v>0</v>
      </c>
      <c r="H157" s="1">
        <v>0</v>
      </c>
      <c r="I157" s="1">
        <v>0</v>
      </c>
      <c r="J157" s="1">
        <v>0</v>
      </c>
      <c r="K157" s="1">
        <v>0</v>
      </c>
      <c r="L157" s="5">
        <v>0</v>
      </c>
      <c r="M157" s="1">
        <f t="shared" si="18"/>
        <v>0</v>
      </c>
      <c r="N157" s="5">
        <v>15</v>
      </c>
      <c r="O157" s="1">
        <f t="shared" si="19"/>
        <v>0.52910986084410661</v>
      </c>
      <c r="P157" s="5">
        <v>0</v>
      </c>
      <c r="Q157" s="6">
        <v>0</v>
      </c>
      <c r="R157" s="1">
        <f t="shared" si="20"/>
        <v>0</v>
      </c>
      <c r="S157" s="1">
        <f t="shared" si="21"/>
        <v>0</v>
      </c>
      <c r="T157" s="6">
        <v>0</v>
      </c>
      <c r="U157" s="1">
        <f t="shared" si="0"/>
        <v>0</v>
      </c>
      <c r="V157" s="5">
        <v>0</v>
      </c>
      <c r="W157" s="1">
        <f t="shared" si="1"/>
        <v>0</v>
      </c>
      <c r="X157" s="6">
        <v>0</v>
      </c>
      <c r="Y157" s="1">
        <f t="shared" si="2"/>
        <v>0</v>
      </c>
      <c r="Z157" s="1"/>
      <c r="AA157" s="1"/>
      <c r="AB157" s="1" t="s">
        <v>221</v>
      </c>
      <c r="AC157" s="1">
        <f t="shared" si="3"/>
        <v>0</v>
      </c>
    </row>
    <row r="158" spans="1:29" ht="26" customHeight="1" x14ac:dyDescent="0.2">
      <c r="A158" s="9" t="s">
        <v>238</v>
      </c>
      <c r="B158" s="6">
        <v>60</v>
      </c>
      <c r="C158" s="6">
        <v>23</v>
      </c>
      <c r="D158" s="7">
        <f t="shared" si="4"/>
        <v>1380</v>
      </c>
      <c r="E158" s="6">
        <v>0</v>
      </c>
      <c r="F158" s="1">
        <f t="shared" si="17"/>
        <v>0</v>
      </c>
      <c r="G158" s="6">
        <v>0</v>
      </c>
      <c r="H158" s="1">
        <v>0</v>
      </c>
      <c r="I158" s="1">
        <v>0</v>
      </c>
      <c r="J158" s="1">
        <v>0</v>
      </c>
      <c r="K158" s="1">
        <v>0</v>
      </c>
      <c r="L158" s="6">
        <v>0</v>
      </c>
      <c r="M158" s="1">
        <f t="shared" si="18"/>
        <v>0</v>
      </c>
      <c r="N158" s="6">
        <v>1</v>
      </c>
      <c r="O158" s="1">
        <f t="shared" si="19"/>
        <v>0.81130178662763019</v>
      </c>
      <c r="P158" s="6">
        <v>5</v>
      </c>
      <c r="Q158" s="6">
        <v>0</v>
      </c>
      <c r="R158" s="1">
        <f t="shared" si="20"/>
        <v>34.5</v>
      </c>
      <c r="S158" s="1">
        <f t="shared" si="21"/>
        <v>310.5</v>
      </c>
      <c r="T158" s="6">
        <v>3.5</v>
      </c>
      <c r="U158" s="1">
        <f t="shared" si="0"/>
        <v>724.5</v>
      </c>
      <c r="V158" s="6">
        <v>1</v>
      </c>
      <c r="W158" s="1">
        <f t="shared" si="1"/>
        <v>92</v>
      </c>
      <c r="X158" s="6">
        <v>15</v>
      </c>
      <c r="Y158" s="1">
        <f t="shared" si="2"/>
        <v>0.34499999999999997</v>
      </c>
      <c r="Z158" s="1"/>
      <c r="AA158" s="1"/>
      <c r="AB158" s="1" t="s">
        <v>221</v>
      </c>
      <c r="AC158" s="1">
        <f t="shared" si="3"/>
        <v>0</v>
      </c>
    </row>
    <row r="159" spans="1:29" ht="26" customHeight="1" x14ac:dyDescent="0.2">
      <c r="A159" s="5" t="s">
        <v>239</v>
      </c>
      <c r="B159" s="6">
        <v>120</v>
      </c>
      <c r="C159" s="6">
        <v>133</v>
      </c>
      <c r="D159" s="7">
        <f t="shared" si="4"/>
        <v>15960</v>
      </c>
      <c r="E159" s="6">
        <v>0</v>
      </c>
      <c r="F159" s="1">
        <f t="shared" si="17"/>
        <v>0</v>
      </c>
      <c r="G159" s="6">
        <v>0</v>
      </c>
      <c r="H159" s="1">
        <v>0</v>
      </c>
      <c r="I159" s="1">
        <v>0</v>
      </c>
      <c r="J159" s="1">
        <v>0</v>
      </c>
      <c r="K159" s="1">
        <v>0</v>
      </c>
      <c r="L159" s="6">
        <v>0</v>
      </c>
      <c r="M159" s="1">
        <f t="shared" si="18"/>
        <v>0</v>
      </c>
      <c r="N159" s="6">
        <v>0</v>
      </c>
      <c r="O159" s="1">
        <f t="shared" si="19"/>
        <v>0</v>
      </c>
      <c r="P159" s="6">
        <v>14</v>
      </c>
      <c r="Q159" s="6">
        <v>0</v>
      </c>
      <c r="R159" s="1">
        <f t="shared" si="20"/>
        <v>1596</v>
      </c>
      <c r="S159" s="1">
        <f t="shared" si="21"/>
        <v>14364</v>
      </c>
      <c r="T159" s="6">
        <v>2</v>
      </c>
      <c r="U159" s="1">
        <f t="shared" si="0"/>
        <v>2394</v>
      </c>
      <c r="V159" s="6">
        <v>0</v>
      </c>
      <c r="W159" s="1">
        <f t="shared" si="1"/>
        <v>0</v>
      </c>
      <c r="X159" s="6">
        <v>0</v>
      </c>
      <c r="Y159" s="1">
        <f t="shared" si="2"/>
        <v>0</v>
      </c>
      <c r="Z159" s="1"/>
      <c r="AA159" s="1"/>
      <c r="AB159" s="1" t="s">
        <v>221</v>
      </c>
      <c r="AC159" s="1">
        <f t="shared" si="3"/>
        <v>0</v>
      </c>
    </row>
    <row r="160" spans="1:29" ht="26" customHeight="1" x14ac:dyDescent="0.2">
      <c r="A160" s="5" t="s">
        <v>240</v>
      </c>
      <c r="B160" s="6">
        <v>170</v>
      </c>
      <c r="C160" s="6">
        <v>40</v>
      </c>
      <c r="D160" s="7">
        <f t="shared" si="4"/>
        <v>6800</v>
      </c>
      <c r="E160" s="6">
        <v>2</v>
      </c>
      <c r="F160" s="1">
        <f t="shared" si="17"/>
        <v>80</v>
      </c>
      <c r="G160" s="6">
        <v>0</v>
      </c>
      <c r="H160" s="1">
        <v>0</v>
      </c>
      <c r="I160" s="1">
        <v>0</v>
      </c>
      <c r="J160" s="1">
        <v>0</v>
      </c>
      <c r="K160" s="1">
        <v>0</v>
      </c>
      <c r="L160" s="5">
        <v>5</v>
      </c>
      <c r="M160" s="1">
        <f t="shared" si="18"/>
        <v>7.0547981445880881</v>
      </c>
      <c r="N160" s="5">
        <v>5</v>
      </c>
      <c r="O160" s="1">
        <f t="shared" si="19"/>
        <v>7.0547981445880881</v>
      </c>
      <c r="P160" s="5">
        <v>15</v>
      </c>
      <c r="Q160" s="6">
        <v>0</v>
      </c>
      <c r="R160" s="1">
        <f t="shared" si="20"/>
        <v>520</v>
      </c>
      <c r="S160" s="1">
        <f t="shared" si="21"/>
        <v>4680</v>
      </c>
      <c r="T160" s="6">
        <v>2</v>
      </c>
      <c r="U160" s="1">
        <f t="shared" si="0"/>
        <v>720</v>
      </c>
      <c r="V160" s="5">
        <v>0</v>
      </c>
      <c r="W160" s="1">
        <f t="shared" si="1"/>
        <v>0</v>
      </c>
      <c r="X160" s="6">
        <v>0</v>
      </c>
      <c r="Y160" s="1">
        <f t="shared" si="2"/>
        <v>0</v>
      </c>
      <c r="Z160" s="1"/>
      <c r="AA160" s="1"/>
      <c r="AB160" s="1" t="s">
        <v>221</v>
      </c>
      <c r="AC160" s="1">
        <f t="shared" si="3"/>
        <v>0</v>
      </c>
    </row>
    <row r="161" spans="1:29" ht="26" customHeight="1" x14ac:dyDescent="0.2">
      <c r="A161" s="5" t="s">
        <v>241</v>
      </c>
      <c r="B161" s="5">
        <v>70</v>
      </c>
      <c r="C161" s="5">
        <v>12</v>
      </c>
      <c r="D161" s="7">
        <f t="shared" si="4"/>
        <v>840</v>
      </c>
      <c r="E161" s="6">
        <v>0</v>
      </c>
      <c r="F161" s="1">
        <f t="shared" si="17"/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1">
        <f t="shared" si="18"/>
        <v>0</v>
      </c>
      <c r="N161" s="6">
        <v>7</v>
      </c>
      <c r="O161" s="1">
        <f t="shared" si="19"/>
        <v>2.9630152207269971</v>
      </c>
      <c r="P161" s="6">
        <v>5</v>
      </c>
      <c r="Q161" s="6">
        <v>0</v>
      </c>
      <c r="R161" s="1">
        <f t="shared" si="20"/>
        <v>42</v>
      </c>
      <c r="S161" s="1">
        <f t="shared" si="21"/>
        <v>378</v>
      </c>
      <c r="T161" s="6">
        <v>1.5</v>
      </c>
      <c r="U161" s="1">
        <f t="shared" si="0"/>
        <v>162</v>
      </c>
      <c r="V161" s="6">
        <v>0</v>
      </c>
      <c r="W161" s="1">
        <f t="shared" si="1"/>
        <v>0</v>
      </c>
      <c r="X161" s="6">
        <v>85</v>
      </c>
      <c r="Y161" s="1">
        <f t="shared" si="2"/>
        <v>1.02</v>
      </c>
      <c r="Z161" s="1"/>
      <c r="AA161" s="1"/>
      <c r="AB161" s="1" t="s">
        <v>89</v>
      </c>
      <c r="AC161" s="1">
        <f t="shared" si="3"/>
        <v>0</v>
      </c>
    </row>
    <row r="162" spans="1:29" ht="26" customHeight="1" x14ac:dyDescent="0.2">
      <c r="A162" s="5" t="s">
        <v>242</v>
      </c>
      <c r="B162" s="5">
        <v>130</v>
      </c>
      <c r="C162" s="5">
        <v>7</v>
      </c>
      <c r="D162" s="7">
        <f t="shared" si="4"/>
        <v>910</v>
      </c>
      <c r="E162" s="6">
        <v>0</v>
      </c>
      <c r="F162" s="1">
        <f t="shared" si="17"/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1">
        <f t="shared" si="18"/>
        <v>0</v>
      </c>
      <c r="N162" s="6">
        <v>14</v>
      </c>
      <c r="O162" s="1">
        <f t="shared" si="19"/>
        <v>3.4568510908481636</v>
      </c>
      <c r="P162" s="6">
        <v>5</v>
      </c>
      <c r="Q162" s="6">
        <v>0</v>
      </c>
      <c r="R162" s="1">
        <f t="shared" si="20"/>
        <v>14</v>
      </c>
      <c r="S162" s="1">
        <f t="shared" si="21"/>
        <v>126</v>
      </c>
      <c r="T162" s="6">
        <v>3</v>
      </c>
      <c r="U162" s="1">
        <f t="shared" si="0"/>
        <v>189</v>
      </c>
      <c r="V162" s="6">
        <v>0</v>
      </c>
      <c r="W162" s="1">
        <f t="shared" si="1"/>
        <v>0</v>
      </c>
      <c r="X162" s="6">
        <v>80</v>
      </c>
      <c r="Y162" s="1">
        <f t="shared" si="2"/>
        <v>0.56000000000000005</v>
      </c>
      <c r="Z162" s="1"/>
      <c r="AA162" s="1"/>
      <c r="AB162" s="1" t="s">
        <v>89</v>
      </c>
      <c r="AC162" s="1">
        <f t="shared" si="3"/>
        <v>0</v>
      </c>
    </row>
    <row r="163" spans="1:29" ht="26" customHeight="1" x14ac:dyDescent="0.2">
      <c r="A163" s="5" t="s">
        <v>243</v>
      </c>
      <c r="B163" s="5">
        <v>120</v>
      </c>
      <c r="C163" s="5">
        <v>4</v>
      </c>
      <c r="D163" s="7">
        <f t="shared" si="4"/>
        <v>480</v>
      </c>
      <c r="E163" s="6">
        <v>0</v>
      </c>
      <c r="F163" s="1">
        <f t="shared" si="17"/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1">
        <f t="shared" si="18"/>
        <v>0</v>
      </c>
      <c r="N163" s="6">
        <v>12</v>
      </c>
      <c r="O163" s="1">
        <f t="shared" si="19"/>
        <v>1.6931515547011411</v>
      </c>
      <c r="P163" s="6">
        <v>3</v>
      </c>
      <c r="Q163" s="6">
        <v>0</v>
      </c>
      <c r="R163" s="1">
        <f t="shared" si="20"/>
        <v>6</v>
      </c>
      <c r="S163" s="1">
        <f t="shared" si="21"/>
        <v>54</v>
      </c>
      <c r="T163" s="6">
        <v>1.5</v>
      </c>
      <c r="U163" s="1">
        <f t="shared" si="0"/>
        <v>54</v>
      </c>
      <c r="V163" s="6">
        <v>5</v>
      </c>
      <c r="W163" s="1">
        <f t="shared" si="1"/>
        <v>80</v>
      </c>
      <c r="X163" s="6">
        <v>55</v>
      </c>
      <c r="Y163" s="1">
        <f t="shared" si="2"/>
        <v>0.22</v>
      </c>
      <c r="Z163" s="1"/>
      <c r="AA163" s="1"/>
      <c r="AB163" s="1" t="s">
        <v>89</v>
      </c>
      <c r="AC163" s="1">
        <f t="shared" si="3"/>
        <v>0</v>
      </c>
    </row>
    <row r="164" spans="1:29" ht="26" customHeight="1" x14ac:dyDescent="0.2">
      <c r="A164" s="5" t="s">
        <v>244</v>
      </c>
      <c r="B164" s="5">
        <v>90</v>
      </c>
      <c r="C164" s="5">
        <v>12</v>
      </c>
      <c r="D164" s="7">
        <f t="shared" si="4"/>
        <v>1080</v>
      </c>
      <c r="E164" s="6">
        <v>24</v>
      </c>
      <c r="F164" s="1">
        <f t="shared" si="17"/>
        <v>288</v>
      </c>
      <c r="G164" s="6"/>
      <c r="H164" s="6">
        <v>0</v>
      </c>
      <c r="I164" s="6">
        <v>0</v>
      </c>
      <c r="J164" s="6">
        <v>0</v>
      </c>
      <c r="K164" s="6">
        <v>0</v>
      </c>
      <c r="L164" s="6">
        <v>4</v>
      </c>
      <c r="M164" s="1">
        <f t="shared" si="18"/>
        <v>1.6931515547011413</v>
      </c>
      <c r="N164" s="6">
        <v>4</v>
      </c>
      <c r="O164" s="1">
        <f t="shared" si="19"/>
        <v>1.6931515547011413</v>
      </c>
      <c r="P164" s="6">
        <v>1</v>
      </c>
      <c r="Q164" s="6">
        <v>0</v>
      </c>
      <c r="R164" s="1">
        <f t="shared" si="20"/>
        <v>12</v>
      </c>
      <c r="S164" s="1">
        <f t="shared" si="21"/>
        <v>108</v>
      </c>
      <c r="T164" s="6">
        <v>0</v>
      </c>
      <c r="U164" s="1">
        <f t="shared" si="0"/>
        <v>0</v>
      </c>
      <c r="V164" s="6">
        <v>3</v>
      </c>
      <c r="W164" s="1">
        <f t="shared" si="1"/>
        <v>144</v>
      </c>
      <c r="X164" s="6">
        <v>135</v>
      </c>
      <c r="Y164" s="1">
        <f t="shared" si="2"/>
        <v>1.62</v>
      </c>
      <c r="Z164" s="1"/>
      <c r="AA164" s="1"/>
      <c r="AB164" s="1" t="s">
        <v>89</v>
      </c>
      <c r="AC164" s="1">
        <f t="shared" si="3"/>
        <v>0</v>
      </c>
    </row>
    <row r="165" spans="1:29" ht="26" customHeight="1" x14ac:dyDescent="0.2">
      <c r="A165" s="5" t="s">
        <v>245</v>
      </c>
      <c r="B165" s="5">
        <v>138</v>
      </c>
      <c r="C165" s="5">
        <v>13</v>
      </c>
      <c r="D165" s="7">
        <f t="shared" si="4"/>
        <v>1794</v>
      </c>
      <c r="E165" s="6">
        <v>52</v>
      </c>
      <c r="F165" s="1">
        <f t="shared" si="17"/>
        <v>676</v>
      </c>
      <c r="G165" s="6">
        <v>18</v>
      </c>
      <c r="H165" s="6">
        <v>0</v>
      </c>
      <c r="I165" s="6">
        <v>0</v>
      </c>
      <c r="J165" s="6">
        <v>0</v>
      </c>
      <c r="K165" s="6">
        <v>0</v>
      </c>
      <c r="L165" s="6">
        <v>5</v>
      </c>
      <c r="M165" s="1">
        <f t="shared" si="18"/>
        <v>2.2928093969911285</v>
      </c>
      <c r="N165" s="6">
        <v>5</v>
      </c>
      <c r="O165" s="1">
        <f t="shared" si="19"/>
        <v>2.2928093969911285</v>
      </c>
      <c r="P165" s="6">
        <v>2.5</v>
      </c>
      <c r="Q165" s="6">
        <v>0</v>
      </c>
      <c r="R165" s="1">
        <f t="shared" si="20"/>
        <v>26</v>
      </c>
      <c r="S165" s="1">
        <f t="shared" si="21"/>
        <v>234</v>
      </c>
      <c r="T165" s="6">
        <v>0.5</v>
      </c>
      <c r="U165" s="1">
        <f t="shared" si="0"/>
        <v>58.5</v>
      </c>
      <c r="V165" s="6">
        <v>0</v>
      </c>
      <c r="W165" s="1">
        <f t="shared" si="1"/>
        <v>0</v>
      </c>
      <c r="X165" s="6">
        <v>0</v>
      </c>
      <c r="Y165" s="1">
        <f t="shared" si="2"/>
        <v>0</v>
      </c>
      <c r="Z165" s="1"/>
      <c r="AA165" s="1"/>
      <c r="AB165" s="1" t="s">
        <v>89</v>
      </c>
      <c r="AC165" s="1">
        <f t="shared" si="3"/>
        <v>0</v>
      </c>
    </row>
    <row r="166" spans="1:29" ht="26" customHeight="1" x14ac:dyDescent="0.2">
      <c r="A166" s="5" t="s">
        <v>246</v>
      </c>
      <c r="B166" s="5">
        <v>49</v>
      </c>
      <c r="C166" s="5">
        <v>6</v>
      </c>
      <c r="D166" s="7">
        <f t="shared" si="4"/>
        <v>294</v>
      </c>
      <c r="E166" s="6">
        <v>12</v>
      </c>
      <c r="F166" s="1">
        <f t="shared" si="17"/>
        <v>72</v>
      </c>
      <c r="G166" s="6">
        <v>0</v>
      </c>
      <c r="H166" s="6">
        <v>3</v>
      </c>
      <c r="I166" s="6">
        <v>3</v>
      </c>
      <c r="J166" s="6">
        <v>0</v>
      </c>
      <c r="K166" s="6">
        <v>0</v>
      </c>
      <c r="L166" s="6">
        <v>1</v>
      </c>
      <c r="M166" s="1">
        <f t="shared" si="18"/>
        <v>0.21164394433764266</v>
      </c>
      <c r="N166" s="6">
        <v>1</v>
      </c>
      <c r="O166" s="1">
        <f t="shared" si="19"/>
        <v>0.21164394433764266</v>
      </c>
      <c r="P166" s="6">
        <v>0</v>
      </c>
      <c r="Q166" s="6">
        <v>0</v>
      </c>
      <c r="R166" s="1">
        <f t="shared" si="20"/>
        <v>0</v>
      </c>
      <c r="S166" s="1">
        <f t="shared" si="21"/>
        <v>0</v>
      </c>
      <c r="T166" s="6">
        <v>0</v>
      </c>
      <c r="U166" s="1">
        <f t="shared" si="0"/>
        <v>0</v>
      </c>
      <c r="V166" s="6">
        <v>0</v>
      </c>
      <c r="W166" s="1">
        <f t="shared" si="1"/>
        <v>0</v>
      </c>
      <c r="X166" s="6">
        <v>0</v>
      </c>
      <c r="Y166" s="1">
        <f t="shared" si="2"/>
        <v>0</v>
      </c>
      <c r="Z166" s="1"/>
      <c r="AA166" s="1"/>
      <c r="AB166" s="1" t="s">
        <v>107</v>
      </c>
      <c r="AC166" s="1">
        <f t="shared" si="3"/>
        <v>294</v>
      </c>
    </row>
    <row r="167" spans="1:29" ht="26" customHeight="1" x14ac:dyDescent="0.2">
      <c r="A167" s="5" t="s">
        <v>247</v>
      </c>
      <c r="B167" s="5">
        <v>105</v>
      </c>
      <c r="C167" s="5">
        <v>8</v>
      </c>
      <c r="D167" s="7">
        <f t="shared" si="4"/>
        <v>840</v>
      </c>
      <c r="E167" s="6">
        <v>11</v>
      </c>
      <c r="F167" s="1">
        <f t="shared" si="17"/>
        <v>88</v>
      </c>
      <c r="G167" s="6">
        <v>0</v>
      </c>
      <c r="H167" s="6">
        <v>6</v>
      </c>
      <c r="I167" s="6">
        <v>6</v>
      </c>
      <c r="J167" s="6">
        <v>0</v>
      </c>
      <c r="K167" s="6">
        <v>0</v>
      </c>
      <c r="L167" s="6">
        <v>1</v>
      </c>
      <c r="M167" s="1">
        <f t="shared" si="18"/>
        <v>0.28219192578352353</v>
      </c>
      <c r="N167" s="6">
        <v>1</v>
      </c>
      <c r="O167" s="1">
        <f t="shared" si="19"/>
        <v>0.28219192578352353</v>
      </c>
      <c r="P167" s="6">
        <v>0</v>
      </c>
      <c r="Q167" s="6">
        <v>0</v>
      </c>
      <c r="R167" s="1">
        <f t="shared" si="20"/>
        <v>0</v>
      </c>
      <c r="S167" s="1">
        <f t="shared" si="21"/>
        <v>0</v>
      </c>
      <c r="T167" s="6">
        <v>0</v>
      </c>
      <c r="U167" s="1">
        <f t="shared" si="0"/>
        <v>0</v>
      </c>
      <c r="V167" s="6">
        <v>0</v>
      </c>
      <c r="W167" s="1">
        <f t="shared" si="1"/>
        <v>0</v>
      </c>
      <c r="X167" s="6">
        <v>3</v>
      </c>
      <c r="Y167" s="1">
        <f t="shared" si="2"/>
        <v>2.4E-2</v>
      </c>
      <c r="Z167" s="1"/>
      <c r="AA167" s="1"/>
      <c r="AB167" s="1" t="s">
        <v>89</v>
      </c>
      <c r="AC167" s="1">
        <f t="shared" si="3"/>
        <v>0</v>
      </c>
    </row>
    <row r="168" spans="1:29" ht="26" customHeight="1" x14ac:dyDescent="0.2">
      <c r="A168" s="5" t="s">
        <v>248</v>
      </c>
      <c r="B168" s="5">
        <v>20</v>
      </c>
      <c r="C168" s="5">
        <v>2.5</v>
      </c>
      <c r="D168" s="7">
        <f t="shared" si="4"/>
        <v>50</v>
      </c>
      <c r="E168" s="6">
        <v>5</v>
      </c>
      <c r="F168" s="1">
        <f t="shared" si="17"/>
        <v>12.5</v>
      </c>
      <c r="G168" s="6">
        <v>0</v>
      </c>
      <c r="H168" s="6">
        <v>0</v>
      </c>
      <c r="I168" s="6">
        <v>0</v>
      </c>
      <c r="J168" s="6">
        <v>7.5</v>
      </c>
      <c r="K168" s="6">
        <v>7.5</v>
      </c>
      <c r="L168" s="6">
        <v>2</v>
      </c>
      <c r="M168" s="1">
        <f t="shared" si="18"/>
        <v>0.1763699536147022</v>
      </c>
      <c r="N168" s="6">
        <v>2</v>
      </c>
      <c r="O168" s="1">
        <f t="shared" si="19"/>
        <v>0.1763699536147022</v>
      </c>
      <c r="P168" s="6">
        <v>0</v>
      </c>
      <c r="Q168" s="6">
        <v>0</v>
      </c>
      <c r="R168" s="1">
        <f t="shared" si="20"/>
        <v>0</v>
      </c>
      <c r="S168" s="1">
        <f t="shared" si="21"/>
        <v>0</v>
      </c>
      <c r="T168" s="6">
        <v>0</v>
      </c>
      <c r="U168" s="1">
        <f t="shared" si="0"/>
        <v>0</v>
      </c>
      <c r="V168" s="6">
        <v>0</v>
      </c>
      <c r="W168" s="1">
        <f t="shared" si="1"/>
        <v>0</v>
      </c>
      <c r="X168" s="6">
        <v>65</v>
      </c>
      <c r="Y168" s="1">
        <f t="shared" si="2"/>
        <v>0.16250000000000001</v>
      </c>
      <c r="Z168" s="1"/>
      <c r="AA168" s="1"/>
      <c r="AB168" s="1" t="s">
        <v>89</v>
      </c>
      <c r="AC168" s="1">
        <f t="shared" si="3"/>
        <v>0</v>
      </c>
    </row>
    <row r="169" spans="1:29" ht="26" customHeight="1" x14ac:dyDescent="0.2">
      <c r="A169" s="5" t="s">
        <v>249</v>
      </c>
      <c r="B169" s="5">
        <v>265</v>
      </c>
      <c r="C169" s="5">
        <v>2</v>
      </c>
      <c r="D169" s="7">
        <f t="shared" si="4"/>
        <v>530</v>
      </c>
      <c r="E169" s="6">
        <v>0</v>
      </c>
      <c r="F169" s="1">
        <f t="shared" si="17"/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29</v>
      </c>
      <c r="M169" s="1">
        <f t="shared" si="18"/>
        <v>2.0458914619305455</v>
      </c>
      <c r="N169" s="6">
        <v>29</v>
      </c>
      <c r="O169" s="1">
        <f t="shared" si="19"/>
        <v>2.0458914619305455</v>
      </c>
      <c r="P169" s="6">
        <v>16.5</v>
      </c>
      <c r="Q169" s="6">
        <v>0</v>
      </c>
      <c r="R169" s="1">
        <f t="shared" si="20"/>
        <v>27.8</v>
      </c>
      <c r="S169" s="1">
        <f t="shared" si="21"/>
        <v>250.20000000000002</v>
      </c>
      <c r="T169" s="6">
        <v>2.6</v>
      </c>
      <c r="U169" s="1">
        <f t="shared" si="0"/>
        <v>46.800000000000004</v>
      </c>
      <c r="V169" s="6">
        <v>0</v>
      </c>
      <c r="W169" s="1">
        <f t="shared" si="1"/>
        <v>0</v>
      </c>
      <c r="X169" s="6">
        <v>68</v>
      </c>
      <c r="Y169" s="1">
        <f t="shared" si="2"/>
        <v>0.13600000000000001</v>
      </c>
      <c r="Z169" s="1"/>
      <c r="AA169" s="1"/>
      <c r="AB169" s="1" t="s">
        <v>89</v>
      </c>
      <c r="AC169" s="1">
        <f t="shared" si="3"/>
        <v>0</v>
      </c>
    </row>
    <row r="170" spans="1:29" ht="26" customHeight="1" x14ac:dyDescent="0.2">
      <c r="A170" s="5" t="s">
        <v>250</v>
      </c>
      <c r="B170" s="5">
        <v>364</v>
      </c>
      <c r="C170" s="5">
        <v>2</v>
      </c>
      <c r="D170" s="7">
        <f t="shared" si="4"/>
        <v>728</v>
      </c>
      <c r="E170" s="6">
        <v>0</v>
      </c>
      <c r="F170" s="1">
        <f t="shared" si="17"/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1">
        <f t="shared" si="18"/>
        <v>0</v>
      </c>
      <c r="N170" s="6">
        <v>35</v>
      </c>
      <c r="O170" s="1">
        <f t="shared" si="19"/>
        <v>2.469179350605831</v>
      </c>
      <c r="P170" s="6">
        <v>18.5</v>
      </c>
      <c r="Q170" s="6">
        <v>0</v>
      </c>
      <c r="R170" s="1">
        <f t="shared" si="20"/>
        <v>27</v>
      </c>
      <c r="S170" s="1">
        <f t="shared" si="21"/>
        <v>243</v>
      </c>
      <c r="T170" s="6">
        <v>5</v>
      </c>
      <c r="U170" s="1">
        <f t="shared" si="0"/>
        <v>90</v>
      </c>
      <c r="V170" s="6">
        <v>0</v>
      </c>
      <c r="W170" s="1">
        <f t="shared" si="1"/>
        <v>0</v>
      </c>
      <c r="X170" s="6">
        <v>385</v>
      </c>
      <c r="Y170" s="1">
        <f t="shared" si="2"/>
        <v>0.77</v>
      </c>
      <c r="Z170" s="1"/>
      <c r="AA170" s="1"/>
      <c r="AB170" s="1" t="s">
        <v>89</v>
      </c>
      <c r="AC170" s="1">
        <f t="shared" si="3"/>
        <v>0</v>
      </c>
    </row>
    <row r="171" spans="1:29" ht="26" customHeight="1" x14ac:dyDescent="0.2">
      <c r="A171" s="5" t="s">
        <v>251</v>
      </c>
      <c r="B171" s="5">
        <v>70</v>
      </c>
      <c r="C171" s="5">
        <v>4.5</v>
      </c>
      <c r="D171" s="7">
        <f t="shared" si="4"/>
        <v>315</v>
      </c>
      <c r="E171" s="6">
        <v>0</v>
      </c>
      <c r="F171" s="1">
        <f t="shared" si="17"/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1">
        <f t="shared" si="18"/>
        <v>0</v>
      </c>
      <c r="N171" s="6">
        <v>8</v>
      </c>
      <c r="O171" s="1">
        <f t="shared" si="19"/>
        <v>1.269863666025856</v>
      </c>
      <c r="P171" s="6">
        <v>4.5</v>
      </c>
      <c r="Q171" s="6">
        <v>0</v>
      </c>
      <c r="R171" s="1">
        <f t="shared" si="20"/>
        <v>13.5</v>
      </c>
      <c r="S171" s="1">
        <f t="shared" si="21"/>
        <v>121.5</v>
      </c>
      <c r="T171" s="6">
        <v>1.5</v>
      </c>
      <c r="U171" s="1">
        <f t="shared" si="0"/>
        <v>60.75</v>
      </c>
      <c r="V171" s="6">
        <v>0</v>
      </c>
      <c r="W171" s="1">
        <f t="shared" si="1"/>
        <v>0</v>
      </c>
      <c r="X171" s="6">
        <v>610</v>
      </c>
      <c r="Y171" s="1">
        <f t="shared" si="2"/>
        <v>2.7450000000000001</v>
      </c>
      <c r="Z171" s="1"/>
      <c r="AA171" s="1"/>
      <c r="AB171" s="1" t="s">
        <v>89</v>
      </c>
      <c r="AC171" s="1">
        <f t="shared" si="3"/>
        <v>0</v>
      </c>
    </row>
    <row r="172" spans="1:29" ht="26" customHeight="1" x14ac:dyDescent="0.2">
      <c r="A172" s="5" t="s">
        <v>252</v>
      </c>
      <c r="B172" s="5">
        <v>140</v>
      </c>
      <c r="C172" s="5">
        <v>3</v>
      </c>
      <c r="D172" s="7">
        <f t="shared" si="4"/>
        <v>420</v>
      </c>
      <c r="E172" s="6">
        <v>9</v>
      </c>
      <c r="F172" s="1">
        <f t="shared" si="17"/>
        <v>27</v>
      </c>
      <c r="G172" s="6">
        <v>0</v>
      </c>
      <c r="H172" s="6">
        <v>0</v>
      </c>
      <c r="I172" s="6">
        <v>0</v>
      </c>
      <c r="J172" s="6">
        <v>3</v>
      </c>
      <c r="K172" s="6">
        <v>3</v>
      </c>
      <c r="L172" s="6">
        <v>4</v>
      </c>
      <c r="M172" s="1">
        <f t="shared" si="18"/>
        <v>0.42328788867528533</v>
      </c>
      <c r="N172" s="6">
        <v>4</v>
      </c>
      <c r="O172" s="1">
        <f t="shared" si="19"/>
        <v>0.42328788867528533</v>
      </c>
      <c r="P172" s="6">
        <v>8</v>
      </c>
      <c r="Q172" s="6">
        <v>0</v>
      </c>
      <c r="R172" s="1">
        <f t="shared" si="20"/>
        <v>21</v>
      </c>
      <c r="S172" s="1">
        <f t="shared" si="21"/>
        <v>189</v>
      </c>
      <c r="T172" s="6">
        <v>1</v>
      </c>
      <c r="U172" s="1">
        <f t="shared" si="0"/>
        <v>27</v>
      </c>
      <c r="V172" s="6">
        <v>10</v>
      </c>
      <c r="W172" s="1">
        <f t="shared" si="1"/>
        <v>120</v>
      </c>
      <c r="X172" s="6">
        <v>220</v>
      </c>
      <c r="Y172" s="1">
        <f t="shared" si="2"/>
        <v>0.66</v>
      </c>
      <c r="Z172" s="1"/>
      <c r="AA172" s="1"/>
      <c r="AB172" s="1" t="s">
        <v>107</v>
      </c>
      <c r="AC172" s="1">
        <f t="shared" si="3"/>
        <v>420</v>
      </c>
    </row>
    <row r="173" spans="1:29" ht="26" customHeight="1" x14ac:dyDescent="0.2">
      <c r="A173" s="52" t="s">
        <v>253</v>
      </c>
      <c r="B173" s="5">
        <v>141</v>
      </c>
      <c r="C173" s="5">
        <v>6</v>
      </c>
      <c r="D173" s="7">
        <f t="shared" si="4"/>
        <v>846</v>
      </c>
      <c r="E173" s="6">
        <v>4</v>
      </c>
      <c r="F173" s="1">
        <f t="shared" si="17"/>
        <v>24</v>
      </c>
      <c r="G173" s="6">
        <v>10</v>
      </c>
      <c r="H173" s="6">
        <v>0</v>
      </c>
      <c r="I173" s="6">
        <v>0</v>
      </c>
      <c r="J173" s="6">
        <v>0</v>
      </c>
      <c r="K173" s="6">
        <v>0</v>
      </c>
      <c r="L173" s="6">
        <v>4</v>
      </c>
      <c r="M173" s="1">
        <f t="shared" si="18"/>
        <v>0.84657577735057066</v>
      </c>
      <c r="N173" s="6">
        <v>4</v>
      </c>
      <c r="O173" s="1">
        <f t="shared" si="19"/>
        <v>0.84657577735057066</v>
      </c>
      <c r="P173" s="6">
        <v>3.3</v>
      </c>
      <c r="Q173" s="6">
        <v>0</v>
      </c>
      <c r="R173" s="1">
        <f t="shared" si="20"/>
        <v>11.399999999999999</v>
      </c>
      <c r="S173" s="1">
        <f t="shared" si="21"/>
        <v>102.6</v>
      </c>
      <c r="T173" s="6">
        <v>1.4</v>
      </c>
      <c r="U173" s="1">
        <f t="shared" si="0"/>
        <v>75.599999999999994</v>
      </c>
      <c r="V173" s="6">
        <v>0</v>
      </c>
      <c r="W173" s="1">
        <f t="shared" si="1"/>
        <v>0</v>
      </c>
      <c r="X173" s="6">
        <v>425</v>
      </c>
      <c r="Y173" s="1">
        <f t="shared" si="2"/>
        <v>2.5499999999999998</v>
      </c>
      <c r="Z173" s="1"/>
      <c r="AA173" s="1"/>
      <c r="AB173" s="1" t="s">
        <v>89</v>
      </c>
      <c r="AC173" s="1">
        <f t="shared" si="3"/>
        <v>0</v>
      </c>
    </row>
    <row r="174" spans="1:29" ht="26" customHeight="1" x14ac:dyDescent="0.2">
      <c r="A174" s="5" t="s">
        <v>260</v>
      </c>
      <c r="B174" s="6">
        <v>35</v>
      </c>
      <c r="C174" s="6">
        <v>30</v>
      </c>
      <c r="D174" s="7">
        <f t="shared" si="4"/>
        <v>1050</v>
      </c>
      <c r="E174" s="6">
        <v>0</v>
      </c>
      <c r="F174" s="1">
        <f t="shared" si="17"/>
        <v>0</v>
      </c>
      <c r="G174" s="6">
        <v>0</v>
      </c>
      <c r="H174" s="1">
        <v>0</v>
      </c>
      <c r="I174" s="1">
        <v>0</v>
      </c>
      <c r="J174" s="1">
        <v>0</v>
      </c>
      <c r="K174" s="1">
        <v>0</v>
      </c>
      <c r="L174" s="6">
        <v>0</v>
      </c>
      <c r="M174" s="1">
        <f t="shared" si="18"/>
        <v>0</v>
      </c>
      <c r="N174" s="6">
        <v>0</v>
      </c>
      <c r="O174" s="1">
        <f t="shared" si="19"/>
        <v>0</v>
      </c>
      <c r="P174" s="6">
        <v>0</v>
      </c>
      <c r="Q174" s="6">
        <v>0</v>
      </c>
      <c r="R174" s="1">
        <f t="shared" si="20"/>
        <v>0</v>
      </c>
      <c r="S174" s="1">
        <f t="shared" si="21"/>
        <v>0</v>
      </c>
      <c r="T174" s="6">
        <v>0</v>
      </c>
      <c r="U174" s="1">
        <f t="shared" si="0"/>
        <v>0</v>
      </c>
      <c r="V174" s="6">
        <v>8</v>
      </c>
      <c r="W174" s="1">
        <f t="shared" si="1"/>
        <v>960</v>
      </c>
      <c r="X174" s="6">
        <v>0</v>
      </c>
      <c r="Y174" s="1">
        <f t="shared" si="2"/>
        <v>0</v>
      </c>
      <c r="Z174" s="1"/>
      <c r="AA174" s="1"/>
      <c r="AB174" s="1" t="s">
        <v>107</v>
      </c>
      <c r="AC174" s="1">
        <f t="shared" si="3"/>
        <v>1050</v>
      </c>
    </row>
    <row r="175" spans="1:29" ht="26" customHeight="1" x14ac:dyDescent="0.2">
      <c r="A175" s="5" t="s">
        <v>261</v>
      </c>
      <c r="B175" s="6">
        <v>190</v>
      </c>
      <c r="C175" s="6">
        <v>20</v>
      </c>
      <c r="D175" s="7">
        <f t="shared" si="4"/>
        <v>3800</v>
      </c>
      <c r="E175" s="6">
        <v>2</v>
      </c>
      <c r="F175" s="1">
        <f t="shared" si="17"/>
        <v>40</v>
      </c>
      <c r="G175" s="6">
        <v>0</v>
      </c>
      <c r="H175" s="1">
        <v>0</v>
      </c>
      <c r="I175" s="1">
        <v>0</v>
      </c>
      <c r="J175" s="1">
        <v>0</v>
      </c>
      <c r="K175" s="1">
        <v>0</v>
      </c>
      <c r="L175" s="6">
        <v>7</v>
      </c>
      <c r="M175" s="1">
        <f t="shared" si="18"/>
        <v>4.9383587012116621</v>
      </c>
      <c r="N175" s="6">
        <v>7</v>
      </c>
      <c r="O175" s="1">
        <f t="shared" si="19"/>
        <v>4.9383587012116621</v>
      </c>
      <c r="P175" s="6">
        <v>16</v>
      </c>
      <c r="Q175" s="6">
        <v>0</v>
      </c>
      <c r="R175" s="1">
        <f t="shared" si="20"/>
        <v>254</v>
      </c>
      <c r="S175" s="1">
        <f t="shared" si="21"/>
        <v>2286</v>
      </c>
      <c r="T175" s="6">
        <v>3.3</v>
      </c>
      <c r="U175" s="1">
        <f t="shared" si="0"/>
        <v>594</v>
      </c>
      <c r="V175" s="6">
        <v>2</v>
      </c>
      <c r="W175" s="1">
        <f t="shared" si="1"/>
        <v>160</v>
      </c>
      <c r="X175" s="6">
        <v>140</v>
      </c>
      <c r="Y175" s="1">
        <f t="shared" si="2"/>
        <v>2.8</v>
      </c>
      <c r="Z175" s="1"/>
      <c r="AA175" s="1"/>
      <c r="AB175" s="1" t="s">
        <v>89</v>
      </c>
      <c r="AC175" s="1">
        <f t="shared" si="3"/>
        <v>0</v>
      </c>
    </row>
    <row r="176" spans="1:29" ht="26" customHeight="1" x14ac:dyDescent="0.2">
      <c r="A176" s="5" t="s">
        <v>262</v>
      </c>
      <c r="B176" s="6">
        <v>114</v>
      </c>
      <c r="C176" s="6">
        <v>8</v>
      </c>
      <c r="D176" s="7">
        <f t="shared" si="4"/>
        <v>912</v>
      </c>
      <c r="E176" s="6">
        <v>0.5</v>
      </c>
      <c r="F176" s="1">
        <f t="shared" si="17"/>
        <v>4</v>
      </c>
      <c r="G176" s="6">
        <v>0</v>
      </c>
      <c r="H176" s="1">
        <v>0</v>
      </c>
      <c r="I176" s="1">
        <v>8</v>
      </c>
      <c r="J176" s="1">
        <v>0</v>
      </c>
      <c r="K176" s="1">
        <v>0</v>
      </c>
      <c r="L176" s="6">
        <v>0</v>
      </c>
      <c r="M176" s="1">
        <f t="shared" si="18"/>
        <v>0</v>
      </c>
      <c r="N176" s="6">
        <v>0</v>
      </c>
      <c r="O176" s="1">
        <f t="shared" si="19"/>
        <v>0</v>
      </c>
      <c r="P176" s="6">
        <v>0</v>
      </c>
      <c r="Q176" s="6">
        <v>0</v>
      </c>
      <c r="R176" s="1">
        <f t="shared" si="20"/>
        <v>0</v>
      </c>
      <c r="S176" s="1">
        <f t="shared" si="21"/>
        <v>0</v>
      </c>
      <c r="T176" s="6">
        <v>0</v>
      </c>
      <c r="U176" s="1">
        <f t="shared" si="0"/>
        <v>0</v>
      </c>
      <c r="V176" s="6">
        <v>0</v>
      </c>
      <c r="W176" s="1">
        <f t="shared" si="1"/>
        <v>0</v>
      </c>
      <c r="X176" s="6">
        <v>10</v>
      </c>
      <c r="Y176" s="1">
        <f t="shared" si="2"/>
        <v>0.08</v>
      </c>
      <c r="Z176" s="1"/>
      <c r="AA176" s="1"/>
      <c r="AB176" s="1" t="s">
        <v>89</v>
      </c>
      <c r="AC176" s="1">
        <f t="shared" si="3"/>
        <v>0</v>
      </c>
    </row>
    <row r="177" spans="1:29" ht="26" customHeight="1" x14ac:dyDescent="0.2">
      <c r="A177" s="5" t="s">
        <v>254</v>
      </c>
      <c r="B177" s="6">
        <v>140</v>
      </c>
      <c r="C177" s="6">
        <v>13</v>
      </c>
      <c r="D177" s="7">
        <f t="shared" si="4"/>
        <v>1820</v>
      </c>
      <c r="E177" s="6">
        <v>3</v>
      </c>
      <c r="F177" s="1">
        <f t="shared" si="17"/>
        <v>39</v>
      </c>
      <c r="G177" s="6">
        <v>18.8</v>
      </c>
      <c r="H177" s="1">
        <v>0</v>
      </c>
      <c r="I177" s="1">
        <v>0</v>
      </c>
      <c r="J177" s="1">
        <v>0</v>
      </c>
      <c r="K177" s="1">
        <v>0</v>
      </c>
      <c r="L177" s="6">
        <v>3.3</v>
      </c>
      <c r="M177" s="1">
        <f t="shared" si="18"/>
        <v>1.5132542020141448</v>
      </c>
      <c r="N177" s="6">
        <v>3.3</v>
      </c>
      <c r="O177" s="1">
        <f t="shared" si="19"/>
        <v>1.5132542020141448</v>
      </c>
      <c r="P177" s="6">
        <v>2</v>
      </c>
      <c r="Q177" s="6">
        <v>0</v>
      </c>
      <c r="R177" s="1">
        <f t="shared" si="20"/>
        <v>26</v>
      </c>
      <c r="S177" s="1">
        <f t="shared" si="21"/>
        <v>234</v>
      </c>
      <c r="T177" s="6">
        <v>0</v>
      </c>
      <c r="U177" s="1">
        <f t="shared" si="0"/>
        <v>0</v>
      </c>
      <c r="V177" s="6">
        <v>12</v>
      </c>
      <c r="W177" s="1">
        <f t="shared" si="1"/>
        <v>624</v>
      </c>
      <c r="X177" s="6">
        <v>200</v>
      </c>
      <c r="Y177" s="1">
        <f t="shared" si="2"/>
        <v>2.6</v>
      </c>
      <c r="Z177" s="1"/>
      <c r="AA177" s="1"/>
      <c r="AB177" s="1" t="s">
        <v>89</v>
      </c>
      <c r="AC177" s="1">
        <f t="shared" si="3"/>
        <v>0</v>
      </c>
    </row>
    <row r="178" spans="1:29" ht="26" customHeight="1" x14ac:dyDescent="0.2">
      <c r="A178" s="5" t="s">
        <v>255</v>
      </c>
      <c r="B178" s="6">
        <v>58</v>
      </c>
      <c r="C178" s="6">
        <v>4</v>
      </c>
      <c r="D178" s="7">
        <f t="shared" si="4"/>
        <v>232</v>
      </c>
      <c r="E178" s="6">
        <v>2</v>
      </c>
      <c r="F178" s="1">
        <f t="shared" si="17"/>
        <v>8</v>
      </c>
      <c r="G178" s="6">
        <v>0</v>
      </c>
      <c r="H178" s="1">
        <v>4</v>
      </c>
      <c r="I178" s="1">
        <v>4</v>
      </c>
      <c r="J178" s="1">
        <v>0</v>
      </c>
      <c r="K178" s="1">
        <v>0</v>
      </c>
      <c r="L178" s="5">
        <v>1.34</v>
      </c>
      <c r="M178" s="1">
        <f t="shared" si="18"/>
        <v>0.18906859027496078</v>
      </c>
      <c r="N178" s="5">
        <v>1.34</v>
      </c>
      <c r="O178" s="1">
        <f t="shared" si="19"/>
        <v>0.18906859027496078</v>
      </c>
      <c r="P178" s="5">
        <v>0.4</v>
      </c>
      <c r="Q178" s="6">
        <v>0</v>
      </c>
      <c r="R178" s="1">
        <f t="shared" si="20"/>
        <v>1.6</v>
      </c>
      <c r="S178" s="1">
        <f t="shared" si="21"/>
        <v>14.4</v>
      </c>
      <c r="T178" s="6">
        <v>0</v>
      </c>
      <c r="U178" s="1">
        <f t="shared" si="0"/>
        <v>0</v>
      </c>
      <c r="V178" s="5">
        <v>0</v>
      </c>
      <c r="W178" s="1">
        <f t="shared" si="1"/>
        <v>0</v>
      </c>
      <c r="X178" s="6">
        <v>0</v>
      </c>
      <c r="Y178" s="1">
        <f t="shared" si="2"/>
        <v>0</v>
      </c>
      <c r="Z178" s="1"/>
      <c r="AA178" s="1"/>
      <c r="AB178" s="1" t="s">
        <v>89</v>
      </c>
      <c r="AC178" s="1">
        <f t="shared" si="3"/>
        <v>0</v>
      </c>
    </row>
    <row r="179" spans="1:29" ht="26" customHeight="1" x14ac:dyDescent="0.2">
      <c r="A179" s="5" t="s">
        <v>256</v>
      </c>
      <c r="B179" s="6">
        <v>108</v>
      </c>
      <c r="C179" s="6">
        <v>1</v>
      </c>
      <c r="D179" s="7">
        <f t="shared" si="4"/>
        <v>108</v>
      </c>
      <c r="E179" s="6">
        <v>13</v>
      </c>
      <c r="F179" s="1">
        <f t="shared" si="17"/>
        <v>13</v>
      </c>
      <c r="G179" s="6">
        <v>0</v>
      </c>
      <c r="H179" s="1">
        <v>0</v>
      </c>
      <c r="I179" s="1">
        <v>0</v>
      </c>
      <c r="J179" s="1">
        <v>6</v>
      </c>
      <c r="K179" s="1">
        <v>6</v>
      </c>
      <c r="L179" s="5">
        <v>7</v>
      </c>
      <c r="M179" s="1">
        <f t="shared" si="18"/>
        <v>0.2469179350605831</v>
      </c>
      <c r="N179" s="5">
        <v>7</v>
      </c>
      <c r="O179" s="1">
        <f t="shared" si="19"/>
        <v>0.2469179350605831</v>
      </c>
      <c r="P179" s="5">
        <v>1</v>
      </c>
      <c r="Q179" s="6">
        <v>0</v>
      </c>
      <c r="R179" s="1">
        <f t="shared" si="20"/>
        <v>1</v>
      </c>
      <c r="S179" s="1">
        <f t="shared" si="21"/>
        <v>9</v>
      </c>
      <c r="T179" s="6">
        <v>0</v>
      </c>
      <c r="U179" s="1">
        <f t="shared" si="0"/>
        <v>0</v>
      </c>
      <c r="V179" s="5">
        <v>0</v>
      </c>
      <c r="W179" s="1">
        <f t="shared" si="1"/>
        <v>0</v>
      </c>
      <c r="X179" s="6">
        <v>50</v>
      </c>
      <c r="Y179" s="1">
        <f t="shared" si="2"/>
        <v>0.05</v>
      </c>
      <c r="Z179" s="1"/>
      <c r="AA179" s="1"/>
      <c r="AB179" s="1" t="s">
        <v>89</v>
      </c>
      <c r="AC179" s="1">
        <f t="shared" si="3"/>
        <v>0</v>
      </c>
    </row>
    <row r="180" spans="1:29" ht="26" customHeight="1" x14ac:dyDescent="0.2">
      <c r="A180" s="5" t="s">
        <v>257</v>
      </c>
      <c r="B180" s="6">
        <v>22</v>
      </c>
      <c r="C180" s="6">
        <v>6</v>
      </c>
      <c r="D180" s="7">
        <f t="shared" si="4"/>
        <v>132</v>
      </c>
      <c r="E180" s="6">
        <v>2</v>
      </c>
      <c r="F180" s="1">
        <f t="shared" si="17"/>
        <v>12</v>
      </c>
      <c r="G180" s="6">
        <v>0</v>
      </c>
      <c r="H180" s="1">
        <v>0</v>
      </c>
      <c r="I180" s="1">
        <v>0</v>
      </c>
      <c r="J180" s="1">
        <v>6</v>
      </c>
      <c r="K180" s="1">
        <v>6</v>
      </c>
      <c r="L180" s="5">
        <v>1</v>
      </c>
      <c r="M180" s="1">
        <f t="shared" si="18"/>
        <v>0.21164394433764266</v>
      </c>
      <c r="N180" s="5">
        <v>1</v>
      </c>
      <c r="O180" s="1">
        <f t="shared" si="19"/>
        <v>0.21164394433764266</v>
      </c>
      <c r="P180" s="5">
        <v>0</v>
      </c>
      <c r="Q180" s="6">
        <v>0</v>
      </c>
      <c r="R180" s="1">
        <f t="shared" si="20"/>
        <v>0</v>
      </c>
      <c r="S180" s="1">
        <f t="shared" si="21"/>
        <v>0</v>
      </c>
      <c r="T180" s="6">
        <v>0</v>
      </c>
      <c r="U180" s="1">
        <f t="shared" si="0"/>
        <v>0</v>
      </c>
      <c r="V180" s="5">
        <v>0</v>
      </c>
      <c r="W180" s="1">
        <f t="shared" si="1"/>
        <v>0</v>
      </c>
      <c r="X180" s="6">
        <v>0</v>
      </c>
      <c r="Y180" s="1">
        <f t="shared" si="2"/>
        <v>0</v>
      </c>
      <c r="Z180" s="1"/>
      <c r="AA180" s="1">
        <f t="shared" si="10"/>
        <v>0</v>
      </c>
      <c r="AB180" s="1" t="s">
        <v>89</v>
      </c>
      <c r="AC180" s="1">
        <f t="shared" si="3"/>
        <v>0</v>
      </c>
    </row>
    <row r="181" spans="1:29" ht="26" customHeight="1" x14ac:dyDescent="0.2">
      <c r="A181" s="9" t="s">
        <v>258</v>
      </c>
      <c r="B181" s="6">
        <v>180</v>
      </c>
      <c r="C181" s="6">
        <v>6</v>
      </c>
      <c r="D181" s="7">
        <f t="shared" si="4"/>
        <v>1080</v>
      </c>
      <c r="E181" s="6">
        <v>0</v>
      </c>
      <c r="F181" s="1">
        <f t="shared" si="17"/>
        <v>0</v>
      </c>
      <c r="G181" s="6">
        <v>0</v>
      </c>
      <c r="H181" s="1">
        <v>0</v>
      </c>
      <c r="I181" s="1">
        <v>0</v>
      </c>
      <c r="J181" s="1">
        <v>0</v>
      </c>
      <c r="K181" s="1">
        <v>0</v>
      </c>
      <c r="L181" s="6">
        <v>0</v>
      </c>
      <c r="M181" s="1">
        <f t="shared" si="18"/>
        <v>0</v>
      </c>
      <c r="N181" s="6">
        <v>29</v>
      </c>
      <c r="O181" s="1">
        <f t="shared" si="19"/>
        <v>6.1376743857916365</v>
      </c>
      <c r="P181" s="6">
        <v>6</v>
      </c>
      <c r="Q181" s="6">
        <v>0</v>
      </c>
      <c r="R181" s="1">
        <f t="shared" si="20"/>
        <v>26.400000000000002</v>
      </c>
      <c r="S181" s="1">
        <f t="shared" si="21"/>
        <v>237.60000000000002</v>
      </c>
      <c r="T181" s="6">
        <v>1.6</v>
      </c>
      <c r="U181" s="1">
        <f t="shared" si="0"/>
        <v>86.4</v>
      </c>
      <c r="V181" s="6">
        <v>0</v>
      </c>
      <c r="W181" s="1">
        <f t="shared" si="1"/>
        <v>0</v>
      </c>
      <c r="X181" s="6">
        <v>140</v>
      </c>
      <c r="Y181" s="1">
        <f t="shared" si="2"/>
        <v>0.84</v>
      </c>
      <c r="Z181" s="1"/>
      <c r="AA181" s="1">
        <f t="shared" si="10"/>
        <v>0</v>
      </c>
      <c r="AB181" s="1" t="s">
        <v>89</v>
      </c>
      <c r="AC181" s="1">
        <f t="shared" si="3"/>
        <v>0</v>
      </c>
    </row>
    <row r="182" spans="1:29" ht="26" customHeight="1" x14ac:dyDescent="0.2">
      <c r="A182" s="5" t="s">
        <v>259</v>
      </c>
      <c r="B182" s="6">
        <v>53</v>
      </c>
      <c r="C182" s="6">
        <v>1</v>
      </c>
      <c r="D182" s="7">
        <f t="shared" si="4"/>
        <v>53</v>
      </c>
      <c r="E182" s="6">
        <v>3.5</v>
      </c>
      <c r="F182" s="1">
        <f t="shared" si="17"/>
        <v>3.5</v>
      </c>
      <c r="G182" s="6">
        <v>0</v>
      </c>
      <c r="H182" s="1">
        <v>2</v>
      </c>
      <c r="I182" s="1">
        <v>2</v>
      </c>
      <c r="J182" s="1">
        <v>0</v>
      </c>
      <c r="K182" s="1">
        <v>0</v>
      </c>
      <c r="L182" s="5">
        <v>2.6</v>
      </c>
      <c r="M182" s="1">
        <f t="shared" si="18"/>
        <v>9.1712375879645147E-2</v>
      </c>
      <c r="N182" s="5">
        <v>2.6</v>
      </c>
      <c r="O182" s="1">
        <f t="shared" si="19"/>
        <v>9.1712375879645147E-2</v>
      </c>
      <c r="P182" s="5">
        <v>0.6</v>
      </c>
      <c r="Q182" s="6">
        <v>0</v>
      </c>
      <c r="R182" s="1">
        <f t="shared" si="20"/>
        <v>0.6</v>
      </c>
      <c r="S182" s="1">
        <f t="shared" si="21"/>
        <v>5.3999999999999995</v>
      </c>
      <c r="T182" s="6">
        <v>0</v>
      </c>
      <c r="U182" s="1">
        <f t="shared" si="0"/>
        <v>0</v>
      </c>
      <c r="V182" s="5">
        <v>0</v>
      </c>
      <c r="W182" s="1">
        <f t="shared" si="1"/>
        <v>0</v>
      </c>
      <c r="X182" s="6">
        <v>15</v>
      </c>
      <c r="Y182" s="1">
        <f t="shared" si="2"/>
        <v>1.4999999999999999E-2</v>
      </c>
      <c r="Z182" s="1"/>
      <c r="AA182" s="1">
        <f t="shared" si="10"/>
        <v>0</v>
      </c>
      <c r="AB182" s="1" t="s">
        <v>89</v>
      </c>
      <c r="AC182" s="1">
        <f t="shared" si="3"/>
        <v>0</v>
      </c>
    </row>
    <row r="183" spans="1:29" ht="16" thickBot="1" x14ac:dyDescent="0.2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ht="16" thickBot="1" x14ac:dyDescent="0.25">
      <c r="A184" s="11" t="s">
        <v>3</v>
      </c>
      <c r="B184" s="10"/>
      <c r="C184" s="10"/>
      <c r="D184" s="12">
        <f>SUM(D2:D182)</f>
        <v>179862.5</v>
      </c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x14ac:dyDescent="0.2">
      <c r="A185" s="13" t="s">
        <v>29</v>
      </c>
      <c r="B185" s="10"/>
      <c r="C185" s="10"/>
      <c r="D185" s="10"/>
      <c r="E185" s="10"/>
      <c r="F185" s="10">
        <f t="shared" ref="F185:AC185" si="22">SUM(F2:F182)/$D$184*1000</f>
        <v>15.920216832302454</v>
      </c>
      <c r="G185" s="10">
        <f t="shared" si="22"/>
        <v>1.0424629925637638</v>
      </c>
      <c r="H185" s="10">
        <f t="shared" si="22"/>
        <v>0.33497810827715618</v>
      </c>
      <c r="I185" s="10">
        <f t="shared" si="22"/>
        <v>0.45173396344429773</v>
      </c>
      <c r="J185" s="10">
        <f t="shared" si="22"/>
        <v>0.59239696990756829</v>
      </c>
      <c r="K185" s="10">
        <f t="shared" si="22"/>
        <v>0.45684898186114392</v>
      </c>
      <c r="L185" s="10">
        <f t="shared" si="22"/>
        <v>3.4911001459448183</v>
      </c>
      <c r="M185" s="10">
        <f t="shared" si="22"/>
        <v>0.64778393077675578</v>
      </c>
      <c r="N185" s="10">
        <f t="shared" si="22"/>
        <v>6.8158621168948486</v>
      </c>
      <c r="O185" s="10">
        <f t="shared" si="22"/>
        <v>1.6125786898927779</v>
      </c>
      <c r="P185" s="10">
        <f t="shared" si="22"/>
        <v>5.0956147056779475</v>
      </c>
      <c r="Q185" s="10">
        <f t="shared" si="22"/>
        <v>4.4478421016053933E-2</v>
      </c>
      <c r="R185" s="10">
        <f t="shared" si="22"/>
        <v>41.150367641948712</v>
      </c>
      <c r="S185" s="10">
        <f t="shared" si="22"/>
        <v>370.35330877753836</v>
      </c>
      <c r="T185" s="10">
        <f t="shared" si="22"/>
        <v>1.572740287719786</v>
      </c>
      <c r="U185" s="10">
        <f t="shared" si="22"/>
        <v>137.31499339773438</v>
      </c>
      <c r="V185" s="10">
        <f t="shared" si="22"/>
        <v>1.829175064285218</v>
      </c>
      <c r="W185" s="10">
        <f t="shared" si="22"/>
        <v>58.978386267287512</v>
      </c>
      <c r="X185" s="10">
        <f t="shared" si="22"/>
        <v>156.13315727291683</v>
      </c>
      <c r="Y185" s="10">
        <f t="shared" si="22"/>
        <v>1.1581207867120717</v>
      </c>
      <c r="Z185" s="10">
        <f t="shared" si="22"/>
        <v>0</v>
      </c>
      <c r="AA185" s="10">
        <f t="shared" si="22"/>
        <v>0</v>
      </c>
      <c r="AB185" s="10">
        <f t="shared" si="22"/>
        <v>0</v>
      </c>
      <c r="AC185" s="10">
        <f t="shared" si="22"/>
        <v>35.716172075891308</v>
      </c>
    </row>
    <row r="186" spans="1:29" ht="16" thickBot="1" x14ac:dyDescent="0.25">
      <c r="R186">
        <f>SUM(S2:S182)</f>
        <v>66612.671999999991</v>
      </c>
      <c r="T186">
        <f>SUM(U2:U182)</f>
        <v>24697.817999999999</v>
      </c>
    </row>
    <row r="187" spans="1:29" ht="28" customHeight="1" thickBot="1" x14ac:dyDescent="0.25">
      <c r="P187" s="61" t="s">
        <v>30</v>
      </c>
      <c r="Q187" s="62"/>
      <c r="R187" s="14">
        <f>R186/T186</f>
        <v>2.697107574442406</v>
      </c>
    </row>
    <row r="188" spans="1:29" ht="16" thickBot="1" x14ac:dyDescent="0.25"/>
    <row r="189" spans="1:29" ht="16" x14ac:dyDescent="0.2">
      <c r="A189" s="23" t="s">
        <v>31</v>
      </c>
      <c r="B189" s="24"/>
      <c r="C189" s="24"/>
      <c r="D189" s="24"/>
      <c r="E189" s="24"/>
      <c r="F189" s="25"/>
      <c r="G189" s="26"/>
      <c r="H189" s="15" t="s">
        <v>32</v>
      </c>
    </row>
    <row r="190" spans="1:29" x14ac:dyDescent="0.2">
      <c r="A190" s="27"/>
      <c r="B190" s="28" t="s">
        <v>33</v>
      </c>
      <c r="C190" s="63" t="s">
        <v>34</v>
      </c>
      <c r="D190" s="63"/>
      <c r="E190" s="28" t="s">
        <v>35</v>
      </c>
      <c r="F190" s="29"/>
      <c r="G190" s="30"/>
      <c r="H190" s="16"/>
    </row>
    <row r="191" spans="1:29" x14ac:dyDescent="0.2">
      <c r="A191" s="31" t="s">
        <v>36</v>
      </c>
      <c r="B191" s="32">
        <v>10</v>
      </c>
      <c r="C191" s="56" t="s">
        <v>37</v>
      </c>
      <c r="D191" s="56"/>
      <c r="E191" s="56" t="s">
        <v>38</v>
      </c>
      <c r="F191" s="60"/>
      <c r="G191" s="22"/>
      <c r="H191" s="16">
        <f>IF(F185&gt;14,B191,(F185/14*B191))</f>
        <v>10</v>
      </c>
    </row>
    <row r="192" spans="1:29" x14ac:dyDescent="0.2">
      <c r="A192" s="27" t="s">
        <v>39</v>
      </c>
      <c r="B192" s="32">
        <v>10</v>
      </c>
      <c r="C192" s="56" t="s">
        <v>40</v>
      </c>
      <c r="D192" s="56"/>
      <c r="E192" s="33" t="s">
        <v>41</v>
      </c>
      <c r="F192" s="34"/>
      <c r="G192" s="22"/>
      <c r="H192" s="16">
        <f>IF(G185&gt;1.5,B192,G185/1.5*B192)</f>
        <v>6.949753283758425</v>
      </c>
    </row>
    <row r="193" spans="1:8" x14ac:dyDescent="0.2">
      <c r="A193" s="31" t="s">
        <v>42</v>
      </c>
      <c r="B193" s="32">
        <v>10</v>
      </c>
      <c r="C193" s="56" t="s">
        <v>43</v>
      </c>
      <c r="D193" s="56"/>
      <c r="E193" s="33" t="s">
        <v>44</v>
      </c>
      <c r="F193" s="34"/>
      <c r="G193" s="22"/>
      <c r="H193" s="16">
        <f>IF(H185&gt;0.4,B193,H185/0.4*B193)</f>
        <v>8.3744527069289045</v>
      </c>
    </row>
    <row r="194" spans="1:8" ht="29" customHeight="1" x14ac:dyDescent="0.2">
      <c r="A194" s="31" t="s">
        <v>45</v>
      </c>
      <c r="B194" s="32">
        <v>5</v>
      </c>
      <c r="C194" s="56" t="s">
        <v>46</v>
      </c>
      <c r="D194" s="56"/>
      <c r="E194" s="56" t="s">
        <v>47</v>
      </c>
      <c r="F194" s="60"/>
      <c r="G194" s="35"/>
      <c r="H194" s="16">
        <f>IF(I185&gt;0.8,B194,I185/0.8*B194)</f>
        <v>2.8233372715268605</v>
      </c>
    </row>
    <row r="195" spans="1:8" x14ac:dyDescent="0.2">
      <c r="A195" s="27" t="s">
        <v>48</v>
      </c>
      <c r="B195" s="32">
        <v>10</v>
      </c>
      <c r="C195" s="56" t="s">
        <v>49</v>
      </c>
      <c r="D195" s="56"/>
      <c r="E195" s="33" t="s">
        <v>50</v>
      </c>
      <c r="F195" s="34"/>
      <c r="G195" s="22"/>
      <c r="H195" s="16">
        <f>IF(J185&gt;1.1,B195,J185/1.1*B195)</f>
        <v>5.3854269991597112</v>
      </c>
    </row>
    <row r="196" spans="1:8" ht="14.5" customHeight="1" x14ac:dyDescent="0.2">
      <c r="A196" s="31" t="s">
        <v>51</v>
      </c>
      <c r="B196" s="32">
        <v>5</v>
      </c>
      <c r="C196" s="58" t="s">
        <v>52</v>
      </c>
      <c r="D196" s="58"/>
      <c r="E196" s="58" t="s">
        <v>53</v>
      </c>
      <c r="F196" s="59"/>
      <c r="G196" s="36"/>
      <c r="H196" s="16">
        <f>IF(K185&gt;0.2,B196,K185/0.2*B196)</f>
        <v>5</v>
      </c>
    </row>
    <row r="197" spans="1:8" x14ac:dyDescent="0.2">
      <c r="A197" s="31" t="s">
        <v>54</v>
      </c>
      <c r="B197" s="32">
        <v>5</v>
      </c>
      <c r="C197" s="56" t="s">
        <v>55</v>
      </c>
      <c r="D197" s="56"/>
      <c r="E197" s="33" t="s">
        <v>56</v>
      </c>
      <c r="F197" s="34"/>
      <c r="G197" s="22"/>
      <c r="H197" s="16">
        <f>IF(M185&gt;0.8,B197,M185/0.8*B197)</f>
        <v>4.0486495673547234</v>
      </c>
    </row>
    <row r="198" spans="1:8" x14ac:dyDescent="0.2">
      <c r="A198" s="27" t="s">
        <v>57</v>
      </c>
      <c r="B198" s="32">
        <v>10</v>
      </c>
      <c r="C198" s="56" t="s">
        <v>58</v>
      </c>
      <c r="D198" s="56"/>
      <c r="E198" s="33" t="s">
        <v>59</v>
      </c>
      <c r="F198" s="34"/>
      <c r="G198" s="22"/>
      <c r="H198" s="16">
        <f>IF(O185&gt;2.5,B198,O185/2.5*B198)</f>
        <v>6.4503147595711123</v>
      </c>
    </row>
    <row r="199" spans="1:8" x14ac:dyDescent="0.2">
      <c r="A199" s="27" t="s">
        <v>60</v>
      </c>
      <c r="B199" s="32">
        <v>5</v>
      </c>
      <c r="C199" s="56" t="s">
        <v>61</v>
      </c>
      <c r="D199" s="56"/>
      <c r="E199" s="56" t="s">
        <v>62</v>
      </c>
      <c r="F199" s="60"/>
      <c r="G199" s="35"/>
      <c r="H199" s="16">
        <f>IF(R187&gt;2.5,B199,R187/2.5*B199)</f>
        <v>5</v>
      </c>
    </row>
    <row r="200" spans="1:8" x14ac:dyDescent="0.2">
      <c r="A200" s="27" t="s">
        <v>63</v>
      </c>
      <c r="B200" s="32">
        <v>5</v>
      </c>
      <c r="C200" s="56" t="s">
        <v>64</v>
      </c>
      <c r="D200" s="56"/>
      <c r="E200" s="33" t="s">
        <v>65</v>
      </c>
      <c r="F200" s="34"/>
      <c r="G200" s="22"/>
      <c r="H200" s="16">
        <f>IF(U185/1000&lt;0.08,B200,(IF(U185/1000&gt;0.16,0,((1-((U185/1000)-0.08)/0.08))*B200)))</f>
        <v>1.4178129126416006</v>
      </c>
    </row>
    <row r="201" spans="1:8" x14ac:dyDescent="0.2">
      <c r="A201" s="27" t="s">
        <v>66</v>
      </c>
      <c r="B201" s="32">
        <v>10</v>
      </c>
      <c r="C201" s="56" t="s">
        <v>67</v>
      </c>
      <c r="D201" s="56"/>
      <c r="E201" s="33" t="s">
        <v>68</v>
      </c>
      <c r="F201" s="34"/>
      <c r="G201" s="22"/>
      <c r="H201" s="16">
        <f>IF(W185/1000&lt;0.065,B201,(IF(W185/1000&gt;0.26,0,((1-(((W185/1000)-0.065)/0.195)))*B201)))</f>
        <v>10</v>
      </c>
    </row>
    <row r="202" spans="1:8" ht="27.5" customHeight="1" x14ac:dyDescent="0.2">
      <c r="A202" s="27" t="s">
        <v>69</v>
      </c>
      <c r="B202" s="32">
        <v>5</v>
      </c>
      <c r="C202" s="56" t="s">
        <v>70</v>
      </c>
      <c r="D202" s="56"/>
      <c r="E202" s="33" t="s">
        <v>71</v>
      </c>
      <c r="F202" s="34"/>
      <c r="G202" s="22"/>
      <c r="H202" s="16">
        <f>IF(Y185&lt;1.1,B202,(IF(Y185&gt;2,0,((1-(((Y185-1.1)/0.9)))*B202))))</f>
        <v>4.6771067404884912</v>
      </c>
    </row>
    <row r="203" spans="1:8" ht="16" thickBot="1" x14ac:dyDescent="0.25">
      <c r="A203" s="37" t="s">
        <v>72</v>
      </c>
      <c r="B203" s="38">
        <v>10</v>
      </c>
      <c r="C203" s="57" t="s">
        <v>73</v>
      </c>
      <c r="D203" s="57"/>
      <c r="E203" s="39" t="s">
        <v>74</v>
      </c>
      <c r="F203" s="40"/>
      <c r="G203" s="22"/>
      <c r="H203" s="16">
        <f>IF(AC185/1000&lt;0.05,B203,(IF(AC185/1000&gt;0.15,0,((1-(((AC185/1000)-0.05)/0.1)))*B203)))</f>
        <v>10</v>
      </c>
    </row>
    <row r="204" spans="1:8" ht="14.5" customHeight="1" x14ac:dyDescent="0.2">
      <c r="A204" s="41"/>
      <c r="B204" s="42"/>
      <c r="C204" s="43"/>
      <c r="D204" s="43"/>
      <c r="E204" s="43"/>
      <c r="F204" s="43"/>
      <c r="G204" s="17"/>
      <c r="H204" s="16"/>
    </row>
    <row r="205" spans="1:8" ht="16" thickBot="1" x14ac:dyDescent="0.25">
      <c r="A205" s="18" t="s">
        <v>75</v>
      </c>
      <c r="B205" s="19">
        <f>SUM(B191:B203)</f>
        <v>100</v>
      </c>
      <c r="C205" s="19"/>
      <c r="D205" s="19"/>
      <c r="E205" s="19"/>
      <c r="F205" s="19"/>
      <c r="G205" s="19"/>
      <c r="H205" s="20">
        <f>SUM(H190:H203)</f>
        <v>80.126854241429839</v>
      </c>
    </row>
    <row r="206" spans="1:8" x14ac:dyDescent="0.2">
      <c r="B206" s="21"/>
    </row>
  </sheetData>
  <mergeCells count="19">
    <mergeCell ref="E196:F196"/>
    <mergeCell ref="E199:F199"/>
    <mergeCell ref="P187:Q187"/>
    <mergeCell ref="C190:D190"/>
    <mergeCell ref="C191:D191"/>
    <mergeCell ref="C192:D192"/>
    <mergeCell ref="C193:D193"/>
    <mergeCell ref="C194:D194"/>
    <mergeCell ref="E191:F191"/>
    <mergeCell ref="E194:F194"/>
    <mergeCell ref="C200:D200"/>
    <mergeCell ref="C201:D201"/>
    <mergeCell ref="C202:D202"/>
    <mergeCell ref="C203:D203"/>
    <mergeCell ref="C195:D195"/>
    <mergeCell ref="C196:D196"/>
    <mergeCell ref="C197:D197"/>
    <mergeCell ref="C198:D198"/>
    <mergeCell ref="C199:D19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C799-7951-46EC-BDBA-06B403D31C51}">
  <dimension ref="A1:AC41"/>
  <sheetViews>
    <sheetView topLeftCell="A22" zoomScale="70" zoomScaleNormal="70" workbookViewId="0">
      <selection activeCell="A24" sqref="A24:H40"/>
    </sheetView>
  </sheetViews>
  <sheetFormatPr baseColWidth="10" defaultColWidth="8.83203125" defaultRowHeight="15" x14ac:dyDescent="0.2"/>
  <cols>
    <col min="1" max="1" width="36.1640625" customWidth="1"/>
    <col min="2" max="2" width="12.5" customWidth="1"/>
    <col min="3" max="3" width="9.33203125" bestFit="1" customWidth="1"/>
    <col min="4" max="4" width="10.83203125" bestFit="1" customWidth="1"/>
    <col min="5" max="5" width="11.5" customWidth="1"/>
    <col min="6" max="6" width="10.1640625" customWidth="1"/>
    <col min="7" max="7" width="14" customWidth="1"/>
    <col min="8" max="9" width="10.5" customWidth="1"/>
    <col min="10" max="19" width="13.33203125" customWidth="1"/>
    <col min="20" max="20" width="11.83203125" bestFit="1" customWidth="1"/>
    <col min="21" max="23" width="11.83203125" customWidth="1"/>
    <col min="24" max="24" width="9.33203125" customWidth="1"/>
    <col min="25" max="25" width="11.83203125" customWidth="1"/>
    <col min="26" max="26" width="12.6640625" customWidth="1"/>
    <col min="27" max="27" width="8.6640625" customWidth="1"/>
    <col min="29" max="29" width="8.6640625" customWidth="1"/>
  </cols>
  <sheetData>
    <row r="1" spans="1:29" ht="94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4" t="s">
        <v>17</v>
      </c>
      <c r="S1" s="4" t="s">
        <v>18</v>
      </c>
      <c r="T1" s="2" t="s">
        <v>19</v>
      </c>
      <c r="U1" s="4" t="s">
        <v>20</v>
      </c>
      <c r="V1" s="2" t="s">
        <v>21</v>
      </c>
      <c r="W1" s="4" t="s">
        <v>22</v>
      </c>
      <c r="X1" s="2" t="s">
        <v>23</v>
      </c>
      <c r="Y1" s="4" t="s">
        <v>24</v>
      </c>
      <c r="Z1" s="2" t="s">
        <v>25</v>
      </c>
      <c r="AA1" s="4" t="s">
        <v>26</v>
      </c>
      <c r="AB1" s="2" t="s">
        <v>27</v>
      </c>
      <c r="AC1" s="4" t="s">
        <v>28</v>
      </c>
    </row>
    <row r="2" spans="1:29" ht="26" customHeight="1" x14ac:dyDescent="0.2">
      <c r="A2" s="5" t="s">
        <v>189</v>
      </c>
      <c r="B2" s="6">
        <v>207</v>
      </c>
      <c r="C2" s="6">
        <v>2</v>
      </c>
      <c r="D2" s="7">
        <f t="shared" ref="D2:D17" si="0">B2*C2</f>
        <v>414</v>
      </c>
      <c r="E2" s="6">
        <v>0</v>
      </c>
      <c r="F2" s="1">
        <f t="shared" ref="F2:F17" si="1">E2*C2</f>
        <v>0</v>
      </c>
      <c r="G2" s="6">
        <v>0</v>
      </c>
      <c r="H2" s="1">
        <v>0</v>
      </c>
      <c r="I2" s="1">
        <v>0</v>
      </c>
      <c r="J2" s="1">
        <v>0</v>
      </c>
      <c r="K2" s="1">
        <v>0</v>
      </c>
      <c r="L2" s="6">
        <v>31</v>
      </c>
      <c r="M2" s="1">
        <f t="shared" ref="M2:M17" si="2">L2/28.3495*C2</f>
        <v>2.1869874248223073</v>
      </c>
      <c r="N2" s="6">
        <v>31</v>
      </c>
      <c r="O2" s="1">
        <f t="shared" ref="O2:O17" si="3">N2/28.3495*C2</f>
        <v>2.1869874248223073</v>
      </c>
      <c r="P2" s="6">
        <v>8</v>
      </c>
      <c r="Q2" s="6">
        <v>0</v>
      </c>
      <c r="R2" s="1">
        <f t="shared" ref="R2:R17" si="4">(P2-Q2-T2)*C2</f>
        <v>12.4</v>
      </c>
      <c r="S2" s="1">
        <f t="shared" ref="S2:S17" si="5">R2*9</f>
        <v>111.60000000000001</v>
      </c>
      <c r="T2" s="6">
        <v>1.8</v>
      </c>
      <c r="U2" s="1">
        <f t="shared" ref="U2:U17" si="6">T2*9*C2</f>
        <v>32.4</v>
      </c>
      <c r="V2" s="6">
        <v>0</v>
      </c>
      <c r="W2" s="1">
        <f t="shared" ref="W2:W17" si="7">V2*4*C2</f>
        <v>0</v>
      </c>
      <c r="X2" s="6">
        <v>65</v>
      </c>
      <c r="Y2" s="1">
        <f t="shared" ref="Y2:Y17" si="8">X2*C2/1000</f>
        <v>0.13</v>
      </c>
      <c r="Z2" s="1"/>
      <c r="AA2" s="1"/>
      <c r="AB2" s="1" t="s">
        <v>89</v>
      </c>
      <c r="AC2" s="1">
        <f t="shared" ref="AC2:AC17" si="9">IF(AB2="yes",D2,0)</f>
        <v>0</v>
      </c>
    </row>
    <row r="3" spans="1:29" ht="26" customHeight="1" x14ac:dyDescent="0.2">
      <c r="A3" s="5" t="s">
        <v>190</v>
      </c>
      <c r="B3" s="6">
        <v>76</v>
      </c>
      <c r="C3" s="6">
        <v>2</v>
      </c>
      <c r="D3" s="7">
        <f t="shared" si="0"/>
        <v>152</v>
      </c>
      <c r="E3" s="6">
        <v>0</v>
      </c>
      <c r="F3" s="1">
        <f t="shared" si="1"/>
        <v>0</v>
      </c>
      <c r="G3" s="6">
        <v>0</v>
      </c>
      <c r="H3" s="1">
        <v>0</v>
      </c>
      <c r="I3" s="1">
        <v>0</v>
      </c>
      <c r="J3" s="1">
        <v>0</v>
      </c>
      <c r="K3" s="1">
        <v>0</v>
      </c>
      <c r="L3" s="6">
        <v>16.5</v>
      </c>
      <c r="M3" s="1">
        <f t="shared" si="2"/>
        <v>1.1640416938570346</v>
      </c>
      <c r="N3" s="6">
        <v>16.5</v>
      </c>
      <c r="O3" s="1">
        <f t="shared" si="3"/>
        <v>1.1640416938570346</v>
      </c>
      <c r="P3" s="6">
        <v>1.3</v>
      </c>
      <c r="Q3" s="6">
        <v>0</v>
      </c>
      <c r="R3" s="1">
        <f t="shared" si="4"/>
        <v>2.6</v>
      </c>
      <c r="S3" s="1">
        <f t="shared" si="5"/>
        <v>23.400000000000002</v>
      </c>
      <c r="T3" s="6">
        <v>0</v>
      </c>
      <c r="U3" s="1">
        <f t="shared" si="6"/>
        <v>0</v>
      </c>
      <c r="V3" s="6">
        <v>0</v>
      </c>
      <c r="W3" s="1">
        <f t="shared" si="7"/>
        <v>0</v>
      </c>
      <c r="X3" s="6">
        <v>44</v>
      </c>
      <c r="Y3" s="1">
        <f t="shared" si="8"/>
        <v>8.7999999999999995E-2</v>
      </c>
      <c r="Z3" s="1"/>
      <c r="AA3" s="1"/>
      <c r="AB3" s="1" t="s">
        <v>89</v>
      </c>
      <c r="AC3" s="1">
        <f t="shared" si="9"/>
        <v>0</v>
      </c>
    </row>
    <row r="4" spans="1:29" ht="26" customHeight="1" x14ac:dyDescent="0.2">
      <c r="A4" s="5" t="s">
        <v>191</v>
      </c>
      <c r="B4" s="6">
        <v>172</v>
      </c>
      <c r="C4" s="6">
        <v>9.75</v>
      </c>
      <c r="D4" s="7">
        <f t="shared" si="0"/>
        <v>1677</v>
      </c>
      <c r="E4" s="6">
        <v>3</v>
      </c>
      <c r="F4" s="1">
        <f t="shared" si="1"/>
        <v>29.25</v>
      </c>
      <c r="G4" s="6">
        <v>0</v>
      </c>
      <c r="H4" s="1">
        <v>0</v>
      </c>
      <c r="I4" s="1">
        <v>0</v>
      </c>
      <c r="J4" s="1">
        <v>0</v>
      </c>
      <c r="K4" s="1">
        <v>0</v>
      </c>
      <c r="L4" s="6">
        <v>6</v>
      </c>
      <c r="M4" s="1">
        <f t="shared" si="2"/>
        <v>2.0635284572920156</v>
      </c>
      <c r="N4" s="6">
        <v>6</v>
      </c>
      <c r="O4" s="1">
        <f t="shared" si="3"/>
        <v>2.0635284572920156</v>
      </c>
      <c r="P4" s="6">
        <v>15</v>
      </c>
      <c r="Q4" s="6">
        <v>0</v>
      </c>
      <c r="R4" s="1">
        <f t="shared" si="4"/>
        <v>131.625</v>
      </c>
      <c r="S4" s="1">
        <f t="shared" si="5"/>
        <v>1184.625</v>
      </c>
      <c r="T4" s="6">
        <v>1.5</v>
      </c>
      <c r="U4" s="1">
        <f t="shared" si="6"/>
        <v>131.625</v>
      </c>
      <c r="V4" s="6">
        <v>0</v>
      </c>
      <c r="W4" s="1">
        <f t="shared" si="7"/>
        <v>0</v>
      </c>
      <c r="X4" s="6">
        <v>50</v>
      </c>
      <c r="Y4" s="1">
        <f t="shared" si="8"/>
        <v>0.48749999999999999</v>
      </c>
      <c r="Z4" s="1"/>
      <c r="AA4" s="1"/>
      <c r="AB4" s="1" t="s">
        <v>89</v>
      </c>
      <c r="AC4" s="1">
        <f t="shared" si="9"/>
        <v>0</v>
      </c>
    </row>
    <row r="5" spans="1:29" ht="26" customHeight="1" x14ac:dyDescent="0.2">
      <c r="A5" s="5" t="s">
        <v>192</v>
      </c>
      <c r="B5" s="6">
        <v>90</v>
      </c>
      <c r="C5" s="6">
        <v>9</v>
      </c>
      <c r="D5" s="7">
        <f t="shared" si="0"/>
        <v>810</v>
      </c>
      <c r="E5" s="6">
        <v>7</v>
      </c>
      <c r="F5" s="1">
        <f t="shared" si="1"/>
        <v>63</v>
      </c>
      <c r="G5" s="6">
        <v>0</v>
      </c>
      <c r="H5" s="1"/>
      <c r="I5" s="1">
        <v>11</v>
      </c>
      <c r="J5" s="1">
        <v>0</v>
      </c>
      <c r="K5" s="1">
        <v>0</v>
      </c>
      <c r="L5" s="6">
        <v>1</v>
      </c>
      <c r="M5" s="1">
        <f t="shared" si="2"/>
        <v>0.317465916506464</v>
      </c>
      <c r="N5" s="6">
        <v>1</v>
      </c>
      <c r="O5" s="1">
        <f t="shared" si="3"/>
        <v>0.317465916506464</v>
      </c>
      <c r="P5" s="6">
        <v>0</v>
      </c>
      <c r="Q5" s="6">
        <v>0</v>
      </c>
      <c r="R5" s="1">
        <f t="shared" si="4"/>
        <v>0</v>
      </c>
      <c r="S5" s="1">
        <f t="shared" si="5"/>
        <v>0</v>
      </c>
      <c r="T5" s="6">
        <v>0</v>
      </c>
      <c r="U5" s="1">
        <f t="shared" si="6"/>
        <v>0</v>
      </c>
      <c r="V5" s="6">
        <v>0</v>
      </c>
      <c r="W5" s="1">
        <f t="shared" si="7"/>
        <v>0</v>
      </c>
      <c r="X5" s="6">
        <v>0</v>
      </c>
      <c r="Y5" s="1">
        <f t="shared" si="8"/>
        <v>0</v>
      </c>
      <c r="Z5" s="1"/>
      <c r="AA5" s="1"/>
      <c r="AB5" s="1" t="s">
        <v>89</v>
      </c>
      <c r="AC5" s="1">
        <f t="shared" si="9"/>
        <v>0</v>
      </c>
    </row>
    <row r="6" spans="1:29" ht="26" customHeight="1" x14ac:dyDescent="0.2">
      <c r="A6" s="5" t="s">
        <v>193</v>
      </c>
      <c r="B6" s="6">
        <v>107</v>
      </c>
      <c r="C6" s="6">
        <v>3.5</v>
      </c>
      <c r="D6" s="7">
        <f t="shared" si="0"/>
        <v>374.5</v>
      </c>
      <c r="E6" s="6">
        <v>0</v>
      </c>
      <c r="F6" s="1">
        <f t="shared" si="1"/>
        <v>0</v>
      </c>
      <c r="G6" s="6">
        <v>0</v>
      </c>
      <c r="H6" s="1">
        <v>0</v>
      </c>
      <c r="I6" s="1">
        <v>0</v>
      </c>
      <c r="J6" s="1">
        <v>0</v>
      </c>
      <c r="K6" s="1">
        <v>0</v>
      </c>
      <c r="L6" s="6">
        <v>0</v>
      </c>
      <c r="M6" s="1">
        <f t="shared" si="2"/>
        <v>0</v>
      </c>
      <c r="N6" s="6">
        <v>14</v>
      </c>
      <c r="O6" s="1">
        <f t="shared" si="3"/>
        <v>1.7284255454240818</v>
      </c>
      <c r="P6" s="6">
        <v>2.9</v>
      </c>
      <c r="Q6" s="6">
        <v>0</v>
      </c>
      <c r="R6" s="1">
        <f t="shared" si="4"/>
        <v>3.1499999999999995</v>
      </c>
      <c r="S6" s="1">
        <f t="shared" si="5"/>
        <v>28.349999999999994</v>
      </c>
      <c r="T6" s="6">
        <v>2</v>
      </c>
      <c r="U6" s="1">
        <f t="shared" si="6"/>
        <v>63</v>
      </c>
      <c r="V6" s="6">
        <v>0</v>
      </c>
      <c r="W6" s="1">
        <f t="shared" si="7"/>
        <v>0</v>
      </c>
      <c r="X6" s="6">
        <v>46</v>
      </c>
      <c r="Y6" s="1">
        <f t="shared" si="8"/>
        <v>0.161</v>
      </c>
      <c r="Z6" s="1"/>
      <c r="AA6" s="1"/>
      <c r="AB6" s="1" t="s">
        <v>89</v>
      </c>
      <c r="AC6" s="1">
        <f t="shared" si="9"/>
        <v>0</v>
      </c>
    </row>
    <row r="7" spans="1:29" ht="26" customHeight="1" x14ac:dyDescent="0.2">
      <c r="A7" s="5" t="s">
        <v>194</v>
      </c>
      <c r="B7" s="6">
        <v>122</v>
      </c>
      <c r="C7" s="6">
        <v>33</v>
      </c>
      <c r="D7" s="7">
        <f t="shared" si="0"/>
        <v>4026</v>
      </c>
      <c r="E7" s="6">
        <v>0</v>
      </c>
      <c r="F7" s="1">
        <f t="shared" si="1"/>
        <v>0</v>
      </c>
      <c r="G7" s="6">
        <v>0</v>
      </c>
      <c r="H7" s="1">
        <v>0</v>
      </c>
      <c r="I7" s="1">
        <v>0</v>
      </c>
      <c r="J7" s="1">
        <v>0</v>
      </c>
      <c r="K7" s="1">
        <v>0</v>
      </c>
      <c r="L7" s="6">
        <v>0</v>
      </c>
      <c r="M7" s="1">
        <f t="shared" si="2"/>
        <v>0</v>
      </c>
      <c r="N7" s="6">
        <v>0</v>
      </c>
      <c r="O7" s="1">
        <f t="shared" si="3"/>
        <v>0</v>
      </c>
      <c r="P7" s="6">
        <v>13.8</v>
      </c>
      <c r="Q7" s="6">
        <v>0</v>
      </c>
      <c r="R7" s="1">
        <f t="shared" si="4"/>
        <v>392.7</v>
      </c>
      <c r="S7" s="1">
        <f t="shared" si="5"/>
        <v>3534.2999999999997</v>
      </c>
      <c r="T7" s="6">
        <v>1.9</v>
      </c>
      <c r="U7" s="1">
        <f t="shared" si="6"/>
        <v>564.29999999999995</v>
      </c>
      <c r="V7" s="6">
        <v>0</v>
      </c>
      <c r="W7" s="1">
        <f t="shared" si="7"/>
        <v>0</v>
      </c>
      <c r="X7" s="6">
        <v>0</v>
      </c>
      <c r="Y7" s="1">
        <f t="shared" si="8"/>
        <v>0</v>
      </c>
      <c r="Z7" s="1"/>
      <c r="AA7" s="1"/>
      <c r="AB7" s="1" t="s">
        <v>89</v>
      </c>
      <c r="AC7" s="1">
        <f t="shared" si="9"/>
        <v>0</v>
      </c>
    </row>
    <row r="8" spans="1:29" ht="26" customHeight="1" x14ac:dyDescent="0.2">
      <c r="A8" s="5" t="s">
        <v>195</v>
      </c>
      <c r="B8" s="6">
        <v>89</v>
      </c>
      <c r="C8" s="6">
        <v>4</v>
      </c>
      <c r="D8" s="7">
        <f t="shared" si="0"/>
        <v>356</v>
      </c>
      <c r="E8" s="6">
        <v>6</v>
      </c>
      <c r="F8" s="1">
        <f t="shared" si="1"/>
        <v>24</v>
      </c>
      <c r="G8" s="6">
        <v>0</v>
      </c>
      <c r="H8" s="1">
        <v>4</v>
      </c>
      <c r="I8" s="1">
        <v>4</v>
      </c>
      <c r="J8" s="1">
        <v>0</v>
      </c>
      <c r="K8" s="1">
        <v>0</v>
      </c>
      <c r="L8" s="6">
        <v>4.3</v>
      </c>
      <c r="M8" s="1">
        <f t="shared" si="2"/>
        <v>0.60671264043457551</v>
      </c>
      <c r="N8" s="6">
        <v>4.3</v>
      </c>
      <c r="O8" s="1">
        <f t="shared" si="3"/>
        <v>0.60671264043457551</v>
      </c>
      <c r="P8" s="6">
        <v>1</v>
      </c>
      <c r="Q8" s="6">
        <v>0</v>
      </c>
      <c r="R8" s="1">
        <f t="shared" si="4"/>
        <v>4</v>
      </c>
      <c r="S8" s="1">
        <f t="shared" si="5"/>
        <v>36</v>
      </c>
      <c r="T8" s="6">
        <v>0</v>
      </c>
      <c r="U8" s="1">
        <f t="shared" si="6"/>
        <v>0</v>
      </c>
      <c r="V8" s="6">
        <v>0</v>
      </c>
      <c r="W8" s="1">
        <f t="shared" si="7"/>
        <v>0</v>
      </c>
      <c r="X8" s="6">
        <v>25</v>
      </c>
      <c r="Y8" s="1">
        <f t="shared" si="8"/>
        <v>0.1</v>
      </c>
      <c r="Z8" s="1"/>
      <c r="AA8" s="1"/>
      <c r="AB8" s="1" t="s">
        <v>89</v>
      </c>
      <c r="AC8" s="1">
        <f t="shared" si="9"/>
        <v>0</v>
      </c>
    </row>
    <row r="9" spans="1:29" ht="26" customHeight="1" x14ac:dyDescent="0.2">
      <c r="A9" s="9" t="s">
        <v>196</v>
      </c>
      <c r="B9" s="6">
        <v>120</v>
      </c>
      <c r="C9" s="6">
        <v>13</v>
      </c>
      <c r="D9" s="7">
        <f t="shared" si="0"/>
        <v>1560</v>
      </c>
      <c r="E9" s="6">
        <v>10</v>
      </c>
      <c r="F9" s="1">
        <f t="shared" si="1"/>
        <v>130</v>
      </c>
      <c r="G9" s="6">
        <v>0</v>
      </c>
      <c r="H9" s="1">
        <v>0</v>
      </c>
      <c r="I9" s="1">
        <v>0</v>
      </c>
      <c r="J9" s="1">
        <v>0</v>
      </c>
      <c r="K9" s="1">
        <v>0</v>
      </c>
      <c r="L9" s="6">
        <v>6</v>
      </c>
      <c r="M9" s="1">
        <f t="shared" si="2"/>
        <v>2.7513712763893543</v>
      </c>
      <c r="N9" s="6">
        <v>6</v>
      </c>
      <c r="O9" s="1">
        <f t="shared" si="3"/>
        <v>2.7513712763893543</v>
      </c>
      <c r="P9" s="6">
        <v>9</v>
      </c>
      <c r="Q9" s="6">
        <v>0</v>
      </c>
      <c r="R9" s="1">
        <f t="shared" si="4"/>
        <v>104</v>
      </c>
      <c r="S9" s="1">
        <f t="shared" si="5"/>
        <v>936</v>
      </c>
      <c r="T9" s="6">
        <v>1</v>
      </c>
      <c r="U9" s="1">
        <f t="shared" si="6"/>
        <v>117</v>
      </c>
      <c r="V9" s="6">
        <v>0</v>
      </c>
      <c r="W9" s="1">
        <f t="shared" si="7"/>
        <v>0</v>
      </c>
      <c r="X9" s="6">
        <v>0</v>
      </c>
      <c r="Y9" s="1">
        <f t="shared" si="8"/>
        <v>0</v>
      </c>
      <c r="Z9" s="1"/>
      <c r="AA9" s="1"/>
      <c r="AB9" s="1" t="s">
        <v>89</v>
      </c>
      <c r="AC9" s="1">
        <f t="shared" si="9"/>
        <v>0</v>
      </c>
    </row>
    <row r="10" spans="1:29" ht="26" customHeight="1" x14ac:dyDescent="0.2">
      <c r="A10" s="5" t="s">
        <v>197</v>
      </c>
      <c r="B10" s="6">
        <v>167</v>
      </c>
      <c r="C10" s="6">
        <v>10</v>
      </c>
      <c r="D10" s="7">
        <f t="shared" si="0"/>
        <v>1670</v>
      </c>
      <c r="E10" s="6">
        <v>3.2</v>
      </c>
      <c r="F10" s="1">
        <f t="shared" si="1"/>
        <v>32</v>
      </c>
      <c r="G10" s="6">
        <v>16</v>
      </c>
      <c r="H10" s="1">
        <v>0</v>
      </c>
      <c r="I10" s="1">
        <v>0</v>
      </c>
      <c r="J10" s="1">
        <v>0</v>
      </c>
      <c r="K10" s="1">
        <v>0</v>
      </c>
      <c r="L10" s="6">
        <v>6.4</v>
      </c>
      <c r="M10" s="1">
        <f t="shared" si="2"/>
        <v>2.2575354062681883</v>
      </c>
      <c r="N10" s="6">
        <v>6.4</v>
      </c>
      <c r="O10" s="1">
        <f t="shared" si="3"/>
        <v>2.2575354062681883</v>
      </c>
      <c r="P10" s="6">
        <v>2.8</v>
      </c>
      <c r="Q10" s="6">
        <v>0</v>
      </c>
      <c r="R10" s="1">
        <f t="shared" si="4"/>
        <v>25</v>
      </c>
      <c r="S10" s="1">
        <f t="shared" si="5"/>
        <v>225</v>
      </c>
      <c r="T10" s="6">
        <v>0.3</v>
      </c>
      <c r="U10" s="1">
        <f t="shared" si="6"/>
        <v>26.999999999999996</v>
      </c>
      <c r="V10" s="6">
        <v>0</v>
      </c>
      <c r="W10" s="1">
        <f t="shared" si="7"/>
        <v>0</v>
      </c>
      <c r="X10" s="6">
        <v>2</v>
      </c>
      <c r="Y10" s="1">
        <f t="shared" si="8"/>
        <v>0.02</v>
      </c>
      <c r="Z10" s="1"/>
      <c r="AA10" s="1"/>
      <c r="AB10" s="1" t="s">
        <v>89</v>
      </c>
      <c r="AC10" s="1">
        <f t="shared" si="9"/>
        <v>0</v>
      </c>
    </row>
    <row r="11" spans="1:29" ht="26" customHeight="1" x14ac:dyDescent="0.2">
      <c r="A11" s="5" t="s">
        <v>198</v>
      </c>
      <c r="B11" s="6">
        <v>70</v>
      </c>
      <c r="C11" s="6">
        <v>6</v>
      </c>
      <c r="D11" s="7">
        <f t="shared" si="0"/>
        <v>420</v>
      </c>
      <c r="E11" s="6">
        <v>17</v>
      </c>
      <c r="F11" s="1">
        <f t="shared" si="1"/>
        <v>102</v>
      </c>
      <c r="G11" s="6">
        <v>10</v>
      </c>
      <c r="H11" s="1">
        <v>0</v>
      </c>
      <c r="I11" s="1">
        <v>0</v>
      </c>
      <c r="J11" s="1">
        <v>0</v>
      </c>
      <c r="K11" s="1">
        <v>0</v>
      </c>
      <c r="L11" s="6">
        <v>6</v>
      </c>
      <c r="M11" s="1">
        <f t="shared" si="2"/>
        <v>1.2698636660258558</v>
      </c>
      <c r="N11" s="6">
        <v>6</v>
      </c>
      <c r="O11" s="1">
        <f t="shared" si="3"/>
        <v>1.2698636660258558</v>
      </c>
      <c r="P11" s="6">
        <v>3.5</v>
      </c>
      <c r="Q11" s="6">
        <v>0</v>
      </c>
      <c r="R11" s="1">
        <f t="shared" si="4"/>
        <v>12</v>
      </c>
      <c r="S11" s="1">
        <f t="shared" si="5"/>
        <v>108</v>
      </c>
      <c r="T11" s="6">
        <v>1.5</v>
      </c>
      <c r="U11" s="1">
        <f t="shared" si="6"/>
        <v>81</v>
      </c>
      <c r="V11" s="6">
        <v>0</v>
      </c>
      <c r="W11" s="1">
        <f t="shared" si="7"/>
        <v>0</v>
      </c>
      <c r="X11" s="6">
        <v>330</v>
      </c>
      <c r="Y11" s="1">
        <f t="shared" si="8"/>
        <v>1.98</v>
      </c>
      <c r="Z11" s="1"/>
      <c r="AA11" s="1"/>
      <c r="AB11" s="1" t="s">
        <v>89</v>
      </c>
      <c r="AC11" s="1">
        <f t="shared" si="9"/>
        <v>0</v>
      </c>
    </row>
    <row r="12" spans="1:29" ht="26" customHeight="1" x14ac:dyDescent="0.2">
      <c r="A12" s="9" t="s">
        <v>199</v>
      </c>
      <c r="B12" s="6">
        <v>47</v>
      </c>
      <c r="C12" s="6">
        <v>8</v>
      </c>
      <c r="D12" s="7">
        <f t="shared" si="0"/>
        <v>376</v>
      </c>
      <c r="E12" s="6">
        <v>2</v>
      </c>
      <c r="F12" s="1">
        <f t="shared" si="1"/>
        <v>16</v>
      </c>
      <c r="G12" s="6">
        <v>0</v>
      </c>
      <c r="H12" s="1">
        <v>4</v>
      </c>
      <c r="I12" s="1">
        <v>4</v>
      </c>
      <c r="J12" s="1">
        <v>0</v>
      </c>
      <c r="K12" s="1">
        <v>0</v>
      </c>
      <c r="L12" s="6">
        <v>1</v>
      </c>
      <c r="M12" s="1">
        <f t="shared" si="2"/>
        <v>0.28219192578352353</v>
      </c>
      <c r="N12" s="6">
        <v>1</v>
      </c>
      <c r="O12" s="1">
        <f t="shared" si="3"/>
        <v>0.28219192578352353</v>
      </c>
      <c r="P12" s="6">
        <v>0.3</v>
      </c>
      <c r="Q12" s="6">
        <v>0</v>
      </c>
      <c r="R12" s="1">
        <f t="shared" si="4"/>
        <v>2.4</v>
      </c>
      <c r="S12" s="1">
        <f t="shared" si="5"/>
        <v>21.599999999999998</v>
      </c>
      <c r="T12" s="6">
        <v>0</v>
      </c>
      <c r="U12" s="1">
        <f t="shared" si="6"/>
        <v>0</v>
      </c>
      <c r="V12" s="6">
        <v>0</v>
      </c>
      <c r="W12" s="1">
        <f t="shared" si="7"/>
        <v>0</v>
      </c>
      <c r="X12" s="6">
        <v>2</v>
      </c>
      <c r="Y12" s="1">
        <f t="shared" si="8"/>
        <v>1.6E-2</v>
      </c>
      <c r="Z12" s="1"/>
      <c r="AA12" s="1"/>
      <c r="AB12" s="1" t="s">
        <v>89</v>
      </c>
      <c r="AC12" s="1">
        <f t="shared" si="9"/>
        <v>0</v>
      </c>
    </row>
    <row r="13" spans="1:29" ht="26" customHeight="1" x14ac:dyDescent="0.2">
      <c r="A13" s="9" t="s">
        <v>200</v>
      </c>
      <c r="B13" s="6">
        <v>20</v>
      </c>
      <c r="C13" s="6">
        <v>6</v>
      </c>
      <c r="D13" s="7">
        <f t="shared" si="0"/>
        <v>120</v>
      </c>
      <c r="E13" s="6">
        <v>2</v>
      </c>
      <c r="F13" s="1">
        <f t="shared" si="1"/>
        <v>12</v>
      </c>
      <c r="G13" s="6">
        <v>0</v>
      </c>
      <c r="H13" s="1">
        <v>0</v>
      </c>
      <c r="I13" s="1">
        <v>0</v>
      </c>
      <c r="J13" s="1">
        <v>6</v>
      </c>
      <c r="K13" s="1">
        <v>6</v>
      </c>
      <c r="L13" s="6">
        <v>2</v>
      </c>
      <c r="M13" s="1">
        <f t="shared" si="2"/>
        <v>0.42328788867528533</v>
      </c>
      <c r="N13" s="6">
        <v>2</v>
      </c>
      <c r="O13" s="1">
        <f t="shared" si="3"/>
        <v>0.42328788867528533</v>
      </c>
      <c r="P13" s="6">
        <v>0.2</v>
      </c>
      <c r="Q13" s="6">
        <v>0</v>
      </c>
      <c r="R13" s="1">
        <f t="shared" si="4"/>
        <v>1.2000000000000002</v>
      </c>
      <c r="S13" s="1">
        <f t="shared" si="5"/>
        <v>10.8</v>
      </c>
      <c r="T13" s="6">
        <v>0</v>
      </c>
      <c r="U13" s="1">
        <f t="shared" si="6"/>
        <v>0</v>
      </c>
      <c r="V13" s="6">
        <v>0</v>
      </c>
      <c r="W13" s="1">
        <f t="shared" si="7"/>
        <v>0</v>
      </c>
      <c r="X13" s="6">
        <v>19</v>
      </c>
      <c r="Y13" s="1">
        <f t="shared" si="8"/>
        <v>0.114</v>
      </c>
      <c r="Z13" s="1"/>
      <c r="AA13" s="1"/>
      <c r="AB13" s="1" t="s">
        <v>89</v>
      </c>
      <c r="AC13" s="1">
        <f t="shared" si="9"/>
        <v>0</v>
      </c>
    </row>
    <row r="14" spans="1:29" ht="26" customHeight="1" x14ac:dyDescent="0.2">
      <c r="A14" s="5" t="s">
        <v>201</v>
      </c>
      <c r="B14" s="6">
        <v>20</v>
      </c>
      <c r="C14" s="6">
        <v>2.5</v>
      </c>
      <c r="D14" s="7">
        <f t="shared" si="0"/>
        <v>50</v>
      </c>
      <c r="E14" s="6">
        <v>2</v>
      </c>
      <c r="F14" s="1">
        <f t="shared" si="1"/>
        <v>5</v>
      </c>
      <c r="G14" s="6">
        <v>0</v>
      </c>
      <c r="H14" s="1">
        <v>0</v>
      </c>
      <c r="I14" s="1">
        <v>0</v>
      </c>
      <c r="J14" s="1">
        <v>7.5</v>
      </c>
      <c r="K14" s="1">
        <v>7.5</v>
      </c>
      <c r="L14" s="5">
        <v>2</v>
      </c>
      <c r="M14" s="1">
        <f t="shared" si="2"/>
        <v>0.1763699536147022</v>
      </c>
      <c r="N14" s="5">
        <v>2</v>
      </c>
      <c r="O14" s="1">
        <f t="shared" si="3"/>
        <v>0.1763699536147022</v>
      </c>
      <c r="P14" s="5">
        <v>0</v>
      </c>
      <c r="Q14" s="6">
        <v>0</v>
      </c>
      <c r="R14" s="1">
        <f t="shared" si="4"/>
        <v>0</v>
      </c>
      <c r="S14" s="1">
        <f t="shared" si="5"/>
        <v>0</v>
      </c>
      <c r="T14" s="6">
        <v>0</v>
      </c>
      <c r="U14" s="1">
        <f t="shared" si="6"/>
        <v>0</v>
      </c>
      <c r="V14" s="5">
        <v>0</v>
      </c>
      <c r="W14" s="1">
        <f t="shared" si="7"/>
        <v>0</v>
      </c>
      <c r="X14" s="6">
        <v>65</v>
      </c>
      <c r="Y14" s="1">
        <f t="shared" si="8"/>
        <v>0.16250000000000001</v>
      </c>
      <c r="Z14" s="1"/>
      <c r="AA14" s="1"/>
      <c r="AB14" s="1" t="s">
        <v>89</v>
      </c>
      <c r="AC14" s="1">
        <f t="shared" si="9"/>
        <v>0</v>
      </c>
    </row>
    <row r="15" spans="1:29" ht="26" customHeight="1" x14ac:dyDescent="0.2">
      <c r="A15" s="5" t="s">
        <v>202</v>
      </c>
      <c r="B15" s="6">
        <v>76</v>
      </c>
      <c r="C15" s="6">
        <v>6</v>
      </c>
      <c r="D15" s="7">
        <f t="shared" si="0"/>
        <v>456</v>
      </c>
      <c r="E15" s="6">
        <v>3</v>
      </c>
      <c r="F15" s="1">
        <f t="shared" si="1"/>
        <v>18</v>
      </c>
      <c r="G15" s="6">
        <v>0</v>
      </c>
      <c r="H15" s="1">
        <v>2</v>
      </c>
      <c r="I15" s="1">
        <v>2</v>
      </c>
      <c r="J15" s="1">
        <v>0</v>
      </c>
      <c r="K15" s="1">
        <v>0</v>
      </c>
      <c r="L15" s="5">
        <v>1</v>
      </c>
      <c r="M15" s="1">
        <f t="shared" si="2"/>
        <v>0.21164394433764266</v>
      </c>
      <c r="N15" s="5">
        <v>1</v>
      </c>
      <c r="O15" s="1">
        <f t="shared" si="3"/>
        <v>0.21164394433764266</v>
      </c>
      <c r="P15" s="5">
        <v>7</v>
      </c>
      <c r="Q15" s="6">
        <v>0</v>
      </c>
      <c r="R15" s="1">
        <f t="shared" si="4"/>
        <v>36</v>
      </c>
      <c r="S15" s="1">
        <f t="shared" si="5"/>
        <v>324</v>
      </c>
      <c r="T15" s="6">
        <v>1</v>
      </c>
      <c r="U15" s="1">
        <f t="shared" si="6"/>
        <v>54</v>
      </c>
      <c r="V15" s="5">
        <v>0</v>
      </c>
      <c r="W15" s="1">
        <f t="shared" si="7"/>
        <v>0</v>
      </c>
      <c r="X15" s="6">
        <v>4</v>
      </c>
      <c r="Y15" s="1">
        <f t="shared" si="8"/>
        <v>2.4E-2</v>
      </c>
      <c r="Z15" s="1"/>
      <c r="AA15" s="1"/>
      <c r="AB15" s="1" t="s">
        <v>89</v>
      </c>
      <c r="AC15" s="1">
        <f t="shared" si="9"/>
        <v>0</v>
      </c>
    </row>
    <row r="16" spans="1:29" ht="26" customHeight="1" x14ac:dyDescent="0.2">
      <c r="A16" s="5" t="s">
        <v>203</v>
      </c>
      <c r="B16" s="6">
        <v>100</v>
      </c>
      <c r="C16" s="6">
        <v>3.5</v>
      </c>
      <c r="D16" s="7">
        <f t="shared" si="0"/>
        <v>350</v>
      </c>
      <c r="E16" s="6">
        <v>6</v>
      </c>
      <c r="F16" s="1">
        <f t="shared" si="1"/>
        <v>21</v>
      </c>
      <c r="G16" s="6">
        <v>0</v>
      </c>
      <c r="H16" s="1">
        <v>0</v>
      </c>
      <c r="I16" s="1">
        <v>0</v>
      </c>
      <c r="J16" s="1">
        <v>0</v>
      </c>
      <c r="K16" s="1">
        <v>2</v>
      </c>
      <c r="L16" s="5">
        <v>6</v>
      </c>
      <c r="M16" s="1">
        <f t="shared" si="2"/>
        <v>0.74075380518174927</v>
      </c>
      <c r="N16" s="5">
        <v>6</v>
      </c>
      <c r="O16" s="1">
        <f t="shared" si="3"/>
        <v>0.74075380518174927</v>
      </c>
      <c r="P16" s="5">
        <v>0</v>
      </c>
      <c r="Q16" s="6">
        <v>0</v>
      </c>
      <c r="R16" s="1">
        <f t="shared" si="4"/>
        <v>0</v>
      </c>
      <c r="S16" s="1">
        <f t="shared" si="5"/>
        <v>0</v>
      </c>
      <c r="T16" s="6">
        <v>0</v>
      </c>
      <c r="U16" s="1">
        <f t="shared" si="6"/>
        <v>0</v>
      </c>
      <c r="V16" s="5">
        <v>0</v>
      </c>
      <c r="W16" s="1">
        <f t="shared" si="7"/>
        <v>0</v>
      </c>
      <c r="X16" s="6">
        <v>540</v>
      </c>
      <c r="Y16" s="1">
        <f t="shared" si="8"/>
        <v>1.89</v>
      </c>
      <c r="Z16" s="1"/>
      <c r="AA16" s="1"/>
      <c r="AB16" s="1" t="s">
        <v>89</v>
      </c>
      <c r="AC16" s="1">
        <f t="shared" si="9"/>
        <v>0</v>
      </c>
    </row>
    <row r="17" spans="1:29" ht="26" customHeight="1" x14ac:dyDescent="0.2">
      <c r="A17" s="5" t="s">
        <v>204</v>
      </c>
      <c r="B17" s="6">
        <v>0</v>
      </c>
      <c r="C17" s="6">
        <v>20</v>
      </c>
      <c r="D17" s="7">
        <f t="shared" si="0"/>
        <v>0</v>
      </c>
      <c r="E17" s="6">
        <v>0</v>
      </c>
      <c r="F17" s="1">
        <f t="shared" si="1"/>
        <v>0</v>
      </c>
      <c r="G17" s="6">
        <v>0</v>
      </c>
      <c r="H17" s="1">
        <v>0</v>
      </c>
      <c r="I17" s="1">
        <v>0</v>
      </c>
      <c r="J17" s="1">
        <v>0</v>
      </c>
      <c r="K17" s="1">
        <v>0</v>
      </c>
      <c r="L17" s="5">
        <v>0</v>
      </c>
      <c r="M17" s="1">
        <f t="shared" si="2"/>
        <v>0</v>
      </c>
      <c r="N17" s="5">
        <v>0</v>
      </c>
      <c r="O17" s="1">
        <f t="shared" si="3"/>
        <v>0</v>
      </c>
      <c r="P17" s="5">
        <v>0</v>
      </c>
      <c r="Q17" s="6">
        <v>0</v>
      </c>
      <c r="R17" s="1">
        <f t="shared" si="4"/>
        <v>0</v>
      </c>
      <c r="S17" s="1">
        <f t="shared" si="5"/>
        <v>0</v>
      </c>
      <c r="T17" s="6">
        <v>0</v>
      </c>
      <c r="U17" s="1">
        <f t="shared" si="6"/>
        <v>0</v>
      </c>
      <c r="V17" s="5">
        <v>0</v>
      </c>
      <c r="W17" s="1">
        <f t="shared" si="7"/>
        <v>0</v>
      </c>
      <c r="X17" s="6">
        <v>0</v>
      </c>
      <c r="Y17" s="1">
        <f t="shared" si="8"/>
        <v>0</v>
      </c>
      <c r="Z17" s="1"/>
      <c r="AA17" s="1"/>
      <c r="AB17" s="1" t="s">
        <v>89</v>
      </c>
      <c r="AC17" s="1">
        <f t="shared" si="9"/>
        <v>0</v>
      </c>
    </row>
    <row r="18" spans="1:29" ht="16" thickBot="1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ht="16" thickBot="1" x14ac:dyDescent="0.25">
      <c r="A19" s="11" t="s">
        <v>3</v>
      </c>
      <c r="B19" s="10"/>
      <c r="C19" s="10"/>
      <c r="D19" s="12">
        <f>SUM(D2:D17)</f>
        <v>12811.5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x14ac:dyDescent="0.2">
      <c r="A20" s="13" t="s">
        <v>29</v>
      </c>
      <c r="B20" s="10"/>
      <c r="C20" s="10"/>
      <c r="D20" s="10"/>
      <c r="E20" s="10"/>
      <c r="F20" s="10">
        <f t="shared" ref="F20:AC20" si="10">SUM(F2:F17)/$D$19*1000</f>
        <v>35.30031612223393</v>
      </c>
      <c r="G20" s="10">
        <f t="shared" si="10"/>
        <v>2.0294266869609334</v>
      </c>
      <c r="H20" s="10">
        <f t="shared" si="10"/>
        <v>0.7805487257542052</v>
      </c>
      <c r="I20" s="10">
        <f t="shared" si="10"/>
        <v>1.639152324083831</v>
      </c>
      <c r="J20" s="10">
        <f t="shared" si="10"/>
        <v>1.053740779768177</v>
      </c>
      <c r="K20" s="10">
        <f t="shared" si="10"/>
        <v>1.2098505249190181</v>
      </c>
      <c r="L20" s="10">
        <f t="shared" si="10"/>
        <v>6.9624946337275109</v>
      </c>
      <c r="M20" s="10">
        <f t="shared" si="10"/>
        <v>1.1280298168979979</v>
      </c>
      <c r="N20" s="10">
        <f t="shared" si="10"/>
        <v>8.0552628497833982</v>
      </c>
      <c r="O20" s="10">
        <f t="shared" si="10"/>
        <v>1.2629418526021763</v>
      </c>
      <c r="P20" s="10">
        <f t="shared" si="10"/>
        <v>5.0579557428872493</v>
      </c>
      <c r="Q20" s="10">
        <f t="shared" si="10"/>
        <v>0</v>
      </c>
      <c r="R20" s="10">
        <f t="shared" si="10"/>
        <v>56.751746477773885</v>
      </c>
      <c r="S20" s="10">
        <f t="shared" si="10"/>
        <v>510.76571829996487</v>
      </c>
      <c r="T20" s="10">
        <f t="shared" si="10"/>
        <v>0.85860359832962574</v>
      </c>
      <c r="U20" s="10">
        <f t="shared" si="10"/>
        <v>83.544081489286953</v>
      </c>
      <c r="V20" s="10">
        <f t="shared" si="10"/>
        <v>0</v>
      </c>
      <c r="W20" s="10">
        <f t="shared" si="10"/>
        <v>0</v>
      </c>
      <c r="X20" s="10">
        <f t="shared" si="10"/>
        <v>93.041408109901255</v>
      </c>
      <c r="Y20" s="10">
        <f t="shared" si="10"/>
        <v>0.40377785583265036</v>
      </c>
      <c r="Z20" s="10">
        <f t="shared" si="10"/>
        <v>0</v>
      </c>
      <c r="AA20" s="10">
        <f t="shared" si="10"/>
        <v>0</v>
      </c>
      <c r="AB20" s="10">
        <f t="shared" si="10"/>
        <v>0</v>
      </c>
      <c r="AC20" s="10">
        <f t="shared" si="10"/>
        <v>0</v>
      </c>
    </row>
    <row r="21" spans="1:29" ht="16" thickBot="1" x14ac:dyDescent="0.25">
      <c r="R21">
        <f>SUM(S2:S17)</f>
        <v>6543.6750000000002</v>
      </c>
      <c r="T21">
        <f>SUM(U2:U17)</f>
        <v>1070.3249999999998</v>
      </c>
    </row>
    <row r="22" spans="1:29" ht="28" customHeight="1" thickBot="1" x14ac:dyDescent="0.25">
      <c r="P22" s="61" t="s">
        <v>30</v>
      </c>
      <c r="Q22" s="62"/>
      <c r="R22" s="14">
        <f>R21/T21</f>
        <v>6.1137271389531227</v>
      </c>
    </row>
    <row r="23" spans="1:29" ht="16" thickBot="1" x14ac:dyDescent="0.25"/>
    <row r="24" spans="1:29" ht="16" x14ac:dyDescent="0.2">
      <c r="A24" s="23" t="s">
        <v>31</v>
      </c>
      <c r="B24" s="24"/>
      <c r="C24" s="24"/>
      <c r="D24" s="24"/>
      <c r="E24" s="24"/>
      <c r="F24" s="25"/>
      <c r="G24" s="26"/>
      <c r="H24" s="15" t="s">
        <v>32</v>
      </c>
    </row>
    <row r="25" spans="1:29" x14ac:dyDescent="0.2">
      <c r="A25" s="27"/>
      <c r="B25" s="28" t="s">
        <v>33</v>
      </c>
      <c r="C25" s="63" t="s">
        <v>34</v>
      </c>
      <c r="D25" s="63"/>
      <c r="E25" s="28" t="s">
        <v>35</v>
      </c>
      <c r="F25" s="29"/>
      <c r="G25" s="30"/>
      <c r="H25" s="16"/>
    </row>
    <row r="26" spans="1:29" x14ac:dyDescent="0.2">
      <c r="A26" s="31" t="s">
        <v>36</v>
      </c>
      <c r="B26" s="32">
        <v>10</v>
      </c>
      <c r="C26" s="56" t="s">
        <v>37</v>
      </c>
      <c r="D26" s="56"/>
      <c r="E26" s="56" t="s">
        <v>38</v>
      </c>
      <c r="F26" s="60"/>
      <c r="G26" s="22"/>
      <c r="H26" s="16">
        <f>IF(F20&gt;14,B26,(F20/14*B26))</f>
        <v>10</v>
      </c>
    </row>
    <row r="27" spans="1:29" x14ac:dyDescent="0.2">
      <c r="A27" s="27" t="s">
        <v>39</v>
      </c>
      <c r="B27" s="32">
        <v>10</v>
      </c>
      <c r="C27" s="56" t="s">
        <v>40</v>
      </c>
      <c r="D27" s="56"/>
      <c r="E27" s="33" t="s">
        <v>41</v>
      </c>
      <c r="F27" s="34"/>
      <c r="G27" s="22"/>
      <c r="H27" s="16">
        <f>IF(G20&gt;1.5,B27,G20/1.5*B27)</f>
        <v>10</v>
      </c>
    </row>
    <row r="28" spans="1:29" x14ac:dyDescent="0.2">
      <c r="A28" s="31" t="s">
        <v>42</v>
      </c>
      <c r="B28" s="32">
        <v>10</v>
      </c>
      <c r="C28" s="56" t="s">
        <v>43</v>
      </c>
      <c r="D28" s="56"/>
      <c r="E28" s="33" t="s">
        <v>44</v>
      </c>
      <c r="F28" s="34"/>
      <c r="G28" s="22"/>
      <c r="H28" s="16">
        <f>IF(H20&gt;0.4,B28,H20/0.4*B28)</f>
        <v>10</v>
      </c>
    </row>
    <row r="29" spans="1:29" ht="29" customHeight="1" x14ac:dyDescent="0.2">
      <c r="A29" s="31" t="s">
        <v>45</v>
      </c>
      <c r="B29" s="32">
        <v>5</v>
      </c>
      <c r="C29" s="56" t="s">
        <v>46</v>
      </c>
      <c r="D29" s="56"/>
      <c r="E29" s="56" t="s">
        <v>47</v>
      </c>
      <c r="F29" s="60"/>
      <c r="G29" s="35"/>
      <c r="H29" s="16">
        <f>IF(I20&gt;0.8,B29,I20/0.8*B29)</f>
        <v>5</v>
      </c>
    </row>
    <row r="30" spans="1:29" x14ac:dyDescent="0.2">
      <c r="A30" s="27" t="s">
        <v>48</v>
      </c>
      <c r="B30" s="32">
        <v>10</v>
      </c>
      <c r="C30" s="56" t="s">
        <v>49</v>
      </c>
      <c r="D30" s="56"/>
      <c r="E30" s="33" t="s">
        <v>50</v>
      </c>
      <c r="F30" s="34"/>
      <c r="G30" s="22"/>
      <c r="H30" s="16">
        <f>IF(J20&gt;1.1,B30,J20/1.1*B30)</f>
        <v>9.5794616342561554</v>
      </c>
    </row>
    <row r="31" spans="1:29" ht="14.5" customHeight="1" x14ac:dyDescent="0.2">
      <c r="A31" s="31" t="s">
        <v>51</v>
      </c>
      <c r="B31" s="32">
        <v>5</v>
      </c>
      <c r="C31" s="58" t="s">
        <v>52</v>
      </c>
      <c r="D31" s="58"/>
      <c r="E31" s="58" t="s">
        <v>53</v>
      </c>
      <c r="F31" s="59"/>
      <c r="G31" s="36"/>
      <c r="H31" s="16">
        <f>IF(K20&gt;0.2,B31,K20/0.2*B31)</f>
        <v>5</v>
      </c>
    </row>
    <row r="32" spans="1:29" x14ac:dyDescent="0.2">
      <c r="A32" s="31" t="s">
        <v>54</v>
      </c>
      <c r="B32" s="32">
        <v>5</v>
      </c>
      <c r="C32" s="56" t="s">
        <v>55</v>
      </c>
      <c r="D32" s="56"/>
      <c r="E32" s="33" t="s">
        <v>56</v>
      </c>
      <c r="F32" s="34"/>
      <c r="G32" s="22"/>
      <c r="H32" s="16">
        <f>IF(M20&gt;0.8,B32,M20/0.8*B32)</f>
        <v>5</v>
      </c>
    </row>
    <row r="33" spans="1:8" x14ac:dyDescent="0.2">
      <c r="A33" s="27" t="s">
        <v>57</v>
      </c>
      <c r="B33" s="32">
        <v>10</v>
      </c>
      <c r="C33" s="56" t="s">
        <v>58</v>
      </c>
      <c r="D33" s="56"/>
      <c r="E33" s="33" t="s">
        <v>59</v>
      </c>
      <c r="F33" s="34"/>
      <c r="G33" s="22"/>
      <c r="H33" s="16">
        <f>IF(O20&gt;2.5,B33,O20/2.5*B33)</f>
        <v>5.0517674104087051</v>
      </c>
    </row>
    <row r="34" spans="1:8" x14ac:dyDescent="0.2">
      <c r="A34" s="27" t="s">
        <v>60</v>
      </c>
      <c r="B34" s="32">
        <v>5</v>
      </c>
      <c r="C34" s="56" t="s">
        <v>61</v>
      </c>
      <c r="D34" s="56"/>
      <c r="E34" s="56" t="s">
        <v>62</v>
      </c>
      <c r="F34" s="60"/>
      <c r="G34" s="35"/>
      <c r="H34" s="16">
        <f>IF(R22&gt;2.5,B34,R22/2.5*B34)</f>
        <v>5</v>
      </c>
    </row>
    <row r="35" spans="1:8" x14ac:dyDescent="0.2">
      <c r="A35" s="27" t="s">
        <v>63</v>
      </c>
      <c r="B35" s="32">
        <v>5</v>
      </c>
      <c r="C35" s="56" t="s">
        <v>64</v>
      </c>
      <c r="D35" s="56"/>
      <c r="E35" s="33" t="s">
        <v>65</v>
      </c>
      <c r="F35" s="34"/>
      <c r="G35" s="22"/>
      <c r="H35" s="16">
        <f>IF(U20/1000&lt;0.08,B35,(IF(U20/1000&gt;0.16,0,((1-((U20/1000)-0.08)/0.08))*B35)))</f>
        <v>4.7784949069195655</v>
      </c>
    </row>
    <row r="36" spans="1:8" x14ac:dyDescent="0.2">
      <c r="A36" s="27" t="s">
        <v>66</v>
      </c>
      <c r="B36" s="32">
        <v>10</v>
      </c>
      <c r="C36" s="56" t="s">
        <v>67</v>
      </c>
      <c r="D36" s="56"/>
      <c r="E36" s="33" t="s">
        <v>68</v>
      </c>
      <c r="F36" s="34"/>
      <c r="G36" s="22"/>
      <c r="H36" s="16">
        <f>IF(W20/1000&lt;0.065,B36,(IF(W20/1000&gt;0.26,0,((1-(((W20/1000)-0.065)/0.195)))*B36)))</f>
        <v>10</v>
      </c>
    </row>
    <row r="37" spans="1:8" ht="27.5" customHeight="1" x14ac:dyDescent="0.2">
      <c r="A37" s="27" t="s">
        <v>69</v>
      </c>
      <c r="B37" s="32">
        <v>5</v>
      </c>
      <c r="C37" s="56" t="s">
        <v>70</v>
      </c>
      <c r="D37" s="56"/>
      <c r="E37" s="33" t="s">
        <v>71</v>
      </c>
      <c r="F37" s="34"/>
      <c r="G37" s="22"/>
      <c r="H37" s="16">
        <f>IF(Y20&lt;1.1,B37,(IF(Y20&gt;2,0,((1-(((Y20-1.1)/0.9)))*B37))))</f>
        <v>5</v>
      </c>
    </row>
    <row r="38" spans="1:8" ht="16" thickBot="1" x14ac:dyDescent="0.25">
      <c r="A38" s="37" t="s">
        <v>72</v>
      </c>
      <c r="B38" s="38">
        <v>10</v>
      </c>
      <c r="C38" s="57" t="s">
        <v>73</v>
      </c>
      <c r="D38" s="57"/>
      <c r="E38" s="39" t="s">
        <v>74</v>
      </c>
      <c r="F38" s="40"/>
      <c r="G38" s="22"/>
      <c r="H38" s="16">
        <f>IF(AC20/1000&lt;0.05,B38,(IF(AC20/1000&gt;0.15,0,((1-(((AC20/1000)-0.05)/0.1)))*B38)))</f>
        <v>10</v>
      </c>
    </row>
    <row r="39" spans="1:8" ht="14.5" customHeight="1" x14ac:dyDescent="0.2">
      <c r="A39" s="41"/>
      <c r="B39" s="42"/>
      <c r="C39" s="43"/>
      <c r="D39" s="43"/>
      <c r="E39" s="43"/>
      <c r="F39" s="43"/>
      <c r="G39" s="17"/>
      <c r="H39" s="16"/>
    </row>
    <row r="40" spans="1:8" ht="16" thickBot="1" x14ac:dyDescent="0.25">
      <c r="A40" s="18" t="s">
        <v>75</v>
      </c>
      <c r="B40" s="19">
        <f>SUM(B26:B38)</f>
        <v>100</v>
      </c>
      <c r="C40" s="19"/>
      <c r="D40" s="19"/>
      <c r="E40" s="19"/>
      <c r="F40" s="19"/>
      <c r="G40" s="19"/>
      <c r="H40" s="20">
        <f>SUM(H25:H38)</f>
        <v>94.409723951584425</v>
      </c>
    </row>
    <row r="41" spans="1:8" x14ac:dyDescent="0.2">
      <c r="B41" s="21"/>
    </row>
  </sheetData>
  <mergeCells count="19">
    <mergeCell ref="C32:D32"/>
    <mergeCell ref="P22:Q22"/>
    <mergeCell ref="C25:D25"/>
    <mergeCell ref="C26:D26"/>
    <mergeCell ref="E26:F26"/>
    <mergeCell ref="C27:D27"/>
    <mergeCell ref="C28:D28"/>
    <mergeCell ref="C29:D29"/>
    <mergeCell ref="E29:F29"/>
    <mergeCell ref="C30:D30"/>
    <mergeCell ref="C31:D31"/>
    <mergeCell ref="E31:F31"/>
    <mergeCell ref="C38:D38"/>
    <mergeCell ref="C33:D33"/>
    <mergeCell ref="C34:D34"/>
    <mergeCell ref="E34:F34"/>
    <mergeCell ref="C35:D35"/>
    <mergeCell ref="C36:D36"/>
    <mergeCell ref="C37:D3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EFEA-ABBA-48EF-9485-674F8BA137BF}">
  <dimension ref="A1:AC37"/>
  <sheetViews>
    <sheetView topLeftCell="A14" zoomScale="70" zoomScaleNormal="70" workbookViewId="0">
      <selection activeCell="A20" sqref="A20:H36"/>
    </sheetView>
  </sheetViews>
  <sheetFormatPr baseColWidth="10" defaultColWidth="8.83203125" defaultRowHeight="15" x14ac:dyDescent="0.2"/>
  <cols>
    <col min="1" max="1" width="36.1640625" customWidth="1"/>
    <col min="2" max="2" width="12.5" customWidth="1"/>
    <col min="3" max="3" width="9.33203125" bestFit="1" customWidth="1"/>
    <col min="4" max="4" width="10.83203125" bestFit="1" customWidth="1"/>
    <col min="5" max="5" width="11.5" customWidth="1"/>
    <col min="6" max="6" width="10.1640625" customWidth="1"/>
    <col min="7" max="7" width="14" customWidth="1"/>
    <col min="8" max="9" width="10.5" customWidth="1"/>
    <col min="10" max="19" width="13.33203125" customWidth="1"/>
    <col min="20" max="20" width="11.83203125" bestFit="1" customWidth="1"/>
    <col min="21" max="23" width="11.83203125" customWidth="1"/>
    <col min="24" max="24" width="9.33203125" customWidth="1"/>
    <col min="25" max="25" width="11.83203125" customWidth="1"/>
    <col min="26" max="26" width="12.6640625" customWidth="1"/>
    <col min="27" max="27" width="8.6640625" customWidth="1"/>
    <col min="29" max="29" width="8.6640625" customWidth="1"/>
  </cols>
  <sheetData>
    <row r="1" spans="1:29" ht="94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4" t="s">
        <v>17</v>
      </c>
      <c r="S1" s="4" t="s">
        <v>18</v>
      </c>
      <c r="T1" s="2" t="s">
        <v>19</v>
      </c>
      <c r="U1" s="4" t="s">
        <v>20</v>
      </c>
      <c r="V1" s="2" t="s">
        <v>21</v>
      </c>
      <c r="W1" s="4" t="s">
        <v>22</v>
      </c>
      <c r="X1" s="2" t="s">
        <v>23</v>
      </c>
      <c r="Y1" s="4" t="s">
        <v>24</v>
      </c>
      <c r="Z1" s="2" t="s">
        <v>25</v>
      </c>
      <c r="AA1" s="4" t="s">
        <v>26</v>
      </c>
      <c r="AB1" s="2" t="s">
        <v>27</v>
      </c>
      <c r="AC1" s="4" t="s">
        <v>28</v>
      </c>
    </row>
    <row r="2" spans="1:29" ht="26" customHeight="1" x14ac:dyDescent="0.2">
      <c r="A2" s="5" t="s">
        <v>171</v>
      </c>
      <c r="B2" s="6">
        <v>140</v>
      </c>
      <c r="C2" s="6">
        <v>8</v>
      </c>
      <c r="D2" s="7">
        <f t="shared" ref="D2:D13" si="0">B2*C2</f>
        <v>1120</v>
      </c>
      <c r="E2" s="6">
        <v>0</v>
      </c>
      <c r="F2" s="1">
        <f t="shared" ref="F2:F13" si="1">E2*C2</f>
        <v>0</v>
      </c>
      <c r="G2" s="6">
        <v>0</v>
      </c>
      <c r="H2" s="1">
        <v>0</v>
      </c>
      <c r="I2" s="1">
        <v>0</v>
      </c>
      <c r="J2" s="1"/>
      <c r="K2" s="1">
        <v>0</v>
      </c>
      <c r="L2" s="6">
        <v>4</v>
      </c>
      <c r="M2" s="1">
        <f t="shared" ref="M2:M13" si="2">L2/28.3495*C2</f>
        <v>1.1287677031340941</v>
      </c>
      <c r="N2" s="6">
        <v>4</v>
      </c>
      <c r="O2" s="1">
        <f t="shared" ref="O2:O13" si="3">N2/28.3495*C2</f>
        <v>1.1287677031340941</v>
      </c>
      <c r="P2" s="6">
        <v>1.5</v>
      </c>
      <c r="Q2" s="6">
        <v>0</v>
      </c>
      <c r="R2" s="1">
        <f t="shared" ref="R2:R13" si="4">(P2-Q2-T2)*C2</f>
        <v>12</v>
      </c>
      <c r="S2" s="1">
        <f t="shared" ref="S2:S13" si="5">R2*9</f>
        <v>108</v>
      </c>
      <c r="T2" s="6">
        <v>0</v>
      </c>
      <c r="U2" s="1">
        <f t="shared" ref="U2:U13" si="6">T2*9*C2</f>
        <v>0</v>
      </c>
      <c r="V2" s="6">
        <v>0</v>
      </c>
      <c r="W2" s="1">
        <f t="shared" ref="W2:W13" si="7">V2*4*C2</f>
        <v>0</v>
      </c>
      <c r="X2" s="6">
        <v>270</v>
      </c>
      <c r="Y2" s="1">
        <f t="shared" ref="Y2:Y13" si="8">X2*C2/1000</f>
        <v>2.16</v>
      </c>
      <c r="Z2" s="1"/>
      <c r="AA2" s="1"/>
      <c r="AB2" s="1" t="s">
        <v>89</v>
      </c>
      <c r="AC2" s="1">
        <f t="shared" ref="AC2:AC13" si="9">IF(AB2="yes",D2,0)</f>
        <v>0</v>
      </c>
    </row>
    <row r="3" spans="1:29" ht="26" customHeight="1" x14ac:dyDescent="0.2">
      <c r="A3" s="5" t="s">
        <v>172</v>
      </c>
      <c r="B3" s="6">
        <v>170</v>
      </c>
      <c r="C3" s="6">
        <v>8</v>
      </c>
      <c r="D3" s="7">
        <f t="shared" si="0"/>
        <v>1360</v>
      </c>
      <c r="E3" s="6">
        <v>0</v>
      </c>
      <c r="F3" s="1">
        <f t="shared" si="1"/>
        <v>0</v>
      </c>
      <c r="G3" s="6">
        <v>0</v>
      </c>
      <c r="H3" s="1">
        <v>0</v>
      </c>
      <c r="I3" s="1">
        <v>0</v>
      </c>
      <c r="J3" s="1">
        <v>0</v>
      </c>
      <c r="K3" s="1">
        <v>0</v>
      </c>
      <c r="L3" s="6">
        <v>0</v>
      </c>
      <c r="M3" s="1">
        <f t="shared" si="2"/>
        <v>0</v>
      </c>
      <c r="N3" s="6">
        <v>6</v>
      </c>
      <c r="O3" s="1">
        <f t="shared" si="3"/>
        <v>1.6931515547011411</v>
      </c>
      <c r="P3" s="6">
        <v>15</v>
      </c>
      <c r="Q3" s="6">
        <v>0</v>
      </c>
      <c r="R3" s="1">
        <f t="shared" si="4"/>
        <v>72</v>
      </c>
      <c r="S3" s="1">
        <f t="shared" si="5"/>
        <v>648</v>
      </c>
      <c r="T3" s="6">
        <v>6</v>
      </c>
      <c r="U3" s="1">
        <f t="shared" si="6"/>
        <v>432</v>
      </c>
      <c r="V3" s="6">
        <v>0</v>
      </c>
      <c r="W3" s="1">
        <f t="shared" si="7"/>
        <v>0</v>
      </c>
      <c r="X3" s="6">
        <v>480</v>
      </c>
      <c r="Y3" s="1">
        <f t="shared" si="8"/>
        <v>3.84</v>
      </c>
      <c r="Z3" s="1"/>
      <c r="AA3" s="1"/>
      <c r="AB3" s="1" t="s">
        <v>89</v>
      </c>
      <c r="AC3" s="1">
        <f t="shared" si="9"/>
        <v>0</v>
      </c>
    </row>
    <row r="4" spans="1:29" ht="26" customHeight="1" x14ac:dyDescent="0.2">
      <c r="A4" s="5" t="s">
        <v>173</v>
      </c>
      <c r="B4" s="6">
        <v>160</v>
      </c>
      <c r="C4" s="6">
        <v>13</v>
      </c>
      <c r="D4" s="7">
        <f t="shared" si="0"/>
        <v>2080</v>
      </c>
      <c r="E4" s="6">
        <v>1</v>
      </c>
      <c r="F4" s="1">
        <f t="shared" si="1"/>
        <v>13</v>
      </c>
      <c r="G4" s="6">
        <v>0</v>
      </c>
      <c r="H4" s="1">
        <v>0</v>
      </c>
      <c r="I4" s="1">
        <v>0</v>
      </c>
      <c r="J4" s="1">
        <v>0</v>
      </c>
      <c r="K4" s="1">
        <v>0</v>
      </c>
      <c r="L4" s="6">
        <v>2</v>
      </c>
      <c r="M4" s="1">
        <f t="shared" si="2"/>
        <v>0.91712375879645147</v>
      </c>
      <c r="N4" s="6">
        <v>2</v>
      </c>
      <c r="O4" s="1">
        <f t="shared" si="3"/>
        <v>0.91712375879645147</v>
      </c>
      <c r="P4" s="6">
        <v>10</v>
      </c>
      <c r="Q4" s="6">
        <v>0</v>
      </c>
      <c r="R4" s="1">
        <f t="shared" si="4"/>
        <v>110.5</v>
      </c>
      <c r="S4" s="1">
        <f t="shared" si="5"/>
        <v>994.5</v>
      </c>
      <c r="T4" s="6">
        <v>1.5</v>
      </c>
      <c r="U4" s="1">
        <f t="shared" si="6"/>
        <v>175.5</v>
      </c>
      <c r="V4" s="6">
        <v>0</v>
      </c>
      <c r="W4" s="1">
        <f t="shared" si="7"/>
        <v>0</v>
      </c>
      <c r="X4" s="6">
        <v>170</v>
      </c>
      <c r="Y4" s="1">
        <f t="shared" si="8"/>
        <v>2.21</v>
      </c>
      <c r="Z4" s="1"/>
      <c r="AA4" s="1"/>
      <c r="AB4" s="1" t="s">
        <v>89</v>
      </c>
      <c r="AC4" s="1">
        <f t="shared" si="9"/>
        <v>0</v>
      </c>
    </row>
    <row r="5" spans="1:29" ht="26" customHeight="1" x14ac:dyDescent="0.2">
      <c r="A5" s="5" t="s">
        <v>174</v>
      </c>
      <c r="B5" s="6">
        <v>110</v>
      </c>
      <c r="C5" s="6">
        <v>9</v>
      </c>
      <c r="D5" s="7">
        <f t="shared" si="0"/>
        <v>990</v>
      </c>
      <c r="E5" s="6">
        <v>0</v>
      </c>
      <c r="F5" s="1">
        <f t="shared" si="1"/>
        <v>0</v>
      </c>
      <c r="G5" s="6">
        <v>0</v>
      </c>
      <c r="H5" s="1">
        <v>0</v>
      </c>
      <c r="I5" s="1">
        <v>0</v>
      </c>
      <c r="J5" s="1">
        <v>0</v>
      </c>
      <c r="K5" s="1">
        <v>0</v>
      </c>
      <c r="L5" s="6">
        <v>1</v>
      </c>
      <c r="M5" s="1">
        <f t="shared" si="2"/>
        <v>0.317465916506464</v>
      </c>
      <c r="N5" s="6">
        <v>1</v>
      </c>
      <c r="O5" s="1">
        <f t="shared" si="3"/>
        <v>0.317465916506464</v>
      </c>
      <c r="P5" s="6">
        <v>0</v>
      </c>
      <c r="Q5" s="6">
        <v>0</v>
      </c>
      <c r="R5" s="1">
        <f t="shared" si="4"/>
        <v>0</v>
      </c>
      <c r="S5" s="1">
        <f t="shared" si="5"/>
        <v>0</v>
      </c>
      <c r="T5" s="6">
        <v>0</v>
      </c>
      <c r="U5" s="1">
        <f t="shared" si="6"/>
        <v>0</v>
      </c>
      <c r="V5" s="6">
        <v>15</v>
      </c>
      <c r="W5" s="1">
        <f t="shared" si="7"/>
        <v>540</v>
      </c>
      <c r="X5" s="6">
        <v>199</v>
      </c>
      <c r="Y5" s="1">
        <f t="shared" si="8"/>
        <v>1.7909999999999999</v>
      </c>
      <c r="Z5" s="1"/>
      <c r="AA5" s="1"/>
      <c r="AB5" s="1" t="s">
        <v>89</v>
      </c>
      <c r="AC5" s="1">
        <f t="shared" si="9"/>
        <v>0</v>
      </c>
    </row>
    <row r="6" spans="1:29" ht="26" customHeight="1" x14ac:dyDescent="0.2">
      <c r="A6" s="5" t="s">
        <v>175</v>
      </c>
      <c r="B6" s="6">
        <v>90</v>
      </c>
      <c r="C6" s="6">
        <v>9</v>
      </c>
      <c r="D6" s="7">
        <f t="shared" si="0"/>
        <v>810</v>
      </c>
      <c r="E6" s="6">
        <v>0</v>
      </c>
      <c r="F6" s="1">
        <f t="shared" si="1"/>
        <v>0</v>
      </c>
      <c r="G6" s="6">
        <v>0</v>
      </c>
      <c r="H6" s="1">
        <v>0</v>
      </c>
      <c r="I6" s="1">
        <v>0</v>
      </c>
      <c r="J6" s="1">
        <v>0</v>
      </c>
      <c r="K6" s="1">
        <v>0</v>
      </c>
      <c r="L6" s="6">
        <v>0</v>
      </c>
      <c r="M6" s="1">
        <f t="shared" si="2"/>
        <v>0</v>
      </c>
      <c r="N6" s="6">
        <v>7</v>
      </c>
      <c r="O6" s="1">
        <f t="shared" si="3"/>
        <v>2.222261415545248</v>
      </c>
      <c r="P6" s="6">
        <v>7</v>
      </c>
      <c r="Q6" s="6">
        <v>0</v>
      </c>
      <c r="R6" s="1">
        <f t="shared" si="4"/>
        <v>40.5</v>
      </c>
      <c r="S6" s="1">
        <f t="shared" si="5"/>
        <v>364.5</v>
      </c>
      <c r="T6" s="6">
        <v>2.5</v>
      </c>
      <c r="U6" s="1">
        <f t="shared" si="6"/>
        <v>202.5</v>
      </c>
      <c r="V6" s="6">
        <v>0</v>
      </c>
      <c r="W6" s="1">
        <f t="shared" si="7"/>
        <v>0</v>
      </c>
      <c r="X6" s="6">
        <v>350</v>
      </c>
      <c r="Y6" s="1">
        <f t="shared" si="8"/>
        <v>3.15</v>
      </c>
      <c r="Z6" s="1"/>
      <c r="AA6" s="1"/>
      <c r="AB6" s="1" t="s">
        <v>89</v>
      </c>
      <c r="AC6" s="1">
        <f t="shared" si="9"/>
        <v>0</v>
      </c>
    </row>
    <row r="7" spans="1:29" ht="26" customHeight="1" x14ac:dyDescent="0.2">
      <c r="A7" s="5" t="s">
        <v>176</v>
      </c>
      <c r="B7" s="6">
        <v>70</v>
      </c>
      <c r="C7" s="6">
        <v>21</v>
      </c>
      <c r="D7" s="7">
        <f t="shared" si="0"/>
        <v>1470</v>
      </c>
      <c r="E7" s="6">
        <v>1</v>
      </c>
      <c r="F7" s="1">
        <f t="shared" si="1"/>
        <v>21</v>
      </c>
      <c r="G7" s="6">
        <v>0</v>
      </c>
      <c r="H7" s="1">
        <v>0</v>
      </c>
      <c r="I7" s="1">
        <v>0</v>
      </c>
      <c r="J7" s="1">
        <v>0</v>
      </c>
      <c r="K7" s="1">
        <v>0</v>
      </c>
      <c r="L7" s="6">
        <v>2</v>
      </c>
      <c r="M7" s="1">
        <f t="shared" si="2"/>
        <v>1.4815076103634985</v>
      </c>
      <c r="N7" s="6">
        <v>2</v>
      </c>
      <c r="O7" s="1">
        <f t="shared" si="3"/>
        <v>1.4815076103634985</v>
      </c>
      <c r="P7" s="6">
        <v>0.5</v>
      </c>
      <c r="Q7" s="6">
        <v>0</v>
      </c>
      <c r="R7" s="1">
        <f t="shared" si="4"/>
        <v>10.5</v>
      </c>
      <c r="S7" s="1">
        <f t="shared" si="5"/>
        <v>94.5</v>
      </c>
      <c r="T7" s="6">
        <v>0</v>
      </c>
      <c r="U7" s="1">
        <f t="shared" si="6"/>
        <v>0</v>
      </c>
      <c r="V7" s="6">
        <v>2</v>
      </c>
      <c r="W7" s="1">
        <f t="shared" si="7"/>
        <v>168</v>
      </c>
      <c r="X7" s="6">
        <v>160</v>
      </c>
      <c r="Y7" s="1">
        <f t="shared" si="8"/>
        <v>3.36</v>
      </c>
      <c r="Z7" s="1"/>
      <c r="AA7" s="1"/>
      <c r="AB7" s="1" t="s">
        <v>89</v>
      </c>
      <c r="AC7" s="1">
        <f t="shared" si="9"/>
        <v>0</v>
      </c>
    </row>
    <row r="8" spans="1:29" ht="26" customHeight="1" x14ac:dyDescent="0.2">
      <c r="A8" s="5" t="s">
        <v>177</v>
      </c>
      <c r="B8" s="6">
        <v>60</v>
      </c>
      <c r="C8" s="6">
        <v>16</v>
      </c>
      <c r="D8" s="7">
        <f t="shared" si="0"/>
        <v>960</v>
      </c>
      <c r="E8" s="6">
        <v>0</v>
      </c>
      <c r="F8" s="1">
        <f t="shared" si="1"/>
        <v>0</v>
      </c>
      <c r="G8" s="6">
        <v>0</v>
      </c>
      <c r="H8" s="1">
        <v>0</v>
      </c>
      <c r="I8" s="1">
        <v>0</v>
      </c>
      <c r="J8" s="1">
        <v>0</v>
      </c>
      <c r="K8" s="1">
        <v>0</v>
      </c>
      <c r="L8" s="6">
        <v>0</v>
      </c>
      <c r="M8" s="1">
        <f t="shared" si="2"/>
        <v>0</v>
      </c>
      <c r="N8" s="6">
        <v>3</v>
      </c>
      <c r="O8" s="1">
        <f t="shared" si="3"/>
        <v>1.6931515547011411</v>
      </c>
      <c r="P8" s="6">
        <v>5</v>
      </c>
      <c r="Q8" s="6">
        <v>0</v>
      </c>
      <c r="R8" s="1">
        <f t="shared" si="4"/>
        <v>40</v>
      </c>
      <c r="S8" s="1">
        <f t="shared" si="5"/>
        <v>360</v>
      </c>
      <c r="T8" s="6">
        <v>2.5</v>
      </c>
      <c r="U8" s="1">
        <f t="shared" si="6"/>
        <v>360</v>
      </c>
      <c r="V8" s="6">
        <v>0</v>
      </c>
      <c r="W8" s="1">
        <f t="shared" si="7"/>
        <v>0</v>
      </c>
      <c r="X8" s="6">
        <v>270</v>
      </c>
      <c r="Y8" s="1">
        <f t="shared" si="8"/>
        <v>4.32</v>
      </c>
      <c r="Z8" s="1"/>
      <c r="AA8" s="1"/>
      <c r="AB8" s="1" t="s">
        <v>89</v>
      </c>
      <c r="AC8" s="1">
        <f t="shared" si="9"/>
        <v>0</v>
      </c>
    </row>
    <row r="9" spans="1:29" ht="26" customHeight="1" x14ac:dyDescent="0.2">
      <c r="A9" s="9" t="s">
        <v>178</v>
      </c>
      <c r="B9" s="6">
        <v>100</v>
      </c>
      <c r="C9" s="6">
        <v>32</v>
      </c>
      <c r="D9" s="7">
        <f t="shared" si="0"/>
        <v>3200</v>
      </c>
      <c r="E9" s="6">
        <v>0</v>
      </c>
      <c r="F9" s="1">
        <f t="shared" si="1"/>
        <v>0</v>
      </c>
      <c r="G9" s="6">
        <v>0</v>
      </c>
      <c r="H9" s="1">
        <v>0</v>
      </c>
      <c r="I9" s="1">
        <v>0</v>
      </c>
      <c r="J9" s="1">
        <v>0</v>
      </c>
      <c r="K9" s="1">
        <v>0</v>
      </c>
      <c r="L9" s="6">
        <v>0</v>
      </c>
      <c r="M9" s="1">
        <f t="shared" si="2"/>
        <v>0</v>
      </c>
      <c r="N9" s="6">
        <v>0</v>
      </c>
      <c r="O9" s="1">
        <f t="shared" si="3"/>
        <v>0</v>
      </c>
      <c r="P9" s="6">
        <v>11</v>
      </c>
      <c r="Q9" s="6">
        <v>0</v>
      </c>
      <c r="R9" s="1">
        <f t="shared" si="4"/>
        <v>128</v>
      </c>
      <c r="S9" s="1">
        <f t="shared" si="5"/>
        <v>1152</v>
      </c>
      <c r="T9" s="6">
        <v>7</v>
      </c>
      <c r="U9" s="1">
        <f t="shared" si="6"/>
        <v>2016</v>
      </c>
      <c r="V9" s="6">
        <v>0</v>
      </c>
      <c r="W9" s="1">
        <f t="shared" si="7"/>
        <v>0</v>
      </c>
      <c r="X9" s="6">
        <v>90</v>
      </c>
      <c r="Y9" s="1">
        <f t="shared" si="8"/>
        <v>2.88</v>
      </c>
      <c r="Z9" s="1"/>
      <c r="AA9" s="1"/>
      <c r="AB9" s="1" t="s">
        <v>89</v>
      </c>
      <c r="AC9" s="1">
        <f t="shared" si="9"/>
        <v>0</v>
      </c>
    </row>
    <row r="10" spans="1:29" ht="26" customHeight="1" x14ac:dyDescent="0.2">
      <c r="A10" s="5" t="s">
        <v>179</v>
      </c>
      <c r="B10" s="6">
        <v>370</v>
      </c>
      <c r="C10" s="6">
        <v>6</v>
      </c>
      <c r="D10" s="7">
        <f t="shared" si="0"/>
        <v>2220</v>
      </c>
      <c r="E10" s="6">
        <v>1</v>
      </c>
      <c r="F10" s="1">
        <f t="shared" si="1"/>
        <v>6</v>
      </c>
      <c r="G10" s="6">
        <v>0</v>
      </c>
      <c r="H10" s="1">
        <v>0</v>
      </c>
      <c r="I10" s="1">
        <v>0</v>
      </c>
      <c r="J10" s="1">
        <v>0</v>
      </c>
      <c r="K10" s="1">
        <v>0</v>
      </c>
      <c r="L10" s="6">
        <v>3</v>
      </c>
      <c r="M10" s="1">
        <f t="shared" si="2"/>
        <v>0.63493183301292788</v>
      </c>
      <c r="N10" s="6">
        <v>3</v>
      </c>
      <c r="O10" s="1">
        <f t="shared" si="3"/>
        <v>0.63493183301292788</v>
      </c>
      <c r="P10" s="6">
        <v>9</v>
      </c>
      <c r="Q10" s="6">
        <v>0</v>
      </c>
      <c r="R10" s="1">
        <f t="shared" si="4"/>
        <v>36</v>
      </c>
      <c r="S10" s="1">
        <f t="shared" si="5"/>
        <v>324</v>
      </c>
      <c r="T10" s="6">
        <v>3</v>
      </c>
      <c r="U10" s="1">
        <f t="shared" si="6"/>
        <v>162</v>
      </c>
      <c r="V10" s="6">
        <v>30</v>
      </c>
      <c r="W10" s="1">
        <f t="shared" si="7"/>
        <v>720</v>
      </c>
      <c r="X10" s="6">
        <v>320</v>
      </c>
      <c r="Y10" s="1">
        <f t="shared" si="8"/>
        <v>1.92</v>
      </c>
      <c r="Z10" s="1"/>
      <c r="AA10" s="1"/>
      <c r="AB10" s="1" t="s">
        <v>89</v>
      </c>
      <c r="AC10" s="1">
        <f t="shared" si="9"/>
        <v>0</v>
      </c>
    </row>
    <row r="11" spans="1:29" ht="26" customHeight="1" x14ac:dyDescent="0.2">
      <c r="A11" s="5" t="s">
        <v>180</v>
      </c>
      <c r="B11" s="6">
        <v>140</v>
      </c>
      <c r="C11" s="6">
        <v>6</v>
      </c>
      <c r="D11" s="7">
        <f t="shared" si="0"/>
        <v>840</v>
      </c>
      <c r="E11" s="6">
        <v>0</v>
      </c>
      <c r="F11" s="1">
        <f t="shared" si="1"/>
        <v>0</v>
      </c>
      <c r="G11" s="6">
        <v>0</v>
      </c>
      <c r="H11" s="1">
        <v>0</v>
      </c>
      <c r="I11" s="1">
        <v>0</v>
      </c>
      <c r="J11" s="1">
        <v>0</v>
      </c>
      <c r="K11" s="1">
        <v>0</v>
      </c>
      <c r="L11" s="6">
        <v>0</v>
      </c>
      <c r="M11" s="1">
        <f t="shared" si="2"/>
        <v>0</v>
      </c>
      <c r="N11" s="6">
        <v>0</v>
      </c>
      <c r="O11" s="1">
        <f t="shared" si="3"/>
        <v>0</v>
      </c>
      <c r="P11" s="6">
        <v>0</v>
      </c>
      <c r="Q11" s="6">
        <v>0</v>
      </c>
      <c r="R11" s="1">
        <f t="shared" si="4"/>
        <v>0</v>
      </c>
      <c r="S11" s="1">
        <f t="shared" si="5"/>
        <v>0</v>
      </c>
      <c r="T11" s="6">
        <v>0</v>
      </c>
      <c r="U11" s="1">
        <f t="shared" si="6"/>
        <v>0</v>
      </c>
      <c r="V11" s="6">
        <v>39</v>
      </c>
      <c r="W11" s="1">
        <f t="shared" si="7"/>
        <v>936</v>
      </c>
      <c r="X11" s="6">
        <v>45</v>
      </c>
      <c r="Y11" s="1">
        <f t="shared" si="8"/>
        <v>0.27</v>
      </c>
      <c r="Z11" s="1"/>
      <c r="AA11" s="1"/>
      <c r="AB11" s="1" t="s">
        <v>89</v>
      </c>
      <c r="AC11" s="1">
        <f t="shared" si="9"/>
        <v>0</v>
      </c>
    </row>
    <row r="12" spans="1:29" ht="26" customHeight="1" x14ac:dyDescent="0.2">
      <c r="A12" s="9" t="s">
        <v>181</v>
      </c>
      <c r="B12" s="6">
        <v>160</v>
      </c>
      <c r="C12" s="6">
        <v>10</v>
      </c>
      <c r="D12" s="7">
        <f t="shared" si="0"/>
        <v>1600</v>
      </c>
      <c r="E12" s="6">
        <v>3</v>
      </c>
      <c r="F12" s="1">
        <f t="shared" si="1"/>
        <v>30</v>
      </c>
      <c r="G12" s="6">
        <v>15</v>
      </c>
      <c r="H12" s="1">
        <v>0</v>
      </c>
      <c r="I12" s="1">
        <v>0</v>
      </c>
      <c r="J12" s="1">
        <v>0</v>
      </c>
      <c r="K12" s="1">
        <v>0</v>
      </c>
      <c r="L12" s="6">
        <v>4</v>
      </c>
      <c r="M12" s="1">
        <f t="shared" si="2"/>
        <v>1.4109596289176176</v>
      </c>
      <c r="N12" s="6">
        <v>4</v>
      </c>
      <c r="O12" s="1">
        <f t="shared" si="3"/>
        <v>1.4109596289176176</v>
      </c>
      <c r="P12" s="6">
        <v>2</v>
      </c>
      <c r="Q12" s="6">
        <v>0</v>
      </c>
      <c r="R12" s="1">
        <f t="shared" si="4"/>
        <v>15</v>
      </c>
      <c r="S12" s="1">
        <f t="shared" si="5"/>
        <v>135</v>
      </c>
      <c r="T12" s="6">
        <v>0.5</v>
      </c>
      <c r="U12" s="1">
        <f t="shared" si="6"/>
        <v>45</v>
      </c>
      <c r="V12" s="6">
        <v>13</v>
      </c>
      <c r="W12" s="1">
        <f t="shared" si="7"/>
        <v>520</v>
      </c>
      <c r="X12" s="6">
        <v>218</v>
      </c>
      <c r="Y12" s="1">
        <f t="shared" si="8"/>
        <v>2.1800000000000002</v>
      </c>
      <c r="Z12" s="1"/>
      <c r="AA12" s="1"/>
      <c r="AB12" s="1" t="s">
        <v>89</v>
      </c>
      <c r="AC12" s="1">
        <f t="shared" si="9"/>
        <v>0</v>
      </c>
    </row>
    <row r="13" spans="1:29" ht="26" customHeight="1" x14ac:dyDescent="0.2">
      <c r="A13" s="9" t="s">
        <v>182</v>
      </c>
      <c r="B13" s="6">
        <v>100</v>
      </c>
      <c r="C13" s="6">
        <v>8</v>
      </c>
      <c r="D13" s="7">
        <f t="shared" si="0"/>
        <v>800</v>
      </c>
      <c r="E13" s="6">
        <v>1</v>
      </c>
      <c r="F13" s="1">
        <f t="shared" si="1"/>
        <v>8</v>
      </c>
      <c r="G13" s="6">
        <v>0</v>
      </c>
      <c r="H13" s="1">
        <v>0</v>
      </c>
      <c r="I13" s="1">
        <v>0</v>
      </c>
      <c r="J13" s="1">
        <v>0</v>
      </c>
      <c r="K13" s="1">
        <v>0</v>
      </c>
      <c r="L13" s="6">
        <v>6</v>
      </c>
      <c r="M13" s="1">
        <f t="shared" si="2"/>
        <v>1.6931515547011411</v>
      </c>
      <c r="N13" s="6">
        <v>6</v>
      </c>
      <c r="O13" s="1">
        <f t="shared" si="3"/>
        <v>1.6931515547011411</v>
      </c>
      <c r="P13" s="6">
        <v>3.5</v>
      </c>
      <c r="Q13" s="6">
        <v>0</v>
      </c>
      <c r="R13" s="1">
        <f t="shared" si="4"/>
        <v>24</v>
      </c>
      <c r="S13" s="1">
        <f t="shared" si="5"/>
        <v>216</v>
      </c>
      <c r="T13" s="6">
        <v>0.5</v>
      </c>
      <c r="U13" s="1">
        <f t="shared" si="6"/>
        <v>36</v>
      </c>
      <c r="V13" s="6">
        <v>7</v>
      </c>
      <c r="W13" s="1">
        <f t="shared" si="7"/>
        <v>224</v>
      </c>
      <c r="X13" s="6">
        <v>85</v>
      </c>
      <c r="Y13" s="1">
        <f t="shared" si="8"/>
        <v>0.68</v>
      </c>
      <c r="Z13" s="1"/>
      <c r="AA13" s="1"/>
      <c r="AB13" s="1" t="s">
        <v>89</v>
      </c>
      <c r="AC13" s="1">
        <f t="shared" si="9"/>
        <v>0</v>
      </c>
    </row>
    <row r="14" spans="1:29" ht="16" thickBo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6" thickBot="1" x14ac:dyDescent="0.25">
      <c r="A15" s="11" t="s">
        <v>3</v>
      </c>
      <c r="B15" s="10"/>
      <c r="C15" s="10"/>
      <c r="D15" s="12">
        <f>SUM(D2:D13)</f>
        <v>17450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x14ac:dyDescent="0.2">
      <c r="A16" s="13" t="s">
        <v>29</v>
      </c>
      <c r="B16" s="10"/>
      <c r="C16" s="10"/>
      <c r="D16" s="10"/>
      <c r="E16" s="10"/>
      <c r="F16" s="10">
        <f t="shared" ref="F16:AC16" si="10">SUM(F2:F13)/$D$15*1000</f>
        <v>4.4699140401146131</v>
      </c>
      <c r="G16" s="10">
        <f t="shared" si="10"/>
        <v>0.85959885386819479</v>
      </c>
      <c r="H16" s="10">
        <f t="shared" si="10"/>
        <v>0</v>
      </c>
      <c r="I16" s="10">
        <f t="shared" si="10"/>
        <v>0</v>
      </c>
      <c r="J16" s="10">
        <f t="shared" si="10"/>
        <v>0</v>
      </c>
      <c r="K16" s="10">
        <f t="shared" si="10"/>
        <v>0</v>
      </c>
      <c r="L16" s="10">
        <f t="shared" si="10"/>
        <v>1.2607449856733524</v>
      </c>
      <c r="M16" s="10">
        <f t="shared" si="10"/>
        <v>0.4346079086207561</v>
      </c>
      <c r="N16" s="10">
        <f t="shared" si="10"/>
        <v>2.177650429799427</v>
      </c>
      <c r="O16" s="10">
        <f t="shared" si="10"/>
        <v>0.7560156177868036</v>
      </c>
      <c r="P16" s="10">
        <f t="shared" si="10"/>
        <v>3.6962750716332375</v>
      </c>
      <c r="Q16" s="10">
        <f t="shared" si="10"/>
        <v>0</v>
      </c>
      <c r="R16" s="10">
        <f t="shared" si="10"/>
        <v>27.994269340974213</v>
      </c>
      <c r="S16" s="10">
        <f t="shared" si="10"/>
        <v>251.94842406876788</v>
      </c>
      <c r="T16" s="10">
        <f t="shared" si="10"/>
        <v>1.3467048710601719</v>
      </c>
      <c r="U16" s="10">
        <f t="shared" si="10"/>
        <v>196.50429799426934</v>
      </c>
      <c r="V16" s="10">
        <f t="shared" si="10"/>
        <v>6.074498567335243</v>
      </c>
      <c r="W16" s="10">
        <f t="shared" si="10"/>
        <v>178.10888252148996</v>
      </c>
      <c r="X16" s="10">
        <f t="shared" si="10"/>
        <v>152.26361031518627</v>
      </c>
      <c r="Y16" s="10">
        <f t="shared" si="10"/>
        <v>1.6481948424068766</v>
      </c>
      <c r="Z16" s="10">
        <f t="shared" si="10"/>
        <v>0</v>
      </c>
      <c r="AA16" s="10">
        <f t="shared" si="10"/>
        <v>0</v>
      </c>
      <c r="AB16" s="10">
        <f t="shared" si="10"/>
        <v>0</v>
      </c>
      <c r="AC16" s="10">
        <f t="shared" si="10"/>
        <v>0</v>
      </c>
    </row>
    <row r="17" spans="1:20" ht="16" thickBot="1" x14ac:dyDescent="0.25">
      <c r="R17">
        <f>SUM(S2:S13)</f>
        <v>4396.5</v>
      </c>
      <c r="T17">
        <f>SUM(U2:U13)</f>
        <v>3429</v>
      </c>
    </row>
    <row r="18" spans="1:20" ht="28" customHeight="1" thickBot="1" x14ac:dyDescent="0.25">
      <c r="P18" s="61" t="s">
        <v>30</v>
      </c>
      <c r="Q18" s="62"/>
      <c r="R18" s="14">
        <f>R17/T17</f>
        <v>1.2821522309711286</v>
      </c>
    </row>
    <row r="19" spans="1:20" ht="16" thickBot="1" x14ac:dyDescent="0.25"/>
    <row r="20" spans="1:20" ht="16" x14ac:dyDescent="0.2">
      <c r="A20" s="23" t="s">
        <v>31</v>
      </c>
      <c r="B20" s="24"/>
      <c r="C20" s="24"/>
      <c r="D20" s="24"/>
      <c r="E20" s="24"/>
      <c r="F20" s="25"/>
      <c r="G20" s="26"/>
      <c r="H20" s="53" t="s">
        <v>32</v>
      </c>
    </row>
    <row r="21" spans="1:20" x14ac:dyDescent="0.2">
      <c r="A21" s="27"/>
      <c r="B21" s="28" t="s">
        <v>33</v>
      </c>
      <c r="C21" s="63" t="s">
        <v>34</v>
      </c>
      <c r="D21" s="63"/>
      <c r="E21" s="28" t="s">
        <v>35</v>
      </c>
      <c r="F21" s="29"/>
      <c r="G21" s="30"/>
      <c r="H21" s="54"/>
    </row>
    <row r="22" spans="1:20" x14ac:dyDescent="0.2">
      <c r="A22" s="31" t="s">
        <v>36</v>
      </c>
      <c r="B22" s="32">
        <v>10</v>
      </c>
      <c r="C22" s="56" t="s">
        <v>37</v>
      </c>
      <c r="D22" s="56"/>
      <c r="E22" s="56" t="s">
        <v>38</v>
      </c>
      <c r="F22" s="60"/>
      <c r="G22" s="22"/>
      <c r="H22" s="54">
        <f>IF(F16&gt;14,B22,(F16/14*B22))</f>
        <v>3.1927957429390093</v>
      </c>
    </row>
    <row r="23" spans="1:20" x14ac:dyDescent="0.2">
      <c r="A23" s="27" t="s">
        <v>39</v>
      </c>
      <c r="B23" s="32">
        <v>10</v>
      </c>
      <c r="C23" s="56" t="s">
        <v>40</v>
      </c>
      <c r="D23" s="56"/>
      <c r="E23" s="33" t="s">
        <v>41</v>
      </c>
      <c r="F23" s="34"/>
      <c r="G23" s="22"/>
      <c r="H23" s="54">
        <f>IF(G16&gt;1.5,B23,G16/1.5*B23)</f>
        <v>5.7306590257879648</v>
      </c>
    </row>
    <row r="24" spans="1:20" x14ac:dyDescent="0.2">
      <c r="A24" s="31" t="s">
        <v>42</v>
      </c>
      <c r="B24" s="32">
        <v>10</v>
      </c>
      <c r="C24" s="56" t="s">
        <v>43</v>
      </c>
      <c r="D24" s="56"/>
      <c r="E24" s="33" t="s">
        <v>44</v>
      </c>
      <c r="F24" s="34"/>
      <c r="G24" s="22"/>
      <c r="H24" s="54">
        <f>IF(H16&gt;0.4,B24,H16/0.4*B24)</f>
        <v>0</v>
      </c>
    </row>
    <row r="25" spans="1:20" ht="29" customHeight="1" x14ac:dyDescent="0.2">
      <c r="A25" s="31" t="s">
        <v>45</v>
      </c>
      <c r="B25" s="32">
        <v>5</v>
      </c>
      <c r="C25" s="56" t="s">
        <v>46</v>
      </c>
      <c r="D25" s="56"/>
      <c r="E25" s="56" t="s">
        <v>47</v>
      </c>
      <c r="F25" s="60"/>
      <c r="G25" s="35"/>
      <c r="H25" s="54">
        <f>IF(I16&gt;0.8,B25,I16/0.8*B25)</f>
        <v>0</v>
      </c>
    </row>
    <row r="26" spans="1:20" x14ac:dyDescent="0.2">
      <c r="A26" s="27" t="s">
        <v>48</v>
      </c>
      <c r="B26" s="32">
        <v>10</v>
      </c>
      <c r="C26" s="56" t="s">
        <v>49</v>
      </c>
      <c r="D26" s="56"/>
      <c r="E26" s="33" t="s">
        <v>50</v>
      </c>
      <c r="F26" s="34"/>
      <c r="G26" s="22"/>
      <c r="H26" s="54">
        <f>IF(J16&gt;1.1,B26,J16/1.1*B26)</f>
        <v>0</v>
      </c>
    </row>
    <row r="27" spans="1:20" ht="14.5" customHeight="1" x14ac:dyDescent="0.2">
      <c r="A27" s="31" t="s">
        <v>51</v>
      </c>
      <c r="B27" s="32">
        <v>5</v>
      </c>
      <c r="C27" s="58" t="s">
        <v>52</v>
      </c>
      <c r="D27" s="58"/>
      <c r="E27" s="58" t="s">
        <v>53</v>
      </c>
      <c r="F27" s="59"/>
      <c r="G27" s="36"/>
      <c r="H27" s="54">
        <f>IF(K16&gt;0.2,B27,K16/0.2*B27)</f>
        <v>0</v>
      </c>
    </row>
    <row r="28" spans="1:20" x14ac:dyDescent="0.2">
      <c r="A28" s="31" t="s">
        <v>54</v>
      </c>
      <c r="B28" s="32">
        <v>5</v>
      </c>
      <c r="C28" s="56" t="s">
        <v>55</v>
      </c>
      <c r="D28" s="56"/>
      <c r="E28" s="33" t="s">
        <v>56</v>
      </c>
      <c r="F28" s="34"/>
      <c r="G28" s="22"/>
      <c r="H28" s="54">
        <f>IF(M16&gt;0.8,B28,M16/0.8*B28)</f>
        <v>2.7162994288797253</v>
      </c>
    </row>
    <row r="29" spans="1:20" x14ac:dyDescent="0.2">
      <c r="A29" s="27" t="s">
        <v>57</v>
      </c>
      <c r="B29" s="32">
        <v>10</v>
      </c>
      <c r="C29" s="56" t="s">
        <v>58</v>
      </c>
      <c r="D29" s="56"/>
      <c r="E29" s="33" t="s">
        <v>59</v>
      </c>
      <c r="F29" s="34"/>
      <c r="G29" s="22"/>
      <c r="H29" s="54">
        <f>IF(O16&gt;2.5,B29,O16/2.5*B29)</f>
        <v>3.0240624711472144</v>
      </c>
    </row>
    <row r="30" spans="1:20" x14ac:dyDescent="0.2">
      <c r="A30" s="27" t="s">
        <v>60</v>
      </c>
      <c r="B30" s="32">
        <v>5</v>
      </c>
      <c r="C30" s="56" t="s">
        <v>61</v>
      </c>
      <c r="D30" s="56"/>
      <c r="E30" s="56" t="s">
        <v>62</v>
      </c>
      <c r="F30" s="60"/>
      <c r="G30" s="35"/>
      <c r="H30" s="54">
        <f>IF(R18&gt;2.5,B30,R18/2.5*B30)</f>
        <v>2.5643044619422573</v>
      </c>
    </row>
    <row r="31" spans="1:20" x14ac:dyDescent="0.2">
      <c r="A31" s="27" t="s">
        <v>63</v>
      </c>
      <c r="B31" s="32">
        <v>5</v>
      </c>
      <c r="C31" s="56" t="s">
        <v>64</v>
      </c>
      <c r="D31" s="56"/>
      <c r="E31" s="33" t="s">
        <v>65</v>
      </c>
      <c r="F31" s="34"/>
      <c r="G31" s="22"/>
      <c r="H31" s="54">
        <f>IF(U16/1000&lt;0.08,B31,(IF(U16/1000&gt;0.16,0,((1-((U16/1000)-0.08)/0.08))*B31)))</f>
        <v>0</v>
      </c>
    </row>
    <row r="32" spans="1:20" x14ac:dyDescent="0.2">
      <c r="A32" s="27" t="s">
        <v>66</v>
      </c>
      <c r="B32" s="32">
        <v>10</v>
      </c>
      <c r="C32" s="56" t="s">
        <v>67</v>
      </c>
      <c r="D32" s="56"/>
      <c r="E32" s="33" t="s">
        <v>68</v>
      </c>
      <c r="F32" s="34"/>
      <c r="G32" s="22"/>
      <c r="H32" s="54">
        <f>IF(W16/1000&lt;0.065,B32,(IF(W16/1000&gt;0.26,0,((1-(((W16/1000)-0.065)/0.195)))*B32)))</f>
        <v>4.1995444860774374</v>
      </c>
    </row>
    <row r="33" spans="1:8" ht="27.5" customHeight="1" x14ac:dyDescent="0.2">
      <c r="A33" s="27" t="s">
        <v>69</v>
      </c>
      <c r="B33" s="32">
        <v>5</v>
      </c>
      <c r="C33" s="56" t="s">
        <v>70</v>
      </c>
      <c r="D33" s="56"/>
      <c r="E33" s="33" t="s">
        <v>71</v>
      </c>
      <c r="F33" s="34"/>
      <c r="G33" s="22"/>
      <c r="H33" s="54">
        <f>IF(Y16&lt;1.1,B33,(IF(Y16&gt;2,0,((1-(((Y16-1.1)/0.9)))*B33))))</f>
        <v>1.9544730977395748</v>
      </c>
    </row>
    <row r="34" spans="1:8" ht="16" thickBot="1" x14ac:dyDescent="0.25">
      <c r="A34" s="37" t="s">
        <v>72</v>
      </c>
      <c r="B34" s="38">
        <v>10</v>
      </c>
      <c r="C34" s="57" t="s">
        <v>73</v>
      </c>
      <c r="D34" s="57"/>
      <c r="E34" s="39" t="s">
        <v>74</v>
      </c>
      <c r="F34" s="40"/>
      <c r="G34" s="22"/>
      <c r="H34" s="54">
        <f>IF(AC16/1000&lt;0.05,B34,(IF(AC16/1000&gt;0.15,0,((1-(((AC16/1000)-0.05)/0.1)))*B34)))</f>
        <v>10</v>
      </c>
    </row>
    <row r="35" spans="1:8" ht="14.5" customHeight="1" x14ac:dyDescent="0.2">
      <c r="A35" s="41"/>
      <c r="B35" s="42"/>
      <c r="C35" s="43"/>
      <c r="D35" s="43"/>
      <c r="E35" s="43"/>
      <c r="F35" s="43"/>
      <c r="G35" s="17"/>
      <c r="H35" s="54"/>
    </row>
    <row r="36" spans="1:8" ht="16" thickBot="1" x14ac:dyDescent="0.25">
      <c r="A36" s="18" t="s">
        <v>75</v>
      </c>
      <c r="B36" s="19">
        <f>SUM(B22:B34)</f>
        <v>100</v>
      </c>
      <c r="C36" s="19"/>
      <c r="D36" s="19"/>
      <c r="E36" s="19"/>
      <c r="F36" s="19"/>
      <c r="G36" s="19"/>
      <c r="H36" s="55">
        <f>SUM(H21:H34)</f>
        <v>33.382138714513182</v>
      </c>
    </row>
    <row r="37" spans="1:8" x14ac:dyDescent="0.2">
      <c r="B37" s="21"/>
    </row>
  </sheetData>
  <mergeCells count="19">
    <mergeCell ref="C28:D28"/>
    <mergeCell ref="P18:Q18"/>
    <mergeCell ref="C21:D21"/>
    <mergeCell ref="C22:D22"/>
    <mergeCell ref="E22:F22"/>
    <mergeCell ref="C23:D23"/>
    <mergeCell ref="C24:D24"/>
    <mergeCell ref="C25:D25"/>
    <mergeCell ref="E25:F25"/>
    <mergeCell ref="C26:D26"/>
    <mergeCell ref="C27:D27"/>
    <mergeCell ref="E27:F27"/>
    <mergeCell ref="C34:D34"/>
    <mergeCell ref="C29:D29"/>
    <mergeCell ref="C30:D30"/>
    <mergeCell ref="E30:F30"/>
    <mergeCell ref="C31:D31"/>
    <mergeCell ref="C32:D32"/>
    <mergeCell ref="C33:D3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DD88-F88E-4EED-9E6D-A5CAFEEFA4E9}">
  <dimension ref="A1:AC37"/>
  <sheetViews>
    <sheetView topLeftCell="A15" zoomScale="70" zoomScaleNormal="70" workbookViewId="0">
      <selection activeCell="H25" sqref="H25"/>
    </sheetView>
  </sheetViews>
  <sheetFormatPr baseColWidth="10" defaultColWidth="8.83203125" defaultRowHeight="15" x14ac:dyDescent="0.2"/>
  <cols>
    <col min="1" max="1" width="36.1640625" customWidth="1"/>
    <col min="2" max="2" width="12.5" customWidth="1"/>
    <col min="3" max="3" width="9.33203125" bestFit="1" customWidth="1"/>
    <col min="4" max="4" width="10.83203125" bestFit="1" customWidth="1"/>
    <col min="5" max="5" width="11.5" customWidth="1"/>
    <col min="6" max="6" width="10.1640625" customWidth="1"/>
    <col min="7" max="7" width="14" customWidth="1"/>
    <col min="8" max="9" width="10.5" customWidth="1"/>
    <col min="10" max="19" width="13.33203125" customWidth="1"/>
    <col min="20" max="20" width="11.83203125" bestFit="1" customWidth="1"/>
    <col min="21" max="23" width="11.83203125" customWidth="1"/>
    <col min="24" max="24" width="9.33203125" customWidth="1"/>
    <col min="25" max="25" width="11.83203125" customWidth="1"/>
    <col min="26" max="26" width="12.6640625" customWidth="1"/>
    <col min="27" max="27" width="8.6640625" customWidth="1"/>
    <col min="29" max="29" width="8.6640625" customWidth="1"/>
  </cols>
  <sheetData>
    <row r="1" spans="1:29" ht="94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4" t="s">
        <v>17</v>
      </c>
      <c r="S1" s="4" t="s">
        <v>18</v>
      </c>
      <c r="T1" s="2" t="s">
        <v>19</v>
      </c>
      <c r="U1" s="4" t="s">
        <v>20</v>
      </c>
      <c r="V1" s="2" t="s">
        <v>21</v>
      </c>
      <c r="W1" s="4" t="s">
        <v>22</v>
      </c>
      <c r="X1" s="2" t="s">
        <v>23</v>
      </c>
      <c r="Y1" s="4" t="s">
        <v>24</v>
      </c>
      <c r="Z1" s="2" t="s">
        <v>25</v>
      </c>
      <c r="AA1" s="4" t="s">
        <v>26</v>
      </c>
      <c r="AB1" s="2" t="s">
        <v>27</v>
      </c>
      <c r="AC1" s="4" t="s">
        <v>28</v>
      </c>
    </row>
    <row r="2" spans="1:29" ht="26" customHeight="1" x14ac:dyDescent="0.2">
      <c r="A2" s="5" t="s">
        <v>172</v>
      </c>
      <c r="B2" s="6">
        <v>170</v>
      </c>
      <c r="C2" s="6">
        <v>8</v>
      </c>
      <c r="D2" s="7">
        <f t="shared" ref="D2:D13" si="0">B2*C2</f>
        <v>1360</v>
      </c>
      <c r="E2" s="6">
        <v>0</v>
      </c>
      <c r="F2" s="1">
        <f t="shared" ref="F2:F13" si="1">E2*C2</f>
        <v>0</v>
      </c>
      <c r="G2" s="6">
        <v>0</v>
      </c>
      <c r="H2" s="1">
        <v>0</v>
      </c>
      <c r="I2" s="1">
        <v>0</v>
      </c>
      <c r="J2" s="1">
        <v>0</v>
      </c>
      <c r="K2" s="1">
        <v>0</v>
      </c>
      <c r="L2" s="6">
        <v>0</v>
      </c>
      <c r="M2" s="1">
        <f t="shared" ref="M2:M13" si="2">L2/28.3495*C2</f>
        <v>0</v>
      </c>
      <c r="N2" s="6">
        <v>6</v>
      </c>
      <c r="O2" s="1">
        <f t="shared" ref="O2:O13" si="3">N2/28.3495*C2</f>
        <v>1.6931515547011411</v>
      </c>
      <c r="P2" s="6">
        <v>15</v>
      </c>
      <c r="Q2" s="6">
        <v>0</v>
      </c>
      <c r="R2" s="1">
        <f t="shared" ref="R2:R13" si="4">(P2-Q2-T2)*C2</f>
        <v>72</v>
      </c>
      <c r="S2" s="1">
        <f t="shared" ref="S2:S13" si="5">R2*9</f>
        <v>648</v>
      </c>
      <c r="T2" s="6">
        <v>6</v>
      </c>
      <c r="U2" s="1">
        <f t="shared" ref="U2:U13" si="6">T2*9*C2</f>
        <v>432</v>
      </c>
      <c r="V2" s="6">
        <v>0</v>
      </c>
      <c r="W2" s="1">
        <f t="shared" ref="W2:W13" si="7">V2*4*C2</f>
        <v>0</v>
      </c>
      <c r="X2" s="6">
        <v>480</v>
      </c>
      <c r="Y2" s="1">
        <f t="shared" ref="Y2:Y13" si="8">X2*C2/1000</f>
        <v>3.84</v>
      </c>
      <c r="Z2" s="1"/>
      <c r="AA2" s="1"/>
      <c r="AB2" s="1" t="s">
        <v>89</v>
      </c>
      <c r="AC2" s="1">
        <f t="shared" ref="AC2:AC13" si="9">IF(AB2="yes",D2,0)</f>
        <v>0</v>
      </c>
    </row>
    <row r="3" spans="1:29" ht="26" customHeight="1" x14ac:dyDescent="0.2">
      <c r="A3" s="5" t="s">
        <v>173</v>
      </c>
      <c r="B3" s="6">
        <v>160</v>
      </c>
      <c r="C3" s="6">
        <v>13</v>
      </c>
      <c r="D3" s="7">
        <f t="shared" si="0"/>
        <v>2080</v>
      </c>
      <c r="E3" s="6">
        <v>1</v>
      </c>
      <c r="F3" s="1">
        <f t="shared" si="1"/>
        <v>13</v>
      </c>
      <c r="G3" s="6">
        <v>0</v>
      </c>
      <c r="H3" s="1">
        <v>0</v>
      </c>
      <c r="I3" s="1">
        <v>0</v>
      </c>
      <c r="J3" s="1">
        <v>0</v>
      </c>
      <c r="K3" s="1">
        <v>0</v>
      </c>
      <c r="L3" s="6">
        <v>2</v>
      </c>
      <c r="M3" s="1">
        <f t="shared" si="2"/>
        <v>0.91712375879645147</v>
      </c>
      <c r="N3" s="6">
        <v>2</v>
      </c>
      <c r="O3" s="1">
        <f t="shared" si="3"/>
        <v>0.91712375879645147</v>
      </c>
      <c r="P3" s="6">
        <v>10</v>
      </c>
      <c r="Q3" s="6">
        <v>0</v>
      </c>
      <c r="R3" s="1">
        <f t="shared" si="4"/>
        <v>110.5</v>
      </c>
      <c r="S3" s="1">
        <f t="shared" si="5"/>
        <v>994.5</v>
      </c>
      <c r="T3" s="6">
        <v>1.5</v>
      </c>
      <c r="U3" s="1">
        <f t="shared" si="6"/>
        <v>175.5</v>
      </c>
      <c r="V3" s="6">
        <v>0</v>
      </c>
      <c r="W3" s="1">
        <f t="shared" si="7"/>
        <v>0</v>
      </c>
      <c r="X3" s="6">
        <v>170</v>
      </c>
      <c r="Y3" s="1">
        <f t="shared" si="8"/>
        <v>2.21</v>
      </c>
      <c r="Z3" s="1"/>
      <c r="AA3" s="1"/>
      <c r="AB3" s="1" t="s">
        <v>89</v>
      </c>
      <c r="AC3" s="1">
        <f t="shared" si="9"/>
        <v>0</v>
      </c>
    </row>
    <row r="4" spans="1:29" ht="26" customHeight="1" x14ac:dyDescent="0.2">
      <c r="A4" s="5" t="s">
        <v>174</v>
      </c>
      <c r="B4" s="6">
        <v>110</v>
      </c>
      <c r="C4" s="6">
        <v>9</v>
      </c>
      <c r="D4" s="7">
        <f t="shared" si="0"/>
        <v>990</v>
      </c>
      <c r="E4" s="6">
        <v>0</v>
      </c>
      <c r="F4" s="1">
        <f t="shared" si="1"/>
        <v>0</v>
      </c>
      <c r="G4" s="6">
        <v>0</v>
      </c>
      <c r="H4" s="1">
        <v>0</v>
      </c>
      <c r="I4" s="1">
        <v>0</v>
      </c>
      <c r="J4" s="1">
        <v>0</v>
      </c>
      <c r="K4" s="1">
        <v>0</v>
      </c>
      <c r="L4" s="6">
        <v>1</v>
      </c>
      <c r="M4" s="1">
        <f t="shared" si="2"/>
        <v>0.317465916506464</v>
      </c>
      <c r="N4" s="6">
        <v>1</v>
      </c>
      <c r="O4" s="1">
        <f t="shared" si="3"/>
        <v>0.317465916506464</v>
      </c>
      <c r="P4" s="6">
        <v>0</v>
      </c>
      <c r="Q4" s="6">
        <v>0</v>
      </c>
      <c r="R4" s="1">
        <f t="shared" si="4"/>
        <v>0</v>
      </c>
      <c r="S4" s="1">
        <f t="shared" si="5"/>
        <v>0</v>
      </c>
      <c r="T4" s="6">
        <v>0</v>
      </c>
      <c r="U4" s="1">
        <f t="shared" si="6"/>
        <v>0</v>
      </c>
      <c r="V4" s="6">
        <v>15</v>
      </c>
      <c r="W4" s="1">
        <f t="shared" si="7"/>
        <v>540</v>
      </c>
      <c r="X4" s="6">
        <v>199</v>
      </c>
      <c r="Y4" s="1">
        <f t="shared" si="8"/>
        <v>1.7909999999999999</v>
      </c>
      <c r="Z4" s="1"/>
      <c r="AA4" s="1"/>
      <c r="AB4" s="1" t="s">
        <v>89</v>
      </c>
      <c r="AC4" s="1">
        <f t="shared" si="9"/>
        <v>0</v>
      </c>
    </row>
    <row r="5" spans="1:29" ht="26" customHeight="1" x14ac:dyDescent="0.2">
      <c r="A5" s="5" t="s">
        <v>176</v>
      </c>
      <c r="B5" s="6">
        <v>70</v>
      </c>
      <c r="C5" s="6">
        <v>21</v>
      </c>
      <c r="D5" s="7">
        <f t="shared" si="0"/>
        <v>1470</v>
      </c>
      <c r="E5" s="6">
        <v>1</v>
      </c>
      <c r="F5" s="1">
        <f t="shared" si="1"/>
        <v>21</v>
      </c>
      <c r="G5" s="6">
        <v>0</v>
      </c>
      <c r="H5" s="1">
        <v>0</v>
      </c>
      <c r="I5" s="1">
        <v>0</v>
      </c>
      <c r="J5" s="1">
        <v>0</v>
      </c>
      <c r="K5" s="1">
        <v>0</v>
      </c>
      <c r="L5" s="6">
        <v>2</v>
      </c>
      <c r="M5" s="1">
        <f t="shared" si="2"/>
        <v>1.4815076103634985</v>
      </c>
      <c r="N5" s="6">
        <v>2</v>
      </c>
      <c r="O5" s="1">
        <f t="shared" si="3"/>
        <v>1.4815076103634985</v>
      </c>
      <c r="P5" s="6">
        <v>0.5</v>
      </c>
      <c r="Q5" s="6">
        <v>0</v>
      </c>
      <c r="R5" s="1">
        <f t="shared" si="4"/>
        <v>10.5</v>
      </c>
      <c r="S5" s="1">
        <f t="shared" si="5"/>
        <v>94.5</v>
      </c>
      <c r="T5" s="6">
        <v>0</v>
      </c>
      <c r="U5" s="1">
        <f t="shared" si="6"/>
        <v>0</v>
      </c>
      <c r="V5" s="6">
        <v>2</v>
      </c>
      <c r="W5" s="1">
        <f t="shared" si="7"/>
        <v>168</v>
      </c>
      <c r="X5" s="6">
        <v>160</v>
      </c>
      <c r="Y5" s="1">
        <f t="shared" si="8"/>
        <v>3.36</v>
      </c>
      <c r="Z5" s="1"/>
      <c r="AA5" s="1"/>
      <c r="AB5" s="1" t="s">
        <v>89</v>
      </c>
      <c r="AC5" s="1">
        <f t="shared" si="9"/>
        <v>0</v>
      </c>
    </row>
    <row r="6" spans="1:29" ht="26" customHeight="1" x14ac:dyDescent="0.2">
      <c r="A6" s="5" t="s">
        <v>177</v>
      </c>
      <c r="B6" s="6">
        <v>60</v>
      </c>
      <c r="C6" s="6">
        <v>16</v>
      </c>
      <c r="D6" s="7">
        <f t="shared" si="0"/>
        <v>960</v>
      </c>
      <c r="E6" s="6">
        <v>0</v>
      </c>
      <c r="F6" s="1">
        <f t="shared" si="1"/>
        <v>0</v>
      </c>
      <c r="G6" s="6">
        <v>0</v>
      </c>
      <c r="H6" s="1">
        <v>0</v>
      </c>
      <c r="I6" s="1">
        <v>0</v>
      </c>
      <c r="J6" s="1">
        <v>0</v>
      </c>
      <c r="K6" s="1">
        <v>0</v>
      </c>
      <c r="L6" s="6">
        <v>0</v>
      </c>
      <c r="M6" s="1">
        <f t="shared" si="2"/>
        <v>0</v>
      </c>
      <c r="N6" s="6">
        <v>3</v>
      </c>
      <c r="O6" s="1">
        <f t="shared" si="3"/>
        <v>1.6931515547011411</v>
      </c>
      <c r="P6" s="6">
        <v>5</v>
      </c>
      <c r="Q6" s="6">
        <v>0</v>
      </c>
      <c r="R6" s="1">
        <f t="shared" si="4"/>
        <v>40</v>
      </c>
      <c r="S6" s="1">
        <f t="shared" si="5"/>
        <v>360</v>
      </c>
      <c r="T6" s="6">
        <v>2.5</v>
      </c>
      <c r="U6" s="1">
        <f t="shared" si="6"/>
        <v>360</v>
      </c>
      <c r="V6" s="6">
        <v>0</v>
      </c>
      <c r="W6" s="1">
        <f t="shared" si="7"/>
        <v>0</v>
      </c>
      <c r="X6" s="6">
        <v>270</v>
      </c>
      <c r="Y6" s="1">
        <f t="shared" si="8"/>
        <v>4.32</v>
      </c>
      <c r="Z6" s="1"/>
      <c r="AA6" s="1"/>
      <c r="AB6" s="1" t="s">
        <v>89</v>
      </c>
      <c r="AC6" s="1">
        <f t="shared" si="9"/>
        <v>0</v>
      </c>
    </row>
    <row r="7" spans="1:29" ht="26" customHeight="1" x14ac:dyDescent="0.2">
      <c r="A7" s="9" t="s">
        <v>178</v>
      </c>
      <c r="B7" s="6">
        <v>100</v>
      </c>
      <c r="C7" s="6">
        <v>32</v>
      </c>
      <c r="D7" s="7">
        <f t="shared" si="0"/>
        <v>3200</v>
      </c>
      <c r="E7" s="6">
        <v>0</v>
      </c>
      <c r="F7" s="1">
        <f t="shared" si="1"/>
        <v>0</v>
      </c>
      <c r="G7" s="6">
        <v>0</v>
      </c>
      <c r="H7" s="1">
        <v>0</v>
      </c>
      <c r="I7" s="1">
        <v>0</v>
      </c>
      <c r="J7" s="1">
        <v>0</v>
      </c>
      <c r="K7" s="1">
        <v>0</v>
      </c>
      <c r="L7" s="6">
        <v>0</v>
      </c>
      <c r="M7" s="1">
        <f t="shared" si="2"/>
        <v>0</v>
      </c>
      <c r="N7" s="6">
        <v>0</v>
      </c>
      <c r="O7" s="1">
        <f t="shared" si="3"/>
        <v>0</v>
      </c>
      <c r="P7" s="6">
        <v>11</v>
      </c>
      <c r="Q7" s="6">
        <v>0</v>
      </c>
      <c r="R7" s="1">
        <f t="shared" si="4"/>
        <v>128</v>
      </c>
      <c r="S7" s="1">
        <f t="shared" si="5"/>
        <v>1152</v>
      </c>
      <c r="T7" s="6">
        <v>7</v>
      </c>
      <c r="U7" s="1">
        <f t="shared" si="6"/>
        <v>2016</v>
      </c>
      <c r="V7" s="6">
        <v>0</v>
      </c>
      <c r="W7" s="1">
        <f t="shared" si="7"/>
        <v>0</v>
      </c>
      <c r="X7" s="6">
        <v>90</v>
      </c>
      <c r="Y7" s="1">
        <f t="shared" si="8"/>
        <v>2.88</v>
      </c>
      <c r="Z7" s="1"/>
      <c r="AA7" s="1"/>
      <c r="AB7" s="1" t="s">
        <v>89</v>
      </c>
      <c r="AC7" s="1">
        <f t="shared" si="9"/>
        <v>0</v>
      </c>
    </row>
    <row r="8" spans="1:29" ht="26" customHeight="1" x14ac:dyDescent="0.2">
      <c r="A8" s="51" t="s">
        <v>183</v>
      </c>
      <c r="B8" s="6">
        <v>100</v>
      </c>
      <c r="C8" s="6">
        <v>8</v>
      </c>
      <c r="D8" s="7">
        <f t="shared" si="0"/>
        <v>800</v>
      </c>
      <c r="E8" s="6">
        <v>4</v>
      </c>
      <c r="F8" s="1">
        <f t="shared" si="1"/>
        <v>32</v>
      </c>
      <c r="G8" s="6">
        <v>0</v>
      </c>
      <c r="H8" s="1">
        <v>0</v>
      </c>
      <c r="I8" s="1">
        <v>0</v>
      </c>
      <c r="J8" s="1">
        <v>0</v>
      </c>
      <c r="K8" s="1">
        <v>0</v>
      </c>
      <c r="L8" s="5">
        <v>9</v>
      </c>
      <c r="M8" s="1">
        <f t="shared" si="2"/>
        <v>2.539727332051712</v>
      </c>
      <c r="N8" s="5">
        <v>9</v>
      </c>
      <c r="O8" s="1">
        <f t="shared" si="3"/>
        <v>2.539727332051712</v>
      </c>
      <c r="P8" s="5">
        <v>4.5</v>
      </c>
      <c r="Q8" s="6">
        <v>0</v>
      </c>
      <c r="R8" s="1">
        <f t="shared" si="4"/>
        <v>32</v>
      </c>
      <c r="S8" s="1">
        <f t="shared" si="5"/>
        <v>288</v>
      </c>
      <c r="T8" s="6">
        <v>0.5</v>
      </c>
      <c r="U8" s="1">
        <f t="shared" si="6"/>
        <v>36</v>
      </c>
      <c r="V8" s="5">
        <v>0</v>
      </c>
      <c r="W8" s="1">
        <f t="shared" si="7"/>
        <v>0</v>
      </c>
      <c r="X8" s="6">
        <v>30</v>
      </c>
      <c r="Y8" s="1">
        <f t="shared" si="8"/>
        <v>0.24</v>
      </c>
      <c r="Z8" s="1"/>
      <c r="AA8" s="1"/>
      <c r="AB8" s="1" t="s">
        <v>89</v>
      </c>
      <c r="AC8" s="1">
        <f t="shared" si="9"/>
        <v>0</v>
      </c>
    </row>
    <row r="9" spans="1:29" ht="26" customHeight="1" x14ac:dyDescent="0.2">
      <c r="A9" s="8" t="s">
        <v>184</v>
      </c>
      <c r="B9" s="6">
        <v>180</v>
      </c>
      <c r="C9" s="6">
        <v>6</v>
      </c>
      <c r="D9" s="7">
        <f t="shared" si="0"/>
        <v>1080</v>
      </c>
      <c r="E9" s="6">
        <v>4</v>
      </c>
      <c r="F9" s="1">
        <f t="shared" si="1"/>
        <v>24</v>
      </c>
      <c r="G9" s="6">
        <v>21</v>
      </c>
      <c r="H9" s="1">
        <v>0</v>
      </c>
      <c r="I9" s="1">
        <v>0</v>
      </c>
      <c r="J9" s="1">
        <v>0</v>
      </c>
      <c r="K9" s="1">
        <v>0</v>
      </c>
      <c r="L9" s="5">
        <v>8</v>
      </c>
      <c r="M9" s="1">
        <f t="shared" si="2"/>
        <v>1.6931515547011413</v>
      </c>
      <c r="N9" s="5">
        <v>8</v>
      </c>
      <c r="O9" s="1">
        <f t="shared" si="3"/>
        <v>1.6931515547011413</v>
      </c>
      <c r="P9" s="5">
        <v>2.5</v>
      </c>
      <c r="Q9" s="6">
        <v>0</v>
      </c>
      <c r="R9" s="1">
        <f t="shared" si="4"/>
        <v>15</v>
      </c>
      <c r="S9" s="1">
        <f t="shared" si="5"/>
        <v>135</v>
      </c>
      <c r="T9" s="6">
        <v>0</v>
      </c>
      <c r="U9" s="1">
        <f t="shared" si="6"/>
        <v>0</v>
      </c>
      <c r="V9" s="5">
        <v>4</v>
      </c>
      <c r="W9" s="1">
        <f t="shared" si="7"/>
        <v>96</v>
      </c>
      <c r="X9" s="6">
        <v>250</v>
      </c>
      <c r="Y9" s="1">
        <f t="shared" si="8"/>
        <v>1.5</v>
      </c>
      <c r="Z9" s="1"/>
      <c r="AA9" s="1"/>
      <c r="AB9" s="1" t="s">
        <v>89</v>
      </c>
      <c r="AC9" s="1">
        <f t="shared" si="9"/>
        <v>0</v>
      </c>
    </row>
    <row r="10" spans="1:29" ht="26" customHeight="1" x14ac:dyDescent="0.2">
      <c r="A10" s="8" t="s">
        <v>185</v>
      </c>
      <c r="B10" s="6">
        <v>45</v>
      </c>
      <c r="C10" s="6">
        <v>10</v>
      </c>
      <c r="D10" s="7">
        <f t="shared" si="0"/>
        <v>450</v>
      </c>
      <c r="E10" s="6">
        <v>0</v>
      </c>
      <c r="F10" s="1">
        <f t="shared" si="1"/>
        <v>0</v>
      </c>
      <c r="G10" s="6">
        <v>0</v>
      </c>
      <c r="H10" s="1">
        <v>0</v>
      </c>
      <c r="I10" s="1">
        <v>0</v>
      </c>
      <c r="J10" s="1">
        <v>0</v>
      </c>
      <c r="K10" s="1">
        <v>0</v>
      </c>
      <c r="L10" s="5">
        <v>0</v>
      </c>
      <c r="M10" s="1">
        <f t="shared" si="2"/>
        <v>0</v>
      </c>
      <c r="N10" s="5">
        <v>6</v>
      </c>
      <c r="O10" s="1">
        <f t="shared" si="3"/>
        <v>2.1164394433764264</v>
      </c>
      <c r="P10" s="5">
        <v>2</v>
      </c>
      <c r="Q10" s="6">
        <v>0</v>
      </c>
      <c r="R10" s="1">
        <f t="shared" si="4"/>
        <v>15</v>
      </c>
      <c r="S10" s="1">
        <f t="shared" si="5"/>
        <v>135</v>
      </c>
      <c r="T10" s="6">
        <v>0.5</v>
      </c>
      <c r="U10" s="1">
        <f t="shared" si="6"/>
        <v>45</v>
      </c>
      <c r="V10" s="5">
        <v>0</v>
      </c>
      <c r="W10" s="1">
        <f t="shared" si="7"/>
        <v>0</v>
      </c>
      <c r="X10" s="6">
        <v>200</v>
      </c>
      <c r="Y10" s="1">
        <f t="shared" si="8"/>
        <v>2</v>
      </c>
      <c r="Z10" s="1"/>
      <c r="AA10" s="1"/>
      <c r="AB10" s="1" t="s">
        <v>89</v>
      </c>
      <c r="AC10" s="1">
        <f t="shared" si="9"/>
        <v>0</v>
      </c>
    </row>
    <row r="11" spans="1:29" ht="26" customHeight="1" x14ac:dyDescent="0.2">
      <c r="A11" s="8" t="s">
        <v>186</v>
      </c>
      <c r="B11" s="6">
        <v>100</v>
      </c>
      <c r="C11" s="6">
        <v>8</v>
      </c>
      <c r="D11" s="7">
        <f t="shared" si="0"/>
        <v>800</v>
      </c>
      <c r="E11" s="6">
        <v>3</v>
      </c>
      <c r="F11" s="1">
        <f t="shared" si="1"/>
        <v>24</v>
      </c>
      <c r="G11" s="6">
        <v>15</v>
      </c>
      <c r="H11" s="1">
        <v>0</v>
      </c>
      <c r="I11" s="1">
        <v>0</v>
      </c>
      <c r="J11" s="1">
        <v>0</v>
      </c>
      <c r="K11" s="1">
        <v>0</v>
      </c>
      <c r="L11" s="6">
        <v>4</v>
      </c>
      <c r="M11" s="1">
        <f t="shared" si="2"/>
        <v>1.1287677031340941</v>
      </c>
      <c r="N11" s="6">
        <v>4</v>
      </c>
      <c r="O11" s="1">
        <f t="shared" si="3"/>
        <v>1.1287677031340941</v>
      </c>
      <c r="P11" s="6">
        <v>2</v>
      </c>
      <c r="Q11" s="6">
        <v>0</v>
      </c>
      <c r="R11" s="1">
        <f t="shared" si="4"/>
        <v>16</v>
      </c>
      <c r="S11" s="1">
        <f t="shared" si="5"/>
        <v>144</v>
      </c>
      <c r="T11" s="6">
        <v>0</v>
      </c>
      <c r="U11" s="1">
        <f t="shared" si="6"/>
        <v>0</v>
      </c>
      <c r="V11" s="6">
        <v>0</v>
      </c>
      <c r="W11" s="1">
        <f t="shared" si="7"/>
        <v>0</v>
      </c>
      <c r="X11" s="6">
        <v>0</v>
      </c>
      <c r="Y11" s="1">
        <f t="shared" si="8"/>
        <v>0</v>
      </c>
      <c r="Z11" s="1"/>
      <c r="AA11" s="1"/>
      <c r="AB11" s="1" t="s">
        <v>89</v>
      </c>
      <c r="AC11" s="1">
        <f t="shared" si="9"/>
        <v>0</v>
      </c>
    </row>
    <row r="12" spans="1:29" ht="26" customHeight="1" x14ac:dyDescent="0.2">
      <c r="A12" s="8" t="s">
        <v>187</v>
      </c>
      <c r="B12" s="6">
        <v>53</v>
      </c>
      <c r="C12" s="6">
        <v>4</v>
      </c>
      <c r="D12" s="7">
        <f t="shared" si="0"/>
        <v>212</v>
      </c>
      <c r="E12" s="6">
        <v>3.5</v>
      </c>
      <c r="F12" s="1">
        <f t="shared" si="1"/>
        <v>14</v>
      </c>
      <c r="G12" s="6">
        <v>0</v>
      </c>
      <c r="H12" s="1">
        <v>4</v>
      </c>
      <c r="I12" s="1">
        <v>4</v>
      </c>
      <c r="J12" s="1">
        <v>0</v>
      </c>
      <c r="K12" s="1">
        <v>0</v>
      </c>
      <c r="L12" s="6">
        <v>1</v>
      </c>
      <c r="M12" s="1">
        <f t="shared" si="2"/>
        <v>0.14109596289176177</v>
      </c>
      <c r="N12" s="6">
        <v>1</v>
      </c>
      <c r="O12" s="1">
        <f t="shared" si="3"/>
        <v>0.14109596289176177</v>
      </c>
      <c r="P12" s="6">
        <v>0.5</v>
      </c>
      <c r="Q12" s="6">
        <v>0</v>
      </c>
      <c r="R12" s="1">
        <f t="shared" si="4"/>
        <v>2</v>
      </c>
      <c r="S12" s="1">
        <f t="shared" si="5"/>
        <v>18</v>
      </c>
      <c r="T12" s="6">
        <v>0</v>
      </c>
      <c r="U12" s="1">
        <f t="shared" si="6"/>
        <v>0</v>
      </c>
      <c r="V12" s="6">
        <v>0</v>
      </c>
      <c r="W12" s="1">
        <f t="shared" si="7"/>
        <v>0</v>
      </c>
      <c r="X12" s="6">
        <v>2</v>
      </c>
      <c r="Y12" s="1">
        <f t="shared" si="8"/>
        <v>8.0000000000000002E-3</v>
      </c>
      <c r="Z12" s="1"/>
      <c r="AA12" s="1"/>
      <c r="AB12" s="1" t="s">
        <v>89</v>
      </c>
      <c r="AC12" s="1">
        <f t="shared" si="9"/>
        <v>0</v>
      </c>
    </row>
    <row r="13" spans="1:29" ht="26" customHeight="1" x14ac:dyDescent="0.2">
      <c r="A13" s="8" t="s">
        <v>188</v>
      </c>
      <c r="B13" s="6">
        <v>0</v>
      </c>
      <c r="C13" s="6">
        <v>6</v>
      </c>
      <c r="D13" s="7">
        <f t="shared" si="0"/>
        <v>0</v>
      </c>
      <c r="E13" s="6">
        <v>0</v>
      </c>
      <c r="F13" s="1">
        <f t="shared" si="1"/>
        <v>0</v>
      </c>
      <c r="G13" s="6">
        <v>0</v>
      </c>
      <c r="H13" s="1">
        <v>0</v>
      </c>
      <c r="I13" s="1">
        <v>0</v>
      </c>
      <c r="J13" s="1">
        <v>0</v>
      </c>
      <c r="K13" s="1">
        <v>0</v>
      </c>
      <c r="L13" s="5">
        <v>0</v>
      </c>
      <c r="M13" s="1">
        <f t="shared" si="2"/>
        <v>0</v>
      </c>
      <c r="N13" s="5">
        <v>0</v>
      </c>
      <c r="O13" s="1">
        <f t="shared" si="3"/>
        <v>0</v>
      </c>
      <c r="P13" s="5">
        <v>0</v>
      </c>
      <c r="Q13" s="6">
        <v>0</v>
      </c>
      <c r="R13" s="1">
        <f t="shared" si="4"/>
        <v>0</v>
      </c>
      <c r="S13" s="1">
        <f t="shared" si="5"/>
        <v>0</v>
      </c>
      <c r="T13" s="6">
        <v>0</v>
      </c>
      <c r="U13" s="1">
        <f t="shared" si="6"/>
        <v>0</v>
      </c>
      <c r="V13" s="5">
        <v>0</v>
      </c>
      <c r="W13" s="1">
        <f t="shared" si="7"/>
        <v>0</v>
      </c>
      <c r="X13" s="6">
        <v>43</v>
      </c>
      <c r="Y13" s="1">
        <f t="shared" si="8"/>
        <v>0.25800000000000001</v>
      </c>
      <c r="Z13" s="1"/>
      <c r="AA13" s="1"/>
      <c r="AB13" s="1" t="s">
        <v>89</v>
      </c>
      <c r="AC13" s="1">
        <f t="shared" si="9"/>
        <v>0</v>
      </c>
    </row>
    <row r="14" spans="1:29" ht="16" thickBot="1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ht="16" thickBot="1" x14ac:dyDescent="0.25">
      <c r="A15" s="11" t="s">
        <v>3</v>
      </c>
      <c r="B15" s="10"/>
      <c r="C15" s="10"/>
      <c r="D15" s="12">
        <f>SUM(D2:D13)</f>
        <v>13402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x14ac:dyDescent="0.2">
      <c r="A16" s="13" t="s">
        <v>29</v>
      </c>
      <c r="B16" s="10"/>
      <c r="C16" s="10"/>
      <c r="D16" s="10"/>
      <c r="E16" s="10"/>
      <c r="F16" s="10">
        <f t="shared" ref="F16:AC16" si="10">SUM(F2:F13)/$D$15*1000</f>
        <v>9.5508133114460527</v>
      </c>
      <c r="G16" s="10">
        <f t="shared" si="10"/>
        <v>2.6861662438442027</v>
      </c>
      <c r="H16" s="10">
        <f t="shared" si="10"/>
        <v>0.29846291598268915</v>
      </c>
      <c r="I16" s="10">
        <f t="shared" si="10"/>
        <v>0.29846291598268915</v>
      </c>
      <c r="J16" s="10">
        <f t="shared" si="10"/>
        <v>0</v>
      </c>
      <c r="K16" s="10">
        <f t="shared" si="10"/>
        <v>0</v>
      </c>
      <c r="L16" s="10">
        <f t="shared" si="10"/>
        <v>2.0146246828831518</v>
      </c>
      <c r="M16" s="10">
        <f t="shared" si="10"/>
        <v>0.61325472604425624</v>
      </c>
      <c r="N16" s="10">
        <f t="shared" si="10"/>
        <v>3.1338606178182364</v>
      </c>
      <c r="O16" s="10">
        <f t="shared" si="10"/>
        <v>1.0238458730953461</v>
      </c>
      <c r="P16" s="10">
        <f t="shared" si="10"/>
        <v>3.9546336367706307</v>
      </c>
      <c r="Q16" s="10">
        <f t="shared" si="10"/>
        <v>0</v>
      </c>
      <c r="R16" s="10">
        <f t="shared" si="10"/>
        <v>32.905536487091474</v>
      </c>
      <c r="S16" s="10">
        <f t="shared" si="10"/>
        <v>296.14982838382332</v>
      </c>
      <c r="T16" s="10">
        <f t="shared" si="10"/>
        <v>1.3430831219221013</v>
      </c>
      <c r="U16" s="10">
        <f t="shared" si="10"/>
        <v>228.65990150723772</v>
      </c>
      <c r="V16" s="10">
        <f t="shared" si="10"/>
        <v>1.5669303089091182</v>
      </c>
      <c r="W16" s="10">
        <f t="shared" si="10"/>
        <v>59.991046112520522</v>
      </c>
      <c r="X16" s="10">
        <f t="shared" si="10"/>
        <v>141.3221907178033</v>
      </c>
      <c r="Y16" s="10">
        <f t="shared" si="10"/>
        <v>1.6719146396060287</v>
      </c>
      <c r="Z16" s="10">
        <f t="shared" si="10"/>
        <v>0</v>
      </c>
      <c r="AA16" s="10">
        <f t="shared" si="10"/>
        <v>0</v>
      </c>
      <c r="AB16" s="10">
        <f t="shared" si="10"/>
        <v>0</v>
      </c>
      <c r="AC16" s="10">
        <f t="shared" si="10"/>
        <v>0</v>
      </c>
    </row>
    <row r="17" spans="1:20" ht="16" thickBot="1" x14ac:dyDescent="0.25">
      <c r="R17">
        <f>SUM(S2:S13)</f>
        <v>3969</v>
      </c>
      <c r="T17">
        <f>SUM(U2:U13)</f>
        <v>3064.5</v>
      </c>
    </row>
    <row r="18" spans="1:20" ht="28" customHeight="1" thickBot="1" x14ac:dyDescent="0.25">
      <c r="P18" s="61" t="s">
        <v>30</v>
      </c>
      <c r="Q18" s="62"/>
      <c r="R18" s="14">
        <f>R17/T17</f>
        <v>1.2951541850220265</v>
      </c>
    </row>
    <row r="19" spans="1:20" ht="16" thickBot="1" x14ac:dyDescent="0.25"/>
    <row r="20" spans="1:20" ht="16" x14ac:dyDescent="0.2">
      <c r="A20" s="23" t="s">
        <v>31</v>
      </c>
      <c r="B20" s="24"/>
      <c r="C20" s="24"/>
      <c r="D20" s="24"/>
      <c r="E20" s="24"/>
      <c r="F20" s="25"/>
      <c r="G20" s="26"/>
      <c r="H20" s="15" t="s">
        <v>32</v>
      </c>
    </row>
    <row r="21" spans="1:20" x14ac:dyDescent="0.2">
      <c r="A21" s="27"/>
      <c r="B21" s="28" t="s">
        <v>33</v>
      </c>
      <c r="C21" s="63" t="s">
        <v>34</v>
      </c>
      <c r="D21" s="63"/>
      <c r="E21" s="28" t="s">
        <v>35</v>
      </c>
      <c r="F21" s="29"/>
      <c r="G21" s="30"/>
      <c r="H21" s="16"/>
    </row>
    <row r="22" spans="1:20" x14ac:dyDescent="0.2">
      <c r="A22" s="31" t="s">
        <v>36</v>
      </c>
      <c r="B22" s="32">
        <v>10</v>
      </c>
      <c r="C22" s="56" t="s">
        <v>37</v>
      </c>
      <c r="D22" s="56"/>
      <c r="E22" s="56" t="s">
        <v>38</v>
      </c>
      <c r="F22" s="60"/>
      <c r="G22" s="22"/>
      <c r="H22" s="16">
        <f>IF(F16&gt;14,B22,(F16/14*B22))</f>
        <v>6.8220095081757517</v>
      </c>
    </row>
    <row r="23" spans="1:20" x14ac:dyDescent="0.2">
      <c r="A23" s="27" t="s">
        <v>39</v>
      </c>
      <c r="B23" s="32">
        <v>10</v>
      </c>
      <c r="C23" s="56" t="s">
        <v>40</v>
      </c>
      <c r="D23" s="56"/>
      <c r="E23" s="33" t="s">
        <v>41</v>
      </c>
      <c r="F23" s="34"/>
      <c r="G23" s="22"/>
      <c r="H23" s="16">
        <f>IF(G16&gt;1.5,B23,G16/1.5*B23)</f>
        <v>10</v>
      </c>
    </row>
    <row r="24" spans="1:20" x14ac:dyDescent="0.2">
      <c r="A24" s="31" t="s">
        <v>42</v>
      </c>
      <c r="B24" s="32">
        <v>10</v>
      </c>
      <c r="C24" s="56" t="s">
        <v>43</v>
      </c>
      <c r="D24" s="56"/>
      <c r="E24" s="33" t="s">
        <v>44</v>
      </c>
      <c r="F24" s="34"/>
      <c r="G24" s="22"/>
      <c r="H24" s="16">
        <f>IF(H16&gt;0.4,B24,H16/0.4*B24)</f>
        <v>7.4615728995672281</v>
      </c>
    </row>
    <row r="25" spans="1:20" ht="29" customHeight="1" x14ac:dyDescent="0.2">
      <c r="A25" s="31" t="s">
        <v>45</v>
      </c>
      <c r="B25" s="32">
        <v>5</v>
      </c>
      <c r="C25" s="56" t="s">
        <v>46</v>
      </c>
      <c r="D25" s="56"/>
      <c r="E25" s="56" t="s">
        <v>47</v>
      </c>
      <c r="F25" s="60"/>
      <c r="G25" s="35"/>
      <c r="H25" s="16">
        <f>IF(I16&gt;0.8,B25,I16/0.8*B25)</f>
        <v>1.865393224891807</v>
      </c>
    </row>
    <row r="26" spans="1:20" x14ac:dyDescent="0.2">
      <c r="A26" s="27" t="s">
        <v>48</v>
      </c>
      <c r="B26" s="32">
        <v>10</v>
      </c>
      <c r="C26" s="56" t="s">
        <v>49</v>
      </c>
      <c r="D26" s="56"/>
      <c r="E26" s="33" t="s">
        <v>50</v>
      </c>
      <c r="F26" s="34"/>
      <c r="G26" s="22"/>
      <c r="H26" s="16">
        <f>IF(J16&gt;1.1,B26,J16/1.1*B26)</f>
        <v>0</v>
      </c>
    </row>
    <row r="27" spans="1:20" ht="14.5" customHeight="1" x14ac:dyDescent="0.2">
      <c r="A27" s="31" t="s">
        <v>51</v>
      </c>
      <c r="B27" s="32">
        <v>5</v>
      </c>
      <c r="C27" s="58" t="s">
        <v>52</v>
      </c>
      <c r="D27" s="58"/>
      <c r="E27" s="58" t="s">
        <v>53</v>
      </c>
      <c r="F27" s="59"/>
      <c r="G27" s="36"/>
      <c r="H27" s="16">
        <f>IF(K16&gt;0.2,B27,K16/0.2*B27)</f>
        <v>0</v>
      </c>
    </row>
    <row r="28" spans="1:20" x14ac:dyDescent="0.2">
      <c r="A28" s="31" t="s">
        <v>54</v>
      </c>
      <c r="B28" s="32">
        <v>5</v>
      </c>
      <c r="C28" s="56" t="s">
        <v>55</v>
      </c>
      <c r="D28" s="56"/>
      <c r="E28" s="33" t="s">
        <v>56</v>
      </c>
      <c r="F28" s="34"/>
      <c r="G28" s="22"/>
      <c r="H28" s="16">
        <f>IF(M16&gt;0.8,B28,M16/0.8*B28)</f>
        <v>3.8328420377766017</v>
      </c>
    </row>
    <row r="29" spans="1:20" x14ac:dyDescent="0.2">
      <c r="A29" s="27" t="s">
        <v>57</v>
      </c>
      <c r="B29" s="32">
        <v>10</v>
      </c>
      <c r="C29" s="56" t="s">
        <v>58</v>
      </c>
      <c r="D29" s="56"/>
      <c r="E29" s="33" t="s">
        <v>59</v>
      </c>
      <c r="F29" s="34"/>
      <c r="G29" s="22"/>
      <c r="H29" s="16">
        <f>IF(O16&gt;2.5,B29,O16/2.5*B29)</f>
        <v>4.0953834923813845</v>
      </c>
    </row>
    <row r="30" spans="1:20" x14ac:dyDescent="0.2">
      <c r="A30" s="27" t="s">
        <v>60</v>
      </c>
      <c r="B30" s="32">
        <v>5</v>
      </c>
      <c r="C30" s="56" t="s">
        <v>61</v>
      </c>
      <c r="D30" s="56"/>
      <c r="E30" s="56" t="s">
        <v>62</v>
      </c>
      <c r="F30" s="60"/>
      <c r="G30" s="35"/>
      <c r="H30" s="16">
        <f>IF(R18&gt;2.5,B30,R18/2.5*B30)</f>
        <v>2.5903083700440535</v>
      </c>
    </row>
    <row r="31" spans="1:20" x14ac:dyDescent="0.2">
      <c r="A31" s="27" t="s">
        <v>63</v>
      </c>
      <c r="B31" s="32">
        <v>5</v>
      </c>
      <c r="C31" s="56" t="s">
        <v>64</v>
      </c>
      <c r="D31" s="56"/>
      <c r="E31" s="33" t="s">
        <v>65</v>
      </c>
      <c r="F31" s="34"/>
      <c r="G31" s="22"/>
      <c r="H31" s="16">
        <f>IF(U16/1000&lt;0.08,B31,(IF(U16/1000&gt;0.16,0,((1-((U16/1000)-0.08)/0.08))*B31)))</f>
        <v>0</v>
      </c>
    </row>
    <row r="32" spans="1:20" x14ac:dyDescent="0.2">
      <c r="A32" s="27" t="s">
        <v>66</v>
      </c>
      <c r="B32" s="32">
        <v>10</v>
      </c>
      <c r="C32" s="56" t="s">
        <v>67</v>
      </c>
      <c r="D32" s="56"/>
      <c r="E32" s="33" t="s">
        <v>68</v>
      </c>
      <c r="F32" s="34"/>
      <c r="G32" s="22"/>
      <c r="H32" s="16">
        <f>IF(W16/1000&lt;0.065,B32,(IF(W16/1000&gt;0.26,0,((1-(((W16/1000)-0.065)/0.195)))*B32)))</f>
        <v>10</v>
      </c>
    </row>
    <row r="33" spans="1:8" ht="27.5" customHeight="1" x14ac:dyDescent="0.2">
      <c r="A33" s="27" t="s">
        <v>69</v>
      </c>
      <c r="B33" s="32">
        <v>5</v>
      </c>
      <c r="C33" s="56" t="s">
        <v>70</v>
      </c>
      <c r="D33" s="56"/>
      <c r="E33" s="33" t="s">
        <v>71</v>
      </c>
      <c r="F33" s="34"/>
      <c r="G33" s="22"/>
      <c r="H33" s="16">
        <f>IF(Y16&lt;1.1,B33,(IF(Y16&gt;2,0,((1-(((Y16-1.1)/0.9)))*B33))))</f>
        <v>1.8226964466331745</v>
      </c>
    </row>
    <row r="34" spans="1:8" ht="16" thickBot="1" x14ac:dyDescent="0.25">
      <c r="A34" s="37" t="s">
        <v>72</v>
      </c>
      <c r="B34" s="38">
        <v>10</v>
      </c>
      <c r="C34" s="57" t="s">
        <v>73</v>
      </c>
      <c r="D34" s="57"/>
      <c r="E34" s="39" t="s">
        <v>74</v>
      </c>
      <c r="F34" s="40"/>
      <c r="G34" s="22"/>
      <c r="H34" s="16">
        <f>IF(AC16/1000&lt;0.05,B34,(IF(AC16/1000&gt;0.15,0,((1-(((AC16/1000)-0.05)/0.1)))*B34)))</f>
        <v>10</v>
      </c>
    </row>
    <row r="35" spans="1:8" ht="14.5" customHeight="1" x14ac:dyDescent="0.2">
      <c r="A35" s="41"/>
      <c r="B35" s="42"/>
      <c r="C35" s="43"/>
      <c r="D35" s="43"/>
      <c r="E35" s="43"/>
      <c r="F35" s="43"/>
      <c r="G35" s="17"/>
      <c r="H35" s="16"/>
    </row>
    <row r="36" spans="1:8" ht="16" thickBot="1" x14ac:dyDescent="0.25">
      <c r="A36" s="18" t="s">
        <v>75</v>
      </c>
      <c r="B36" s="19">
        <f>SUM(B22:B34)</f>
        <v>100</v>
      </c>
      <c r="C36" s="19"/>
      <c r="D36" s="19"/>
      <c r="E36" s="19"/>
      <c r="F36" s="19"/>
      <c r="G36" s="19"/>
      <c r="H36" s="20">
        <f>SUM(H21:H34)</f>
        <v>58.490205979470005</v>
      </c>
    </row>
    <row r="37" spans="1:8" x14ac:dyDescent="0.2">
      <c r="B37" s="21"/>
    </row>
  </sheetData>
  <mergeCells count="19">
    <mergeCell ref="C28:D28"/>
    <mergeCell ref="P18:Q18"/>
    <mergeCell ref="C21:D21"/>
    <mergeCell ref="C22:D22"/>
    <mergeCell ref="E22:F22"/>
    <mergeCell ref="C23:D23"/>
    <mergeCell ref="C24:D24"/>
    <mergeCell ref="C25:D25"/>
    <mergeCell ref="E25:F25"/>
    <mergeCell ref="C26:D26"/>
    <mergeCell ref="C27:D27"/>
    <mergeCell ref="E27:F27"/>
    <mergeCell ref="C34:D34"/>
    <mergeCell ref="C29:D29"/>
    <mergeCell ref="C30:D30"/>
    <mergeCell ref="E30:F30"/>
    <mergeCell ref="C31:D31"/>
    <mergeCell ref="C32:D32"/>
    <mergeCell ref="C33:D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Items</vt:lpstr>
      <vt:lpstr>Star Basket</vt:lpstr>
      <vt:lpstr>Needs Improvement</vt:lpstr>
      <vt:lpstr>Improved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Skye Mitchell</dc:creator>
  <cp:lastModifiedBy>Microsoft Office User</cp:lastModifiedBy>
  <dcterms:created xsi:type="dcterms:W3CDTF">2021-09-30T04:15:41Z</dcterms:created>
  <dcterms:modified xsi:type="dcterms:W3CDTF">2021-12-11T20:39:26Z</dcterms:modified>
</cp:coreProperties>
</file>