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nwookang/Downloads/"/>
    </mc:Choice>
  </mc:AlternateContent>
  <xr:revisionPtr revIDLastSave="0" documentId="8_{BC823ABF-6E2D-C844-B58F-53AD132F40E8}" xr6:coauthVersionLast="45" xr6:coauthVersionMax="45" xr10:uidLastSave="{00000000-0000-0000-0000-000000000000}"/>
  <bookViews>
    <workbookView xWindow="240" yWindow="440" windowWidth="14140" windowHeight="16600" activeTab="2" xr2:uid="{00000000-000D-0000-FFFF-FFFF00000000}"/>
  </bookViews>
  <sheets>
    <sheet name="split_cells" sheetId="5" r:id="rId1"/>
    <sheet name="split_cells2" sheetId="7" r:id="rId2"/>
    <sheet name="with 3 clusters" sheetId="1" r:id="rId3"/>
    <sheet name="with 5 clusters" sheetId="12" r:id="rId4"/>
    <sheet name="FinalAnalysis_4 clusters" sheetId="11" r:id="rId5"/>
  </sheets>
  <definedNames>
    <definedName name="cluster4" localSheetId="4">'FinalAnalysis_4 clusters'!$B$13:$S$56</definedName>
    <definedName name="cluster4" localSheetId="3">'with 5 clusters'!$B$13:$S$56</definedName>
    <definedName name="cluster4">'with 3 clusters'!$B$13:$S$56</definedName>
    <definedName name="clusterminiproj3" localSheetId="4">'FinalAnalysis_4 clusters'!$A$12:$N$55</definedName>
    <definedName name="clusterminiproj3" localSheetId="3">'with 5 clusters'!$A$12:$N$55</definedName>
    <definedName name="clusterminiproj3">'with 3 clusters'!$A$12:$N$55</definedName>
    <definedName name="d">#REF!</definedName>
    <definedName name="solver_adj" localSheetId="4" hidden="1">'FinalAnalysis_4 clusters'!$C$4:$C$7</definedName>
    <definedName name="solver_adj" localSheetId="2" hidden="1">'with 3 clusters'!$C$4:$C$6</definedName>
    <definedName name="solver_adj" localSheetId="3" hidden="1">'with 5 clusters'!$C$4:$C$8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3</definedName>
    <definedName name="solver_eng" localSheetId="2" hidden="1">3</definedName>
    <definedName name="solver_eng" localSheetId="3" hidden="1">3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lhs1" localSheetId="4" hidden="1">'FinalAnalysis_4 clusters'!$C$4:$C$7</definedName>
    <definedName name="solver_lhs1" localSheetId="2" hidden="1">'with 3 clusters'!$C$4:$C$6</definedName>
    <definedName name="solver_lhs1" localSheetId="3" hidden="1">'with 5 clusters'!$C$4:$C$8</definedName>
    <definedName name="solver_lhs2" localSheetId="4" hidden="1">'FinalAnalysis_4 clusters'!$C$4:$C$7</definedName>
    <definedName name="solver_lhs2" localSheetId="2" hidden="1">'with 3 clusters'!$C$4:$C$6</definedName>
    <definedName name="solver_lhs2" localSheetId="3" hidden="1">'with 5 clusters'!$C$4:$C$8</definedName>
    <definedName name="solver_lhs3" localSheetId="4" hidden="1">'FinalAnalysis_4 clusters'!$C$4:$C$7</definedName>
    <definedName name="solver_lhs3" localSheetId="2" hidden="1">'with 3 clusters'!$C$4:$C$6</definedName>
    <definedName name="solver_lhs3" localSheetId="3" hidden="1">'with 5 clusters'!$C$4:$C$8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3</definedName>
    <definedName name="solver_num" localSheetId="2" hidden="1">3</definedName>
    <definedName name="solver_num" localSheetId="3" hidden="1">3</definedName>
    <definedName name="solver_opt" localSheetId="4" hidden="1">'FinalAnalysis_4 clusters'!$T$10</definedName>
    <definedName name="solver_opt" localSheetId="2" hidden="1">'with 3 clusters'!$V$10</definedName>
    <definedName name="solver_opt" localSheetId="3" hidden="1">'with 5 clusters'!$V$10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el1" localSheetId="4" hidden="1">1</definedName>
    <definedName name="solver_rel1" localSheetId="2" hidden="1">1</definedName>
    <definedName name="solver_rel1" localSheetId="3" hidden="1">1</definedName>
    <definedName name="solver_rel2" localSheetId="4" hidden="1">4</definedName>
    <definedName name="solver_rel2" localSheetId="2" hidden="1">4</definedName>
    <definedName name="solver_rel2" localSheetId="3" hidden="1">4</definedName>
    <definedName name="solver_rel3" localSheetId="4" hidden="1">3</definedName>
    <definedName name="solver_rel3" localSheetId="2" hidden="1">3</definedName>
    <definedName name="solver_rel3" localSheetId="3" hidden="1">3</definedName>
    <definedName name="solver_rhs1" localSheetId="4" hidden="1">'FinalAnalysis_4 clusters'!$A$55</definedName>
    <definedName name="solver_rhs1" localSheetId="2" hidden="1">'with 3 clusters'!$A$55</definedName>
    <definedName name="solver_rhs1" localSheetId="3" hidden="1">'with 5 clusters'!$A$55</definedName>
    <definedName name="solver_rhs2" localSheetId="4" hidden="1">integer</definedName>
    <definedName name="solver_rhs2" localSheetId="2" hidden="1">integer</definedName>
    <definedName name="solver_rhs2" localSheetId="3" hidden="1">integer</definedName>
    <definedName name="solver_rhs3" localSheetId="4" hidden="1">'FinalAnalysis_4 clusters'!$A$13</definedName>
    <definedName name="solver_rhs3" localSheetId="2" hidden="1">'with 3 clusters'!$A$13</definedName>
    <definedName name="solver_rhs3" localSheetId="3" hidden="1">'with 5 clusters'!$A$13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2</definedName>
    <definedName name="solver_scl" localSheetId="2" hidden="1">2</definedName>
    <definedName name="solver_scl" localSheetId="3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2" hidden="1">2</definedName>
    <definedName name="solver_ver" localSheetId="3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Y14" i="11" l="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13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14" i="11"/>
  <c r="V15" i="11"/>
  <c r="V16" i="11"/>
  <c r="V17" i="11"/>
  <c r="V18" i="11"/>
  <c r="V19" i="11"/>
  <c r="V20" i="11"/>
  <c r="V21" i="11"/>
  <c r="V22" i="11"/>
  <c r="V23" i="11"/>
  <c r="V13" i="11"/>
  <c r="F4" i="11"/>
  <c r="G4" i="11"/>
  <c r="H4" i="11"/>
  <c r="I4" i="11"/>
  <c r="E4" i="11"/>
  <c r="J4" i="11"/>
  <c r="J5" i="11"/>
  <c r="J4" i="12"/>
  <c r="I4" i="12"/>
  <c r="H4" i="12"/>
  <c r="G4" i="12"/>
  <c r="F4" i="12"/>
  <c r="E4" i="12"/>
  <c r="D4" i="12"/>
  <c r="J6" i="12"/>
  <c r="I6" i="12"/>
  <c r="H6" i="12"/>
  <c r="G6" i="12"/>
  <c r="F6" i="12"/>
  <c r="E6" i="12"/>
  <c r="D6" i="12"/>
  <c r="I5" i="11"/>
  <c r="I6" i="11"/>
  <c r="H5" i="11"/>
  <c r="G5" i="11"/>
  <c r="F5" i="11"/>
  <c r="E5" i="11"/>
  <c r="D5" i="11"/>
  <c r="H55" i="12"/>
  <c r="G55" i="12"/>
  <c r="F55" i="12"/>
  <c r="E55" i="12"/>
  <c r="D55" i="12"/>
  <c r="C55" i="12"/>
  <c r="H54" i="12"/>
  <c r="G54" i="12"/>
  <c r="F54" i="12"/>
  <c r="E54" i="12"/>
  <c r="D54" i="12"/>
  <c r="C54" i="12"/>
  <c r="H53" i="12"/>
  <c r="G53" i="12"/>
  <c r="F53" i="12"/>
  <c r="E53" i="12"/>
  <c r="D53" i="12"/>
  <c r="C53" i="12"/>
  <c r="H52" i="12"/>
  <c r="G52" i="12"/>
  <c r="F52" i="12"/>
  <c r="E52" i="12"/>
  <c r="D52" i="12"/>
  <c r="C52" i="12"/>
  <c r="H51" i="12"/>
  <c r="G51" i="12"/>
  <c r="F51" i="12"/>
  <c r="E51" i="12"/>
  <c r="D51" i="12"/>
  <c r="C51" i="12"/>
  <c r="H50" i="12"/>
  <c r="G50" i="12"/>
  <c r="F50" i="12"/>
  <c r="E50" i="12"/>
  <c r="D50" i="12"/>
  <c r="C50" i="12"/>
  <c r="H49" i="12"/>
  <c r="G49" i="12"/>
  <c r="F49" i="12"/>
  <c r="E49" i="12"/>
  <c r="D49" i="12"/>
  <c r="C49" i="12"/>
  <c r="H48" i="12"/>
  <c r="G48" i="12"/>
  <c r="F48" i="12"/>
  <c r="E48" i="12"/>
  <c r="D48" i="12"/>
  <c r="C48" i="12"/>
  <c r="H47" i="12"/>
  <c r="G47" i="12"/>
  <c r="F47" i="12"/>
  <c r="E47" i="12"/>
  <c r="D47" i="12"/>
  <c r="C47" i="12"/>
  <c r="H46" i="12"/>
  <c r="G46" i="12"/>
  <c r="F46" i="12"/>
  <c r="E46" i="12"/>
  <c r="D46" i="12"/>
  <c r="C46" i="12"/>
  <c r="H45" i="12"/>
  <c r="G45" i="12"/>
  <c r="F45" i="12"/>
  <c r="E45" i="12"/>
  <c r="D45" i="12"/>
  <c r="C45" i="12"/>
  <c r="H44" i="12"/>
  <c r="G44" i="12"/>
  <c r="F44" i="12"/>
  <c r="E44" i="12"/>
  <c r="D44" i="12"/>
  <c r="C44" i="12"/>
  <c r="H43" i="12"/>
  <c r="G43" i="12"/>
  <c r="F43" i="12"/>
  <c r="E43" i="12"/>
  <c r="D43" i="12"/>
  <c r="C43" i="12"/>
  <c r="H42" i="12"/>
  <c r="G42" i="12"/>
  <c r="F42" i="12"/>
  <c r="E42" i="12"/>
  <c r="D42" i="12"/>
  <c r="C42" i="12"/>
  <c r="H41" i="12"/>
  <c r="G41" i="12"/>
  <c r="F41" i="12"/>
  <c r="E41" i="12"/>
  <c r="D41" i="12"/>
  <c r="C41" i="12"/>
  <c r="H40" i="12"/>
  <c r="G40" i="12"/>
  <c r="F40" i="12"/>
  <c r="E40" i="12"/>
  <c r="D40" i="12"/>
  <c r="C40" i="12"/>
  <c r="H39" i="12"/>
  <c r="G39" i="12"/>
  <c r="F39" i="12"/>
  <c r="E39" i="12"/>
  <c r="D39" i="12"/>
  <c r="C39" i="12"/>
  <c r="H38" i="12"/>
  <c r="G38" i="12"/>
  <c r="F38" i="12"/>
  <c r="E38" i="12"/>
  <c r="D38" i="12"/>
  <c r="C38" i="12"/>
  <c r="H37" i="12"/>
  <c r="G37" i="12"/>
  <c r="F37" i="12"/>
  <c r="E37" i="12"/>
  <c r="D37" i="12"/>
  <c r="C37" i="12"/>
  <c r="H36" i="12"/>
  <c r="G36" i="12"/>
  <c r="F36" i="12"/>
  <c r="E36" i="12"/>
  <c r="D36" i="12"/>
  <c r="C36" i="12"/>
  <c r="H35" i="12"/>
  <c r="G35" i="12"/>
  <c r="F35" i="12"/>
  <c r="E35" i="12"/>
  <c r="D35" i="12"/>
  <c r="C35" i="12"/>
  <c r="H34" i="12"/>
  <c r="G34" i="12"/>
  <c r="F34" i="12"/>
  <c r="E34" i="12"/>
  <c r="D34" i="12"/>
  <c r="C34" i="12"/>
  <c r="H33" i="12"/>
  <c r="G33" i="12"/>
  <c r="F33" i="12"/>
  <c r="E33" i="12"/>
  <c r="D33" i="12"/>
  <c r="C33" i="12"/>
  <c r="H32" i="12"/>
  <c r="G32" i="12"/>
  <c r="F32" i="12"/>
  <c r="E32" i="12"/>
  <c r="D32" i="12"/>
  <c r="C32" i="12"/>
  <c r="H31" i="12"/>
  <c r="G31" i="12"/>
  <c r="F31" i="12"/>
  <c r="E31" i="12"/>
  <c r="D31" i="12"/>
  <c r="C31" i="12"/>
  <c r="H30" i="12"/>
  <c r="G30" i="12"/>
  <c r="F30" i="12"/>
  <c r="E30" i="12"/>
  <c r="D30" i="12"/>
  <c r="C30" i="12"/>
  <c r="H29" i="12"/>
  <c r="G29" i="12"/>
  <c r="F29" i="12"/>
  <c r="E29" i="12"/>
  <c r="D29" i="12"/>
  <c r="C29" i="12"/>
  <c r="H28" i="12"/>
  <c r="G28" i="12"/>
  <c r="F28" i="12"/>
  <c r="E28" i="12"/>
  <c r="D28" i="12"/>
  <c r="C28" i="12"/>
  <c r="H27" i="12"/>
  <c r="G27" i="12"/>
  <c r="F27" i="12"/>
  <c r="E27" i="12"/>
  <c r="D27" i="12"/>
  <c r="C27" i="12"/>
  <c r="H26" i="12"/>
  <c r="G26" i="12"/>
  <c r="F26" i="12"/>
  <c r="E26" i="12"/>
  <c r="D26" i="12"/>
  <c r="C26" i="12"/>
  <c r="H25" i="12"/>
  <c r="G25" i="12"/>
  <c r="F25" i="12"/>
  <c r="E25" i="12"/>
  <c r="D25" i="12"/>
  <c r="C25" i="12"/>
  <c r="H24" i="12"/>
  <c r="G24" i="12"/>
  <c r="F24" i="12"/>
  <c r="E24" i="12"/>
  <c r="D24" i="12"/>
  <c r="C24" i="12"/>
  <c r="H23" i="12"/>
  <c r="G23" i="12"/>
  <c r="F23" i="12"/>
  <c r="E23" i="12"/>
  <c r="D23" i="12"/>
  <c r="C23" i="12"/>
  <c r="H22" i="12"/>
  <c r="G22" i="12"/>
  <c r="F22" i="12"/>
  <c r="E22" i="12"/>
  <c r="D22" i="12"/>
  <c r="C22" i="12"/>
  <c r="H21" i="12"/>
  <c r="G21" i="12"/>
  <c r="F21" i="12"/>
  <c r="E21" i="12"/>
  <c r="D21" i="12"/>
  <c r="C21" i="12"/>
  <c r="H20" i="12"/>
  <c r="G20" i="12"/>
  <c r="F20" i="12"/>
  <c r="E20" i="12"/>
  <c r="D20" i="12"/>
  <c r="C20" i="12"/>
  <c r="H19" i="12"/>
  <c r="G19" i="12"/>
  <c r="F19" i="12"/>
  <c r="E19" i="12"/>
  <c r="D19" i="12"/>
  <c r="C19" i="12"/>
  <c r="H18" i="12"/>
  <c r="G18" i="12"/>
  <c r="F18" i="12"/>
  <c r="E18" i="12"/>
  <c r="D18" i="12"/>
  <c r="C18" i="12"/>
  <c r="H17" i="12"/>
  <c r="G17" i="12"/>
  <c r="F17" i="12"/>
  <c r="E17" i="12"/>
  <c r="D17" i="12"/>
  <c r="C17" i="12"/>
  <c r="H16" i="12"/>
  <c r="G16" i="12"/>
  <c r="F16" i="12"/>
  <c r="E16" i="12"/>
  <c r="D16" i="12"/>
  <c r="C16" i="12"/>
  <c r="H15" i="12"/>
  <c r="G15" i="12"/>
  <c r="F15" i="12"/>
  <c r="E15" i="12"/>
  <c r="D15" i="12"/>
  <c r="C15" i="12"/>
  <c r="H14" i="12"/>
  <c r="H11" i="12" s="1"/>
  <c r="G14" i="12"/>
  <c r="G10" i="12" s="1"/>
  <c r="M42" i="12" s="1"/>
  <c r="F14" i="12"/>
  <c r="E14" i="12"/>
  <c r="D14" i="12"/>
  <c r="D11" i="12" s="1"/>
  <c r="C14" i="12"/>
  <c r="C10" i="12" s="1"/>
  <c r="H13" i="12"/>
  <c r="G13" i="12"/>
  <c r="F13" i="12"/>
  <c r="F10" i="12" s="1"/>
  <c r="E13" i="12"/>
  <c r="E11" i="12" s="1"/>
  <c r="K47" i="12" s="1"/>
  <c r="D13" i="12"/>
  <c r="C13" i="12"/>
  <c r="H55" i="11"/>
  <c r="G55" i="11"/>
  <c r="F55" i="11"/>
  <c r="E55" i="11"/>
  <c r="D55" i="11"/>
  <c r="C55" i="11"/>
  <c r="H54" i="11"/>
  <c r="G54" i="11"/>
  <c r="F54" i="11"/>
  <c r="E54" i="11"/>
  <c r="D54" i="11"/>
  <c r="C54" i="11"/>
  <c r="H53" i="11"/>
  <c r="G53" i="11"/>
  <c r="F53" i="11"/>
  <c r="E53" i="11"/>
  <c r="D53" i="11"/>
  <c r="C53" i="11"/>
  <c r="H52" i="11"/>
  <c r="G52" i="11"/>
  <c r="F52" i="11"/>
  <c r="E52" i="11"/>
  <c r="D52" i="11"/>
  <c r="C52" i="11"/>
  <c r="H51" i="11"/>
  <c r="G51" i="11"/>
  <c r="F51" i="11"/>
  <c r="E51" i="11"/>
  <c r="D51" i="11"/>
  <c r="C51" i="11"/>
  <c r="H50" i="11"/>
  <c r="G50" i="11"/>
  <c r="F50" i="11"/>
  <c r="E50" i="11"/>
  <c r="D50" i="11"/>
  <c r="C50" i="11"/>
  <c r="H49" i="11"/>
  <c r="G49" i="11"/>
  <c r="F49" i="11"/>
  <c r="E49" i="11"/>
  <c r="D49" i="11"/>
  <c r="C49" i="11"/>
  <c r="H48" i="11"/>
  <c r="G48" i="11"/>
  <c r="F48" i="11"/>
  <c r="E48" i="11"/>
  <c r="D48" i="11"/>
  <c r="C48" i="11"/>
  <c r="H47" i="11"/>
  <c r="G47" i="11"/>
  <c r="F47" i="11"/>
  <c r="E47" i="11"/>
  <c r="D47" i="11"/>
  <c r="C47" i="11"/>
  <c r="H46" i="11"/>
  <c r="G46" i="11"/>
  <c r="F46" i="11"/>
  <c r="E46" i="11"/>
  <c r="D46" i="11"/>
  <c r="C46" i="11"/>
  <c r="H45" i="11"/>
  <c r="G45" i="11"/>
  <c r="F45" i="11"/>
  <c r="E45" i="11"/>
  <c r="D45" i="11"/>
  <c r="C45" i="11"/>
  <c r="H44" i="11"/>
  <c r="G44" i="11"/>
  <c r="F44" i="11"/>
  <c r="E44" i="11"/>
  <c r="D44" i="11"/>
  <c r="C44" i="11"/>
  <c r="H43" i="11"/>
  <c r="G43" i="11"/>
  <c r="F43" i="11"/>
  <c r="E43" i="11"/>
  <c r="D43" i="11"/>
  <c r="C43" i="11"/>
  <c r="H42" i="11"/>
  <c r="G42" i="11"/>
  <c r="F42" i="11"/>
  <c r="E42" i="11"/>
  <c r="D42" i="11"/>
  <c r="C42" i="11"/>
  <c r="H41" i="11"/>
  <c r="G41" i="11"/>
  <c r="F41" i="11"/>
  <c r="E41" i="11"/>
  <c r="D41" i="11"/>
  <c r="C41" i="11"/>
  <c r="H40" i="11"/>
  <c r="G40" i="11"/>
  <c r="F40" i="11"/>
  <c r="E40" i="11"/>
  <c r="D40" i="11"/>
  <c r="C40" i="11"/>
  <c r="H39" i="11"/>
  <c r="G39" i="11"/>
  <c r="F39" i="11"/>
  <c r="E39" i="11"/>
  <c r="D39" i="11"/>
  <c r="C39" i="11"/>
  <c r="H38" i="11"/>
  <c r="G38" i="11"/>
  <c r="F38" i="11"/>
  <c r="E38" i="11"/>
  <c r="D38" i="11"/>
  <c r="C38" i="11"/>
  <c r="H37" i="11"/>
  <c r="G37" i="11"/>
  <c r="F37" i="11"/>
  <c r="E37" i="11"/>
  <c r="D37" i="11"/>
  <c r="C37" i="11"/>
  <c r="H36" i="11"/>
  <c r="G36" i="11"/>
  <c r="F36" i="11"/>
  <c r="E36" i="11"/>
  <c r="D36" i="11"/>
  <c r="C36" i="11"/>
  <c r="H35" i="11"/>
  <c r="G35" i="11"/>
  <c r="F35" i="11"/>
  <c r="E35" i="11"/>
  <c r="D35" i="11"/>
  <c r="C35" i="11"/>
  <c r="H34" i="11"/>
  <c r="G34" i="11"/>
  <c r="F34" i="11"/>
  <c r="E34" i="11"/>
  <c r="D34" i="11"/>
  <c r="C34" i="11"/>
  <c r="H33" i="11"/>
  <c r="G33" i="11"/>
  <c r="F33" i="11"/>
  <c r="E33" i="11"/>
  <c r="D33" i="11"/>
  <c r="C33" i="11"/>
  <c r="H32" i="11"/>
  <c r="G32" i="11"/>
  <c r="F32" i="11"/>
  <c r="E32" i="11"/>
  <c r="D32" i="11"/>
  <c r="C32" i="11"/>
  <c r="H31" i="11"/>
  <c r="G31" i="11"/>
  <c r="F31" i="11"/>
  <c r="E31" i="11"/>
  <c r="D31" i="11"/>
  <c r="C31" i="11"/>
  <c r="H30" i="11"/>
  <c r="G30" i="11"/>
  <c r="F30" i="11"/>
  <c r="E30" i="11"/>
  <c r="D30" i="11"/>
  <c r="C30" i="11"/>
  <c r="H29" i="11"/>
  <c r="G29" i="11"/>
  <c r="F29" i="11"/>
  <c r="E29" i="11"/>
  <c r="D29" i="11"/>
  <c r="C29" i="11"/>
  <c r="H28" i="11"/>
  <c r="G28" i="11"/>
  <c r="F28" i="11"/>
  <c r="E28" i="11"/>
  <c r="D28" i="11"/>
  <c r="C28" i="11"/>
  <c r="H27" i="11"/>
  <c r="G27" i="11"/>
  <c r="F27" i="11"/>
  <c r="E27" i="11"/>
  <c r="D27" i="11"/>
  <c r="C27" i="11"/>
  <c r="H26" i="11"/>
  <c r="G26" i="11"/>
  <c r="F26" i="11"/>
  <c r="E26" i="11"/>
  <c r="D26" i="11"/>
  <c r="C26" i="11"/>
  <c r="H25" i="11"/>
  <c r="G25" i="11"/>
  <c r="F25" i="11"/>
  <c r="E25" i="11"/>
  <c r="D25" i="11"/>
  <c r="C25" i="11"/>
  <c r="H24" i="11"/>
  <c r="G24" i="11"/>
  <c r="F24" i="11"/>
  <c r="E24" i="11"/>
  <c r="D24" i="11"/>
  <c r="C24" i="11"/>
  <c r="H23" i="11"/>
  <c r="G23" i="11"/>
  <c r="F23" i="11"/>
  <c r="E23" i="11"/>
  <c r="D23" i="11"/>
  <c r="C23" i="11"/>
  <c r="H22" i="11"/>
  <c r="G22" i="11"/>
  <c r="F22" i="11"/>
  <c r="E22" i="11"/>
  <c r="D22" i="11"/>
  <c r="C22" i="11"/>
  <c r="H21" i="11"/>
  <c r="G21" i="11"/>
  <c r="F21" i="11"/>
  <c r="E21" i="11"/>
  <c r="D21" i="11"/>
  <c r="C21" i="11"/>
  <c r="H20" i="11"/>
  <c r="G20" i="11"/>
  <c r="F20" i="11"/>
  <c r="E20" i="11"/>
  <c r="D20" i="11"/>
  <c r="C20" i="11"/>
  <c r="H19" i="11"/>
  <c r="G19" i="11"/>
  <c r="F19" i="11"/>
  <c r="E19" i="11"/>
  <c r="D19" i="11"/>
  <c r="C19" i="11"/>
  <c r="H18" i="11"/>
  <c r="G18" i="11"/>
  <c r="F18" i="11"/>
  <c r="E18" i="11"/>
  <c r="D18" i="11"/>
  <c r="C18" i="11"/>
  <c r="H17" i="11"/>
  <c r="G17" i="11"/>
  <c r="F17" i="11"/>
  <c r="E17" i="11"/>
  <c r="D17" i="11"/>
  <c r="C17" i="11"/>
  <c r="H16" i="11"/>
  <c r="G16" i="11"/>
  <c r="F16" i="11"/>
  <c r="E16" i="11"/>
  <c r="D16" i="11"/>
  <c r="C16" i="11"/>
  <c r="H15" i="11"/>
  <c r="G15" i="11"/>
  <c r="F15" i="11"/>
  <c r="E15" i="11"/>
  <c r="D15" i="11"/>
  <c r="C15" i="11"/>
  <c r="H14" i="11"/>
  <c r="G14" i="11"/>
  <c r="F14" i="11"/>
  <c r="E14" i="11"/>
  <c r="D14" i="11"/>
  <c r="C14" i="11"/>
  <c r="H13" i="11"/>
  <c r="G13" i="11"/>
  <c r="F13" i="11"/>
  <c r="E13" i="11"/>
  <c r="D13" i="11"/>
  <c r="C13" i="11"/>
  <c r="D5" i="12"/>
  <c r="D7" i="12"/>
  <c r="D8" i="12"/>
  <c r="D10" i="12"/>
  <c r="J27" i="12" s="1"/>
  <c r="E10" i="12"/>
  <c r="H10" i="12"/>
  <c r="C11" i="12"/>
  <c r="F11" i="12"/>
  <c r="G11" i="12"/>
  <c r="N40" i="12"/>
  <c r="K41" i="12"/>
  <c r="J43" i="12"/>
  <c r="J46" i="12"/>
  <c r="L48" i="12"/>
  <c r="M50" i="12"/>
  <c r="D4" i="11"/>
  <c r="D6" i="11"/>
  <c r="D7" i="11"/>
  <c r="C10" i="11"/>
  <c r="D10" i="11"/>
  <c r="E10" i="11"/>
  <c r="F10" i="11"/>
  <c r="G10" i="11"/>
  <c r="H10" i="11"/>
  <c r="C11" i="11"/>
  <c r="D11" i="11"/>
  <c r="E11" i="11"/>
  <c r="F11" i="11"/>
  <c r="G11" i="11"/>
  <c r="H11" i="11"/>
  <c r="J13" i="11"/>
  <c r="K13" i="11"/>
  <c r="N13" i="11"/>
  <c r="J14" i="11"/>
  <c r="K14" i="11"/>
  <c r="N14" i="11"/>
  <c r="J15" i="11"/>
  <c r="K15" i="11"/>
  <c r="N15" i="11"/>
  <c r="J16" i="11"/>
  <c r="K16" i="11"/>
  <c r="N16" i="11"/>
  <c r="J17" i="11"/>
  <c r="K17" i="11"/>
  <c r="N17" i="11"/>
  <c r="J18" i="11"/>
  <c r="K18" i="11"/>
  <c r="N18" i="11"/>
  <c r="J19" i="11"/>
  <c r="K19" i="11"/>
  <c r="N19" i="11"/>
  <c r="J20" i="11"/>
  <c r="K20" i="11"/>
  <c r="N20" i="11"/>
  <c r="J21" i="11"/>
  <c r="K21" i="11"/>
  <c r="N21" i="11"/>
  <c r="J22" i="11"/>
  <c r="K22" i="11"/>
  <c r="N22" i="11"/>
  <c r="J23" i="11"/>
  <c r="K23" i="11"/>
  <c r="N23" i="11"/>
  <c r="J24" i="11"/>
  <c r="K24" i="11"/>
  <c r="N24" i="11"/>
  <c r="J25" i="11"/>
  <c r="K25" i="11"/>
  <c r="N25" i="11"/>
  <c r="J26" i="11"/>
  <c r="K26" i="11"/>
  <c r="N26" i="11"/>
  <c r="J27" i="11"/>
  <c r="K27" i="11"/>
  <c r="N27" i="11"/>
  <c r="J28" i="11"/>
  <c r="K28" i="11"/>
  <c r="N28" i="11"/>
  <c r="J29" i="11"/>
  <c r="K29" i="11"/>
  <c r="N29" i="11"/>
  <c r="J30" i="11"/>
  <c r="K30" i="11"/>
  <c r="N30" i="11"/>
  <c r="J31" i="11"/>
  <c r="K31" i="11"/>
  <c r="N31" i="11"/>
  <c r="J32" i="11"/>
  <c r="K32" i="11"/>
  <c r="N32" i="11"/>
  <c r="J33" i="11"/>
  <c r="F7" i="11" s="1"/>
  <c r="K33" i="11"/>
  <c r="G7" i="11" s="1"/>
  <c r="N33" i="11"/>
  <c r="J7" i="11" s="1"/>
  <c r="J34" i="11"/>
  <c r="K34" i="11"/>
  <c r="N34" i="11"/>
  <c r="J35" i="11"/>
  <c r="K35" i="11"/>
  <c r="N35" i="11"/>
  <c r="J36" i="11"/>
  <c r="K36" i="11"/>
  <c r="N36" i="11"/>
  <c r="J37" i="11"/>
  <c r="K37" i="11"/>
  <c r="N37" i="11"/>
  <c r="J38" i="11"/>
  <c r="K38" i="11"/>
  <c r="N38" i="11"/>
  <c r="I39" i="11"/>
  <c r="J39" i="11"/>
  <c r="K39" i="11"/>
  <c r="M39" i="11"/>
  <c r="N39" i="11"/>
  <c r="I40" i="11"/>
  <c r="J40" i="11"/>
  <c r="K40" i="11"/>
  <c r="L40" i="11"/>
  <c r="M40" i="11"/>
  <c r="N40" i="11"/>
  <c r="I41" i="11"/>
  <c r="J41" i="11"/>
  <c r="K41" i="11"/>
  <c r="L41" i="11"/>
  <c r="M41" i="11"/>
  <c r="N41" i="11"/>
  <c r="I42" i="11"/>
  <c r="J42" i="11"/>
  <c r="K42" i="11"/>
  <c r="L42" i="11"/>
  <c r="M42" i="11"/>
  <c r="N42" i="11"/>
  <c r="I43" i="11"/>
  <c r="J43" i="11"/>
  <c r="K43" i="11"/>
  <c r="L43" i="11"/>
  <c r="M43" i="11"/>
  <c r="N43" i="11"/>
  <c r="I44" i="11"/>
  <c r="J44" i="11"/>
  <c r="K44" i="11"/>
  <c r="L44" i="11"/>
  <c r="M44" i="11"/>
  <c r="N44" i="11"/>
  <c r="I45" i="11"/>
  <c r="J45" i="11"/>
  <c r="K45" i="11"/>
  <c r="L45" i="11"/>
  <c r="M45" i="11"/>
  <c r="N45" i="11"/>
  <c r="I46" i="11"/>
  <c r="E6" i="11" s="1"/>
  <c r="J46" i="11"/>
  <c r="F6" i="11" s="1"/>
  <c r="K46" i="11"/>
  <c r="G6" i="11" s="1"/>
  <c r="L46" i="11"/>
  <c r="H6" i="11" s="1"/>
  <c r="M46" i="11"/>
  <c r="N46" i="11"/>
  <c r="J6" i="11" s="1"/>
  <c r="I47" i="11"/>
  <c r="J47" i="11"/>
  <c r="K47" i="11"/>
  <c r="L47" i="11"/>
  <c r="M47" i="11"/>
  <c r="N47" i="11"/>
  <c r="I48" i="11"/>
  <c r="J48" i="11"/>
  <c r="K48" i="11"/>
  <c r="L48" i="11"/>
  <c r="M48" i="11"/>
  <c r="N48" i="11"/>
  <c r="I49" i="11"/>
  <c r="J49" i="11"/>
  <c r="K49" i="11"/>
  <c r="L49" i="11"/>
  <c r="M49" i="11"/>
  <c r="N49" i="11"/>
  <c r="I50" i="11"/>
  <c r="J50" i="11"/>
  <c r="K50" i="11"/>
  <c r="L50" i="11"/>
  <c r="M50" i="11"/>
  <c r="N50" i="11"/>
  <c r="I51" i="11"/>
  <c r="J51" i="11"/>
  <c r="K51" i="11"/>
  <c r="L51" i="11"/>
  <c r="M51" i="11"/>
  <c r="N51" i="11"/>
  <c r="I52" i="11"/>
  <c r="J52" i="11"/>
  <c r="K52" i="11"/>
  <c r="L52" i="11"/>
  <c r="M52" i="11"/>
  <c r="N52" i="11"/>
  <c r="I53" i="11"/>
  <c r="J53" i="11"/>
  <c r="K53" i="11"/>
  <c r="L53" i="11"/>
  <c r="M53" i="11"/>
  <c r="N53" i="11"/>
  <c r="I54" i="11"/>
  <c r="J54" i="11"/>
  <c r="K54" i="11"/>
  <c r="L54" i="11"/>
  <c r="M54" i="11"/>
  <c r="N54" i="11"/>
  <c r="I55" i="11"/>
  <c r="J55" i="11"/>
  <c r="K55" i="11"/>
  <c r="L55" i="11"/>
  <c r="M55" i="11"/>
  <c r="N55" i="11"/>
  <c r="O43" i="12" l="1"/>
  <c r="I53" i="12"/>
  <c r="O53" i="12" s="1"/>
  <c r="I46" i="12"/>
  <c r="O46" i="12" s="1"/>
  <c r="I41" i="12"/>
  <c r="O41" i="12" s="1"/>
  <c r="I47" i="12"/>
  <c r="O47" i="12" s="1"/>
  <c r="I55" i="12"/>
  <c r="I51" i="12"/>
  <c r="O51" i="12" s="1"/>
  <c r="I20" i="12"/>
  <c r="K15" i="12"/>
  <c r="M20" i="12"/>
  <c r="K23" i="12"/>
  <c r="K25" i="12"/>
  <c r="I28" i="12"/>
  <c r="O28" i="12" s="1"/>
  <c r="K29" i="12"/>
  <c r="I32" i="12"/>
  <c r="O32" i="12" s="1"/>
  <c r="K33" i="12"/>
  <c r="I36" i="12"/>
  <c r="O36" i="12" s="1"/>
  <c r="K39" i="12"/>
  <c r="M40" i="12"/>
  <c r="K43" i="12"/>
  <c r="K45" i="12"/>
  <c r="M48" i="12"/>
  <c r="K51" i="12"/>
  <c r="I52" i="12"/>
  <c r="O52" i="12" s="1"/>
  <c r="M54" i="12"/>
  <c r="N54" i="12"/>
  <c r="N55" i="12"/>
  <c r="J8" i="12" s="1"/>
  <c r="N27" i="12"/>
  <c r="N15" i="12"/>
  <c r="N23" i="12"/>
  <c r="N52" i="12"/>
  <c r="N31" i="12"/>
  <c r="N41" i="12"/>
  <c r="N43" i="12"/>
  <c r="N47" i="12"/>
  <c r="L17" i="12"/>
  <c r="L21" i="12"/>
  <c r="L41" i="12"/>
  <c r="L43" i="12"/>
  <c r="N44" i="12"/>
  <c r="N48" i="12"/>
  <c r="N51" i="12"/>
  <c r="I45" i="12"/>
  <c r="O45" i="12" s="1"/>
  <c r="N35" i="12"/>
  <c r="K18" i="12"/>
  <c r="K17" i="12"/>
  <c r="K36" i="12"/>
  <c r="K19" i="12"/>
  <c r="K37" i="12"/>
  <c r="M53" i="12"/>
  <c r="M51" i="12"/>
  <c r="M16" i="12"/>
  <c r="M41" i="12"/>
  <c r="M47" i="12"/>
  <c r="M55" i="12"/>
  <c r="I8" i="12" s="1"/>
  <c r="M46" i="12"/>
  <c r="M24" i="12"/>
  <c r="I16" i="12"/>
  <c r="O16" i="12" s="1"/>
  <c r="K21" i="12"/>
  <c r="I24" i="12"/>
  <c r="O24" i="12" s="1"/>
  <c r="K27" i="12"/>
  <c r="M28" i="12"/>
  <c r="K31" i="12"/>
  <c r="M32" i="12"/>
  <c r="K35" i="12"/>
  <c r="M36" i="12"/>
  <c r="I40" i="12"/>
  <c r="O40" i="12" s="1"/>
  <c r="I42" i="12"/>
  <c r="O42" i="12" s="1"/>
  <c r="I44" i="12"/>
  <c r="O44" i="12" s="1"/>
  <c r="M44" i="12"/>
  <c r="I48" i="12"/>
  <c r="O48" i="12" s="1"/>
  <c r="K49" i="12"/>
  <c r="M52" i="12"/>
  <c r="I54" i="12"/>
  <c r="O54" i="12" s="1"/>
  <c r="K54" i="12"/>
  <c r="K52" i="12"/>
  <c r="I50" i="12"/>
  <c r="O50" i="12" s="1"/>
  <c r="M45" i="12"/>
  <c r="L18" i="12"/>
  <c r="L36" i="12"/>
  <c r="L52" i="12"/>
  <c r="L54" i="12"/>
  <c r="L55" i="12"/>
  <c r="H8" i="12" s="1"/>
  <c r="L42" i="12"/>
  <c r="L28" i="12"/>
  <c r="L39" i="12"/>
  <c r="L14" i="12"/>
  <c r="H5" i="12" s="1"/>
  <c r="L20" i="12"/>
  <c r="L22" i="12"/>
  <c r="L40" i="12"/>
  <c r="L46" i="12"/>
  <c r="L51" i="12"/>
  <c r="L13" i="12"/>
  <c r="H7" i="12" s="1"/>
  <c r="L16" i="12"/>
  <c r="L25" i="12"/>
  <c r="L27" i="12"/>
  <c r="L30" i="12"/>
  <c r="L34" i="12"/>
  <c r="L24" i="12"/>
  <c r="L26" i="12"/>
  <c r="L31" i="12"/>
  <c r="L45" i="12"/>
  <c r="L49" i="12"/>
  <c r="L50" i="12"/>
  <c r="L29" i="12"/>
  <c r="L32" i="12"/>
  <c r="L35" i="12"/>
  <c r="L38" i="12"/>
  <c r="L33" i="12"/>
  <c r="J19" i="12"/>
  <c r="J41" i="12"/>
  <c r="J47" i="12"/>
  <c r="J15" i="12"/>
  <c r="J54" i="12"/>
  <c r="J55" i="12"/>
  <c r="F8" i="12" s="1"/>
  <c r="J52" i="12"/>
  <c r="J23" i="12"/>
  <c r="L15" i="12"/>
  <c r="L19" i="12"/>
  <c r="L23" i="12"/>
  <c r="L37" i="12"/>
  <c r="J44" i="12"/>
  <c r="L47" i="12"/>
  <c r="J48" i="12"/>
  <c r="M49" i="12"/>
  <c r="J40" i="12"/>
  <c r="K55" i="12"/>
  <c r="G8" i="12" s="1"/>
  <c r="L53" i="12"/>
  <c r="J51" i="12"/>
  <c r="I49" i="12"/>
  <c r="O49" i="12" s="1"/>
  <c r="N46" i="12"/>
  <c r="L44" i="12"/>
  <c r="K14" i="12"/>
  <c r="G5" i="12" s="1"/>
  <c r="K38" i="12"/>
  <c r="K28" i="12"/>
  <c r="K32" i="12"/>
  <c r="N53" i="12"/>
  <c r="J53" i="12"/>
  <c r="K50" i="12"/>
  <c r="K42" i="12"/>
  <c r="J39" i="12"/>
  <c r="J35" i="12"/>
  <c r="K30" i="12"/>
  <c r="K26" i="12"/>
  <c r="K24" i="12"/>
  <c r="N19" i="12"/>
  <c r="K16" i="12"/>
  <c r="K13" i="12"/>
  <c r="G7" i="12" s="1"/>
  <c r="K53" i="12"/>
  <c r="K48" i="12"/>
  <c r="K44" i="12"/>
  <c r="K34" i="12"/>
  <c r="N50" i="12"/>
  <c r="J50" i="12"/>
  <c r="N49" i="12"/>
  <c r="J49" i="12"/>
  <c r="K46" i="12"/>
  <c r="N45" i="12"/>
  <c r="J45" i="12"/>
  <c r="K40" i="12"/>
  <c r="N39" i="12"/>
  <c r="J31" i="12"/>
  <c r="K22" i="12"/>
  <c r="K20" i="12"/>
  <c r="M13" i="12"/>
  <c r="I7" i="12" s="1"/>
  <c r="M17" i="12"/>
  <c r="M21" i="12"/>
  <c r="M25" i="12"/>
  <c r="M29" i="12"/>
  <c r="M33" i="12"/>
  <c r="M37" i="12"/>
  <c r="M14" i="12"/>
  <c r="I5" i="12" s="1"/>
  <c r="M18" i="12"/>
  <c r="M22" i="12"/>
  <c r="M26" i="12"/>
  <c r="M30" i="12"/>
  <c r="M34" i="12"/>
  <c r="M38" i="12"/>
  <c r="M15" i="12"/>
  <c r="M19" i="12"/>
  <c r="M23" i="12"/>
  <c r="M27" i="12"/>
  <c r="M31" i="12"/>
  <c r="M35" i="12"/>
  <c r="M39" i="12"/>
  <c r="M43" i="12"/>
  <c r="I13" i="12"/>
  <c r="I17" i="12"/>
  <c r="I21" i="12"/>
  <c r="I25" i="12"/>
  <c r="O25" i="12" s="1"/>
  <c r="I29" i="12"/>
  <c r="O29" i="12" s="1"/>
  <c r="I33" i="12"/>
  <c r="I37" i="12"/>
  <c r="I14" i="12"/>
  <c r="I18" i="12"/>
  <c r="O18" i="12" s="1"/>
  <c r="I22" i="12"/>
  <c r="I26" i="12"/>
  <c r="I30" i="12"/>
  <c r="I34" i="12"/>
  <c r="O34" i="12" s="1"/>
  <c r="I38" i="12"/>
  <c r="I15" i="12"/>
  <c r="O15" i="12" s="1"/>
  <c r="I19" i="12"/>
  <c r="I23" i="12"/>
  <c r="I27" i="12"/>
  <c r="I31" i="12"/>
  <c r="O31" i="12" s="1"/>
  <c r="I35" i="12"/>
  <c r="I39" i="12"/>
  <c r="I43" i="12"/>
  <c r="N16" i="12"/>
  <c r="N20" i="12"/>
  <c r="N24" i="12"/>
  <c r="N28" i="12"/>
  <c r="N32" i="12"/>
  <c r="N36" i="12"/>
  <c r="N13" i="12"/>
  <c r="J7" i="12" s="1"/>
  <c r="N17" i="12"/>
  <c r="N21" i="12"/>
  <c r="N25" i="12"/>
  <c r="N29" i="12"/>
  <c r="N33" i="12"/>
  <c r="N37" i="12"/>
  <c r="N14" i="12"/>
  <c r="J5" i="12" s="1"/>
  <c r="N18" i="12"/>
  <c r="N22" i="12"/>
  <c r="N26" i="12"/>
  <c r="N30" i="12"/>
  <c r="N34" i="12"/>
  <c r="N38" i="12"/>
  <c r="N42" i="12"/>
  <c r="J16" i="12"/>
  <c r="J20" i="12"/>
  <c r="J24" i="12"/>
  <c r="J28" i="12"/>
  <c r="J32" i="12"/>
  <c r="J36" i="12"/>
  <c r="J13" i="12"/>
  <c r="F7" i="12" s="1"/>
  <c r="J17" i="12"/>
  <c r="J21" i="12"/>
  <c r="J25" i="12"/>
  <c r="J29" i="12"/>
  <c r="J33" i="12"/>
  <c r="J37" i="12"/>
  <c r="J14" i="12"/>
  <c r="F5" i="12" s="1"/>
  <c r="J18" i="12"/>
  <c r="J22" i="12"/>
  <c r="J26" i="12"/>
  <c r="J30" i="12"/>
  <c r="J34" i="12"/>
  <c r="J38" i="12"/>
  <c r="J42" i="12"/>
  <c r="Q42" i="11"/>
  <c r="Q45" i="11"/>
  <c r="Q48" i="11"/>
  <c r="Q51" i="11"/>
  <c r="Q54" i="11"/>
  <c r="Q40" i="11"/>
  <c r="Q41" i="11"/>
  <c r="Q43" i="11"/>
  <c r="Q44" i="11"/>
  <c r="Q46" i="11"/>
  <c r="Q47" i="11"/>
  <c r="Q49" i="11"/>
  <c r="Q50" i="11"/>
  <c r="Q52" i="11"/>
  <c r="Q53" i="11"/>
  <c r="Q55" i="11"/>
  <c r="P55" i="11"/>
  <c r="P54" i="11"/>
  <c r="P53" i="11"/>
  <c r="P52" i="11"/>
  <c r="P51" i="11"/>
  <c r="P50" i="11"/>
  <c r="P49" i="11"/>
  <c r="P48" i="11"/>
  <c r="P47" i="11"/>
  <c r="P46" i="11"/>
  <c r="P45" i="11"/>
  <c r="P44" i="11"/>
  <c r="P43" i="11"/>
  <c r="P42" i="11"/>
  <c r="P41" i="11"/>
  <c r="P40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H7" i="11" s="1"/>
  <c r="L34" i="11"/>
  <c r="L35" i="11"/>
  <c r="L36" i="11"/>
  <c r="L37" i="11"/>
  <c r="L38" i="11"/>
  <c r="L39" i="11"/>
  <c r="P39" i="11" s="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I7" i="11" s="1"/>
  <c r="M34" i="11"/>
  <c r="M35" i="11"/>
  <c r="M36" i="11"/>
  <c r="M37" i="11"/>
  <c r="M38" i="11"/>
  <c r="I13" i="11"/>
  <c r="I14" i="11"/>
  <c r="I15" i="11"/>
  <c r="P15" i="11" s="1"/>
  <c r="I16" i="11"/>
  <c r="P16" i="11" s="1"/>
  <c r="I17" i="11"/>
  <c r="I18" i="11"/>
  <c r="I19" i="11"/>
  <c r="P19" i="11" s="1"/>
  <c r="I20" i="11"/>
  <c r="P20" i="11" s="1"/>
  <c r="I21" i="11"/>
  <c r="I22" i="11"/>
  <c r="I23" i="11"/>
  <c r="P23" i="11" s="1"/>
  <c r="I24" i="11"/>
  <c r="I25" i="11"/>
  <c r="I26" i="11"/>
  <c r="I27" i="11"/>
  <c r="P27" i="11" s="1"/>
  <c r="I28" i="11"/>
  <c r="P28" i="11" s="1"/>
  <c r="I29" i="11"/>
  <c r="I30" i="11"/>
  <c r="I31" i="11"/>
  <c r="P31" i="11" s="1"/>
  <c r="I32" i="11"/>
  <c r="P32" i="11" s="1"/>
  <c r="I33" i="11"/>
  <c r="E7" i="11" s="1"/>
  <c r="I34" i="11"/>
  <c r="I35" i="11"/>
  <c r="I36" i="11"/>
  <c r="P36" i="11" s="1"/>
  <c r="I37" i="11"/>
  <c r="I38" i="11"/>
  <c r="O26" i="12" l="1"/>
  <c r="O37" i="12"/>
  <c r="O21" i="12"/>
  <c r="O27" i="12"/>
  <c r="O38" i="12"/>
  <c r="O22" i="12"/>
  <c r="O33" i="12"/>
  <c r="O17" i="12"/>
  <c r="Q25" i="12"/>
  <c r="O20" i="12"/>
  <c r="O39" i="12"/>
  <c r="O23" i="12"/>
  <c r="E7" i="12"/>
  <c r="R16" i="12" s="1"/>
  <c r="O13" i="12"/>
  <c r="O35" i="12"/>
  <c r="O19" i="12"/>
  <c r="O30" i="12"/>
  <c r="E5" i="12"/>
  <c r="P22" i="12" s="1"/>
  <c r="O14" i="12"/>
  <c r="E8" i="12"/>
  <c r="S14" i="12" s="1"/>
  <c r="O55" i="12"/>
  <c r="P38" i="11"/>
  <c r="P34" i="11"/>
  <c r="P30" i="11"/>
  <c r="P26" i="11"/>
  <c r="P22" i="11"/>
  <c r="P18" i="11"/>
  <c r="P14" i="11"/>
  <c r="P37" i="11"/>
  <c r="Q29" i="11"/>
  <c r="Q25" i="11"/>
  <c r="Q21" i="11"/>
  <c r="Q17" i="11"/>
  <c r="Q13" i="11"/>
  <c r="O35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4" i="11"/>
  <c r="R36" i="11"/>
  <c r="R41" i="11"/>
  <c r="R49" i="11"/>
  <c r="R51" i="11"/>
  <c r="R55" i="11"/>
  <c r="R38" i="11"/>
  <c r="R39" i="11"/>
  <c r="R42" i="11"/>
  <c r="R47" i="11"/>
  <c r="R53" i="11"/>
  <c r="R33" i="11"/>
  <c r="R35" i="11"/>
  <c r="R37" i="11"/>
  <c r="R40" i="11"/>
  <c r="R43" i="11"/>
  <c r="R44" i="11"/>
  <c r="R45" i="11"/>
  <c r="R46" i="11"/>
  <c r="R48" i="11"/>
  <c r="R50" i="11"/>
  <c r="R52" i="11"/>
  <c r="R54" i="11"/>
  <c r="P33" i="11"/>
  <c r="P29" i="11"/>
  <c r="P25" i="11"/>
  <c r="P21" i="11"/>
  <c r="P17" i="11"/>
  <c r="P13" i="11"/>
  <c r="Q36" i="11"/>
  <c r="Q32" i="11"/>
  <c r="Q28" i="11"/>
  <c r="Q24" i="11"/>
  <c r="Q20" i="11"/>
  <c r="Q16" i="11"/>
  <c r="O37" i="11"/>
  <c r="O16" i="11"/>
  <c r="O20" i="11"/>
  <c r="O24" i="11"/>
  <c r="O28" i="11"/>
  <c r="O32" i="11"/>
  <c r="O39" i="11"/>
  <c r="O40" i="11"/>
  <c r="O41" i="11"/>
  <c r="O42" i="11"/>
  <c r="O43" i="11"/>
  <c r="O44" i="11"/>
  <c r="O45" i="11"/>
  <c r="O46" i="11"/>
  <c r="O47" i="11"/>
  <c r="S47" i="11" s="1"/>
  <c r="T47" i="11" s="1"/>
  <c r="O48" i="11"/>
  <c r="O49" i="11"/>
  <c r="O50" i="11"/>
  <c r="O51" i="11"/>
  <c r="O52" i="11"/>
  <c r="O53" i="11"/>
  <c r="O54" i="11"/>
  <c r="O55" i="11"/>
  <c r="S55" i="11" s="1"/>
  <c r="T55" i="11" s="1"/>
  <c r="O13" i="11"/>
  <c r="O17" i="11"/>
  <c r="O21" i="11"/>
  <c r="O25" i="11"/>
  <c r="O29" i="11"/>
  <c r="O33" i="11"/>
  <c r="O19" i="11"/>
  <c r="O34" i="11"/>
  <c r="O14" i="11"/>
  <c r="O18" i="11"/>
  <c r="O22" i="11"/>
  <c r="O26" i="11"/>
  <c r="O30" i="11"/>
  <c r="O15" i="11"/>
  <c r="O23" i="11"/>
  <c r="O27" i="11"/>
  <c r="O31" i="11"/>
  <c r="O36" i="11"/>
  <c r="O38" i="11"/>
  <c r="P24" i="11"/>
  <c r="Q39" i="11"/>
  <c r="Q35" i="11"/>
  <c r="Q31" i="11"/>
  <c r="Q27" i="11"/>
  <c r="Q23" i="11"/>
  <c r="Q19" i="11"/>
  <c r="Q15" i="11"/>
  <c r="P35" i="11"/>
  <c r="Q38" i="11"/>
  <c r="Q34" i="11"/>
  <c r="Q30" i="11"/>
  <c r="Q26" i="11"/>
  <c r="Q22" i="11"/>
  <c r="Q18" i="11"/>
  <c r="Q14" i="11"/>
  <c r="Q37" i="11"/>
  <c r="Q33" i="11"/>
  <c r="Q18" i="12" l="1"/>
  <c r="Q51" i="12"/>
  <c r="Q19" i="12"/>
  <c r="Q14" i="12"/>
  <c r="Q30" i="12"/>
  <c r="Q35" i="12"/>
  <c r="Q36" i="12"/>
  <c r="Q42" i="12"/>
  <c r="Q50" i="12"/>
  <c r="Q49" i="12"/>
  <c r="Q52" i="12"/>
  <c r="R15" i="12"/>
  <c r="R48" i="12"/>
  <c r="R51" i="12"/>
  <c r="R27" i="12"/>
  <c r="R19" i="12"/>
  <c r="R40" i="12"/>
  <c r="R47" i="12"/>
  <c r="R54" i="12"/>
  <c r="R35" i="12"/>
  <c r="R43" i="12"/>
  <c r="R46" i="12"/>
  <c r="R50" i="12"/>
  <c r="R26" i="12"/>
  <c r="R39" i="12"/>
  <c r="R31" i="12"/>
  <c r="R49" i="12"/>
  <c r="R55" i="12"/>
  <c r="R45" i="12"/>
  <c r="R52" i="12"/>
  <c r="R37" i="12"/>
  <c r="R44" i="12"/>
  <c r="R41" i="12"/>
  <c r="Q29" i="12"/>
  <c r="R23" i="12"/>
  <c r="R42" i="12"/>
  <c r="R25" i="12"/>
  <c r="R30" i="12"/>
  <c r="R21" i="12"/>
  <c r="R14" i="12"/>
  <c r="R36" i="12"/>
  <c r="P23" i="12"/>
  <c r="R28" i="12"/>
  <c r="Q31" i="12"/>
  <c r="R38" i="12"/>
  <c r="R22" i="12"/>
  <c r="R33" i="12"/>
  <c r="R17" i="12"/>
  <c r="R24" i="12"/>
  <c r="Q34" i="12"/>
  <c r="R53" i="12"/>
  <c r="R34" i="12"/>
  <c r="R18" i="12"/>
  <c r="R29" i="12"/>
  <c r="R13" i="12"/>
  <c r="Q13" i="12"/>
  <c r="Q23" i="12"/>
  <c r="R32" i="12"/>
  <c r="Q39" i="12"/>
  <c r="Q40" i="12"/>
  <c r="Q24" i="12"/>
  <c r="R20" i="12"/>
  <c r="Q44" i="12"/>
  <c r="P54" i="12"/>
  <c r="Q54" i="12"/>
  <c r="Q47" i="12"/>
  <c r="P49" i="12"/>
  <c r="P21" i="12"/>
  <c r="P45" i="12"/>
  <c r="P43" i="12"/>
  <c r="P37" i="12"/>
  <c r="P55" i="12"/>
  <c r="P53" i="12"/>
  <c r="P52" i="12"/>
  <c r="P25" i="12"/>
  <c r="P50" i="12"/>
  <c r="P47" i="12"/>
  <c r="P44" i="12"/>
  <c r="P42" i="12"/>
  <c r="P29" i="12"/>
  <c r="P48" i="12"/>
  <c r="P17" i="12"/>
  <c r="P33" i="12"/>
  <c r="P36" i="12"/>
  <c r="P46" i="12"/>
  <c r="P41" i="12"/>
  <c r="P51" i="12"/>
  <c r="P13" i="12"/>
  <c r="P28" i="12"/>
  <c r="P20" i="12"/>
  <c r="Q22" i="12"/>
  <c r="Q16" i="12"/>
  <c r="Q20" i="12"/>
  <c r="P35" i="12"/>
  <c r="P15" i="12"/>
  <c r="Q53" i="12"/>
  <c r="Q38" i="12"/>
  <c r="Q28" i="12"/>
  <c r="P14" i="12"/>
  <c r="P32" i="12"/>
  <c r="P39" i="12"/>
  <c r="P19" i="12"/>
  <c r="P40" i="12"/>
  <c r="P24" i="12"/>
  <c r="P31" i="12"/>
  <c r="P26" i="12"/>
  <c r="P34" i="12"/>
  <c r="P18" i="12"/>
  <c r="P30" i="12"/>
  <c r="Q27" i="12"/>
  <c r="Q32" i="12"/>
  <c r="Q26" i="12"/>
  <c r="Q17" i="12"/>
  <c r="Q45" i="12"/>
  <c r="Q21" i="12"/>
  <c r="Q15" i="12"/>
  <c r="Q55" i="12"/>
  <c r="P16" i="12"/>
  <c r="P27" i="12"/>
  <c r="P38" i="12"/>
  <c r="Q33" i="12"/>
  <c r="Q43" i="12"/>
  <c r="Q41" i="12"/>
  <c r="Q48" i="12"/>
  <c r="Q37" i="12"/>
  <c r="Q46" i="12"/>
  <c r="S40" i="11"/>
  <c r="T40" i="11" s="1"/>
  <c r="S42" i="11"/>
  <c r="T42" i="11" s="1"/>
  <c r="S36" i="11"/>
  <c r="T36" i="11" s="1"/>
  <c r="S45" i="11"/>
  <c r="T45" i="11" s="1"/>
  <c r="S52" i="11"/>
  <c r="T52" i="11" s="1"/>
  <c r="S49" i="11"/>
  <c r="T49" i="11" s="1"/>
  <c r="S50" i="11"/>
  <c r="T50" i="11" s="1"/>
  <c r="S28" i="11"/>
  <c r="T28" i="11" s="1"/>
  <c r="S31" i="11"/>
  <c r="T31" i="11" s="1"/>
  <c r="S29" i="11"/>
  <c r="T29" i="11" s="1"/>
  <c r="S13" i="11"/>
  <c r="T13" i="11" s="1"/>
  <c r="S44" i="11"/>
  <c r="T44" i="11" s="1"/>
  <c r="S25" i="11"/>
  <c r="T25" i="11" s="1"/>
  <c r="S51" i="11"/>
  <c r="T51" i="11" s="1"/>
  <c r="S20" i="12"/>
  <c r="S47" i="12"/>
  <c r="S46" i="12"/>
  <c r="S41" i="12"/>
  <c r="S42" i="12"/>
  <c r="S48" i="12"/>
  <c r="S55" i="12"/>
  <c r="S44" i="12"/>
  <c r="S45" i="12"/>
  <c r="S40" i="12"/>
  <c r="S51" i="12"/>
  <c r="S15" i="12"/>
  <c r="S53" i="12"/>
  <c r="S54" i="12"/>
  <c r="S50" i="12"/>
  <c r="S31" i="12"/>
  <c r="S49" i="12"/>
  <c r="S52" i="12"/>
  <c r="S30" i="12"/>
  <c r="S35" i="12"/>
  <c r="S33" i="12"/>
  <c r="S38" i="12"/>
  <c r="S28" i="12"/>
  <c r="S13" i="12"/>
  <c r="S39" i="12"/>
  <c r="S32" i="12"/>
  <c r="S21" i="12"/>
  <c r="S26" i="12"/>
  <c r="S19" i="12"/>
  <c r="S36" i="12"/>
  <c r="S18" i="12"/>
  <c r="S17" i="12"/>
  <c r="S22" i="12"/>
  <c r="S27" i="12"/>
  <c r="S24" i="12"/>
  <c r="S16" i="12"/>
  <c r="S25" i="12"/>
  <c r="S23" i="12"/>
  <c r="S43" i="12"/>
  <c r="S34" i="12"/>
  <c r="S37" i="12"/>
  <c r="S29" i="12"/>
  <c r="S35" i="11"/>
  <c r="T35" i="11" s="1"/>
  <c r="S15" i="11"/>
  <c r="T15" i="11" s="1"/>
  <c r="S17" i="11"/>
  <c r="T17" i="11" s="1"/>
  <c r="S53" i="11"/>
  <c r="T53" i="11" s="1"/>
  <c r="S41" i="11"/>
  <c r="T41" i="11" s="1"/>
  <c r="S37" i="11"/>
  <c r="T37" i="11" s="1"/>
  <c r="S30" i="11"/>
  <c r="T30" i="11" s="1"/>
  <c r="S14" i="11"/>
  <c r="T14" i="11" s="1"/>
  <c r="S33" i="11"/>
  <c r="T33" i="11" s="1"/>
  <c r="S24" i="11"/>
  <c r="T24" i="11" s="1"/>
  <c r="S18" i="11"/>
  <c r="T18" i="11" s="1"/>
  <c r="S27" i="11"/>
  <c r="T27" i="11" s="1"/>
  <c r="S26" i="11"/>
  <c r="T26" i="11" s="1"/>
  <c r="S34" i="11"/>
  <c r="T34" i="11" s="1"/>
  <c r="S43" i="11"/>
  <c r="T43" i="11" s="1"/>
  <c r="S39" i="11"/>
  <c r="T39" i="11" s="1"/>
  <c r="S20" i="11"/>
  <c r="T20" i="11" s="1"/>
  <c r="S48" i="11"/>
  <c r="T48" i="11" s="1"/>
  <c r="S38" i="11"/>
  <c r="T38" i="11" s="1"/>
  <c r="S23" i="11"/>
  <c r="T23" i="11" s="1"/>
  <c r="S22" i="11"/>
  <c r="T22" i="11" s="1"/>
  <c r="S19" i="11"/>
  <c r="T19" i="11" s="1"/>
  <c r="S21" i="11"/>
  <c r="T21" i="11" s="1"/>
  <c r="S54" i="11"/>
  <c r="T54" i="11" s="1"/>
  <c r="S46" i="11"/>
  <c r="T46" i="11" s="1"/>
  <c r="S32" i="11"/>
  <c r="T32" i="11" s="1"/>
  <c r="S16" i="11"/>
  <c r="T16" i="11" s="1"/>
  <c r="T14" i="12" l="1"/>
  <c r="U14" i="12" s="1"/>
  <c r="T38" i="12"/>
  <c r="U38" i="12" s="1"/>
  <c r="T13" i="12"/>
  <c r="U13" i="12" s="1"/>
  <c r="T55" i="12"/>
  <c r="U55" i="12" s="1"/>
  <c r="T21" i="12"/>
  <c r="U21" i="12" s="1"/>
  <c r="T27" i="12"/>
  <c r="U27" i="12" s="1"/>
  <c r="T22" i="12"/>
  <c r="U22" i="12" s="1"/>
  <c r="T33" i="12"/>
  <c r="U33" i="12" s="1"/>
  <c r="T37" i="12"/>
  <c r="U37" i="12" s="1"/>
  <c r="T26" i="12"/>
  <c r="U26" i="12" s="1"/>
  <c r="T19" i="12"/>
  <c r="U19" i="12" s="1"/>
  <c r="T35" i="12"/>
  <c r="U35" i="12" s="1"/>
  <c r="T20" i="12"/>
  <c r="U20" i="12" s="1"/>
  <c r="T17" i="12"/>
  <c r="U17" i="12" s="1"/>
  <c r="T23" i="12"/>
  <c r="U23" i="12" s="1"/>
  <c r="T30" i="12"/>
  <c r="U30" i="12" s="1"/>
  <c r="T39" i="12"/>
  <c r="U39" i="12" s="1"/>
  <c r="T34" i="12"/>
  <c r="U34" i="12" s="1"/>
  <c r="T40" i="12"/>
  <c r="U40" i="12" s="1"/>
  <c r="T15" i="12"/>
  <c r="U15" i="12" s="1"/>
  <c r="T51" i="12"/>
  <c r="U51" i="12" s="1"/>
  <c r="T42" i="12"/>
  <c r="U42" i="12" s="1"/>
  <c r="T25" i="12"/>
  <c r="U25" i="12" s="1"/>
  <c r="T49" i="12"/>
  <c r="U49" i="12" s="1"/>
  <c r="T16" i="12"/>
  <c r="U16" i="12" s="1"/>
  <c r="T41" i="12"/>
  <c r="U41" i="12" s="1"/>
  <c r="T44" i="12"/>
  <c r="U44" i="12" s="1"/>
  <c r="T52" i="12"/>
  <c r="U52" i="12" s="1"/>
  <c r="T43" i="12"/>
  <c r="U43" i="12" s="1"/>
  <c r="T31" i="12"/>
  <c r="U31" i="12" s="1"/>
  <c r="T28" i="12"/>
  <c r="U28" i="12" s="1"/>
  <c r="T46" i="12"/>
  <c r="U46" i="12" s="1"/>
  <c r="T48" i="12"/>
  <c r="U48" i="12" s="1"/>
  <c r="T47" i="12"/>
  <c r="U47" i="12" s="1"/>
  <c r="T53" i="12"/>
  <c r="U53" i="12" s="1"/>
  <c r="T45" i="12"/>
  <c r="U45" i="12" s="1"/>
  <c r="T18" i="12"/>
  <c r="U18" i="12" s="1"/>
  <c r="T24" i="12"/>
  <c r="U24" i="12" s="1"/>
  <c r="T32" i="12"/>
  <c r="U32" i="12" s="1"/>
  <c r="T36" i="12"/>
  <c r="U36" i="12" s="1"/>
  <c r="T29" i="12"/>
  <c r="U29" i="12" s="1"/>
  <c r="T50" i="12"/>
  <c r="U50" i="12" s="1"/>
  <c r="T54" i="12"/>
  <c r="U54" i="12" s="1"/>
  <c r="T10" i="11"/>
  <c r="V10" i="12" l="1"/>
  <c r="D5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13" i="1"/>
  <c r="D10" i="1" l="1"/>
  <c r="E10" i="1"/>
  <c r="F10" i="1"/>
  <c r="H10" i="1"/>
  <c r="D11" i="1"/>
  <c r="E11" i="1"/>
  <c r="K17" i="1" s="1"/>
  <c r="F11" i="1"/>
  <c r="L17" i="1" s="1"/>
  <c r="C11" i="1"/>
  <c r="C10" i="1"/>
  <c r="D6" i="1"/>
  <c r="D4" i="1"/>
  <c r="G11" i="1"/>
  <c r="J32" i="1" l="1"/>
  <c r="L22" i="1"/>
  <c r="L54" i="1"/>
  <c r="L38" i="1"/>
  <c r="K43" i="1"/>
  <c r="K19" i="1"/>
  <c r="K51" i="1"/>
  <c r="K18" i="1"/>
  <c r="K35" i="1"/>
  <c r="K27" i="1"/>
  <c r="J13" i="1"/>
  <c r="J44" i="1"/>
  <c r="J28" i="1"/>
  <c r="J24" i="1"/>
  <c r="I14" i="1"/>
  <c r="I53" i="1"/>
  <c r="I37" i="1"/>
  <c r="I21" i="1"/>
  <c r="L15" i="1"/>
  <c r="I49" i="1"/>
  <c r="I33" i="1"/>
  <c r="I17" i="1"/>
  <c r="E6" i="1" s="1"/>
  <c r="J40" i="1"/>
  <c r="J16" i="1"/>
  <c r="K50" i="1"/>
  <c r="K42" i="1"/>
  <c r="K34" i="1"/>
  <c r="K26" i="1"/>
  <c r="L50" i="1"/>
  <c r="L34" i="1"/>
  <c r="L18" i="1"/>
  <c r="K16" i="1"/>
  <c r="I45" i="1"/>
  <c r="I29" i="1"/>
  <c r="K55" i="1"/>
  <c r="K47" i="1"/>
  <c r="K39" i="1"/>
  <c r="K31" i="1"/>
  <c r="K23" i="1"/>
  <c r="K15" i="1"/>
  <c r="L46" i="1"/>
  <c r="H5" i="1" s="1"/>
  <c r="L30" i="1"/>
  <c r="L14" i="1"/>
  <c r="I41" i="1"/>
  <c r="I25" i="1"/>
  <c r="J48" i="1"/>
  <c r="K54" i="1"/>
  <c r="K46" i="1"/>
  <c r="G5" i="1" s="1"/>
  <c r="K38" i="1"/>
  <c r="K30" i="1"/>
  <c r="K22" i="1"/>
  <c r="K14" i="1"/>
  <c r="L42" i="1"/>
  <c r="L26" i="1"/>
  <c r="H11" i="1"/>
  <c r="N45" i="1" s="1"/>
  <c r="J17" i="1"/>
  <c r="F6" i="1" s="1"/>
  <c r="J21" i="1"/>
  <c r="J25" i="1"/>
  <c r="J29" i="1"/>
  <c r="J33" i="1"/>
  <c r="J37" i="1"/>
  <c r="J41" i="1"/>
  <c r="J45" i="1"/>
  <c r="J49" i="1"/>
  <c r="J53" i="1"/>
  <c r="J14" i="1"/>
  <c r="J18" i="1"/>
  <c r="J22" i="1"/>
  <c r="J26" i="1"/>
  <c r="J30" i="1"/>
  <c r="J34" i="1"/>
  <c r="J38" i="1"/>
  <c r="J42" i="1"/>
  <c r="J46" i="1"/>
  <c r="F5" i="1" s="1"/>
  <c r="J50" i="1"/>
  <c r="J54" i="1"/>
  <c r="J15" i="1"/>
  <c r="J19" i="1"/>
  <c r="J23" i="1"/>
  <c r="J27" i="1"/>
  <c r="J31" i="1"/>
  <c r="J35" i="1"/>
  <c r="J39" i="1"/>
  <c r="J43" i="1"/>
  <c r="J47" i="1"/>
  <c r="J51" i="1"/>
  <c r="J55" i="1"/>
  <c r="J52" i="1"/>
  <c r="J36" i="1"/>
  <c r="J20" i="1"/>
  <c r="G10" i="1"/>
  <c r="M41" i="1" s="1"/>
  <c r="I13" i="1"/>
  <c r="I52" i="1"/>
  <c r="I48" i="1"/>
  <c r="I44" i="1"/>
  <c r="I40" i="1"/>
  <c r="I36" i="1"/>
  <c r="I32" i="1"/>
  <c r="I28" i="1"/>
  <c r="I24" i="1"/>
  <c r="I20" i="1"/>
  <c r="I16" i="1"/>
  <c r="L53" i="1"/>
  <c r="L49" i="1"/>
  <c r="L45" i="1"/>
  <c r="L41" i="1"/>
  <c r="L37" i="1"/>
  <c r="H6" i="1" s="1"/>
  <c r="L33" i="1"/>
  <c r="L29" i="1"/>
  <c r="L25" i="1"/>
  <c r="L21" i="1"/>
  <c r="I55" i="1"/>
  <c r="I51" i="1"/>
  <c r="I47" i="1"/>
  <c r="I43" i="1"/>
  <c r="I39" i="1"/>
  <c r="I35" i="1"/>
  <c r="I31" i="1"/>
  <c r="I27" i="1"/>
  <c r="I23" i="1"/>
  <c r="I19" i="1"/>
  <c r="I15" i="1"/>
  <c r="K53" i="1"/>
  <c r="K49" i="1"/>
  <c r="K45" i="1"/>
  <c r="K41" i="1"/>
  <c r="K37" i="1"/>
  <c r="G6" i="1" s="1"/>
  <c r="K33" i="1"/>
  <c r="K29" i="1"/>
  <c r="K25" i="1"/>
  <c r="K21" i="1"/>
  <c r="L13" i="1"/>
  <c r="L52" i="1"/>
  <c r="L48" i="1"/>
  <c r="L44" i="1"/>
  <c r="L40" i="1"/>
  <c r="L36" i="1"/>
  <c r="L32" i="1"/>
  <c r="L28" i="1"/>
  <c r="L24" i="1"/>
  <c r="L20" i="1"/>
  <c r="L16" i="1"/>
  <c r="I54" i="1"/>
  <c r="I50" i="1"/>
  <c r="I46" i="1"/>
  <c r="E5" i="1" s="1"/>
  <c r="I42" i="1"/>
  <c r="I38" i="1"/>
  <c r="I34" i="1"/>
  <c r="I30" i="1"/>
  <c r="I26" i="1"/>
  <c r="I22" i="1"/>
  <c r="I18" i="1"/>
  <c r="K13" i="1"/>
  <c r="G4" i="1" s="1"/>
  <c r="K52" i="1"/>
  <c r="K48" i="1"/>
  <c r="K44" i="1"/>
  <c r="K40" i="1"/>
  <c r="K36" i="1"/>
  <c r="K32" i="1"/>
  <c r="K28" i="1"/>
  <c r="K24" i="1"/>
  <c r="K20" i="1"/>
  <c r="L55" i="1"/>
  <c r="L51" i="1"/>
  <c r="L47" i="1"/>
  <c r="L43" i="1"/>
  <c r="L39" i="1"/>
  <c r="L35" i="1"/>
  <c r="L31" i="1"/>
  <c r="L27" i="1"/>
  <c r="L23" i="1"/>
  <c r="L19" i="1"/>
  <c r="H4" i="1" l="1"/>
  <c r="E4" i="1"/>
  <c r="F4" i="1"/>
  <c r="N34" i="1"/>
  <c r="N50" i="1"/>
  <c r="N53" i="1"/>
  <c r="N54" i="1"/>
  <c r="N26" i="1"/>
  <c r="N40" i="1"/>
  <c r="N18" i="1"/>
  <c r="N38" i="1"/>
  <c r="N20" i="1"/>
  <c r="N31" i="1"/>
  <c r="N22" i="1"/>
  <c r="N42" i="1"/>
  <c r="N36" i="1"/>
  <c r="N52" i="1"/>
  <c r="M34" i="1"/>
  <c r="M23" i="1"/>
  <c r="M43" i="1"/>
  <c r="N24" i="1"/>
  <c r="N48" i="1"/>
  <c r="M25" i="1"/>
  <c r="M50" i="1"/>
  <c r="N43" i="1"/>
  <c r="M24" i="1"/>
  <c r="M48" i="1"/>
  <c r="N17" i="1"/>
  <c r="M14" i="1"/>
  <c r="M54" i="1"/>
  <c r="M15" i="1"/>
  <c r="M39" i="1"/>
  <c r="M20" i="1"/>
  <c r="M40" i="1"/>
  <c r="M46" i="1"/>
  <c r="I5" i="1" s="1"/>
  <c r="M27" i="1"/>
  <c r="M47" i="1"/>
  <c r="N32" i="1"/>
  <c r="N13" i="1"/>
  <c r="J4" i="1" s="1"/>
  <c r="M18" i="1"/>
  <c r="N15" i="1"/>
  <c r="N47" i="1"/>
  <c r="M32" i="1"/>
  <c r="M52" i="1"/>
  <c r="N29" i="1"/>
  <c r="M22" i="1"/>
  <c r="M53" i="1"/>
  <c r="M21" i="1"/>
  <c r="M37" i="1"/>
  <c r="M31" i="1"/>
  <c r="M55" i="1"/>
  <c r="M26" i="1"/>
  <c r="N27" i="1"/>
  <c r="M16" i="1"/>
  <c r="M36" i="1"/>
  <c r="M13" i="1"/>
  <c r="I4" i="1" s="1"/>
  <c r="N37" i="1"/>
  <c r="M38" i="1"/>
  <c r="N33" i="1"/>
  <c r="N19" i="1"/>
  <c r="N35" i="1"/>
  <c r="N51" i="1"/>
  <c r="N21" i="1"/>
  <c r="N41" i="1"/>
  <c r="M45" i="1"/>
  <c r="M29" i="1"/>
  <c r="N14" i="1"/>
  <c r="N30" i="1"/>
  <c r="N46" i="1"/>
  <c r="J5" i="1" s="1"/>
  <c r="M19" i="1"/>
  <c r="M35" i="1"/>
  <c r="M51" i="1"/>
  <c r="N28" i="1"/>
  <c r="N44" i="1"/>
  <c r="M17" i="1"/>
  <c r="N49" i="1"/>
  <c r="M42" i="1"/>
  <c r="N23" i="1"/>
  <c r="N39" i="1"/>
  <c r="N55" i="1"/>
  <c r="M28" i="1"/>
  <c r="M44" i="1"/>
  <c r="N16" i="1"/>
  <c r="N25" i="1"/>
  <c r="M30" i="1"/>
  <c r="M33" i="1"/>
  <c r="M49" i="1"/>
  <c r="J6" i="1" l="1"/>
  <c r="O26" i="1"/>
  <c r="O35" i="1"/>
  <c r="P17" i="1"/>
  <c r="O18" i="1"/>
  <c r="O14" i="1"/>
  <c r="O27" i="1"/>
  <c r="O36" i="1"/>
  <c r="O47" i="1"/>
  <c r="O39" i="1"/>
  <c r="O15" i="1"/>
  <c r="O24" i="1"/>
  <c r="O51" i="1"/>
  <c r="O29" i="1"/>
  <c r="O49" i="1"/>
  <c r="O28" i="1"/>
  <c r="O43" i="1"/>
  <c r="O53" i="1"/>
  <c r="O45" i="1"/>
  <c r="O48" i="1"/>
  <c r="O52" i="1"/>
  <c r="O23" i="1"/>
  <c r="O31" i="1"/>
  <c r="O25" i="1"/>
  <c r="O22" i="1"/>
  <c r="O21" i="1"/>
  <c r="O41" i="1"/>
  <c r="O37" i="1"/>
  <c r="O40" i="1"/>
  <c r="O32" i="1"/>
  <c r="O46" i="1"/>
  <c r="O54" i="1"/>
  <c r="O30" i="1"/>
  <c r="O55" i="1"/>
  <c r="O33" i="1"/>
  <c r="O42" i="1"/>
  <c r="O20" i="1"/>
  <c r="O38" i="1"/>
  <c r="O13" i="1"/>
  <c r="O44" i="1"/>
  <c r="O50" i="1"/>
  <c r="O34" i="1"/>
  <c r="P16" i="1"/>
  <c r="P37" i="1"/>
  <c r="P28" i="1"/>
  <c r="P41" i="1"/>
  <c r="P20" i="1"/>
  <c r="P21" i="1"/>
  <c r="P40" i="1"/>
  <c r="P19" i="1"/>
  <c r="P42" i="1"/>
  <c r="P26" i="1"/>
  <c r="P55" i="1"/>
  <c r="P53" i="1"/>
  <c r="P32" i="1"/>
  <c r="P27" i="1"/>
  <c r="P36" i="1"/>
  <c r="P14" i="1"/>
  <c r="P13" i="1"/>
  <c r="P35" i="1"/>
  <c r="P54" i="1"/>
  <c r="P38" i="1"/>
  <c r="P22" i="1"/>
  <c r="P44" i="1"/>
  <c r="P48" i="1"/>
  <c r="P15" i="1"/>
  <c r="P52" i="1"/>
  <c r="P31" i="1"/>
  <c r="P39" i="1"/>
  <c r="P51" i="1"/>
  <c r="P29" i="1"/>
  <c r="P50" i="1"/>
  <c r="P34" i="1"/>
  <c r="P18" i="1"/>
  <c r="P33" i="1"/>
  <c r="P43" i="1"/>
  <c r="P49" i="1"/>
  <c r="P47" i="1"/>
  <c r="P25" i="1"/>
  <c r="P23" i="1"/>
  <c r="P45" i="1"/>
  <c r="P24" i="1"/>
  <c r="P46" i="1"/>
  <c r="P30" i="1"/>
  <c r="O19" i="1"/>
  <c r="O16" i="1"/>
  <c r="I6" i="1"/>
  <c r="O17" i="1"/>
  <c r="Q49" i="1" l="1"/>
  <c r="S49" i="1" s="1"/>
  <c r="U49" i="1" s="1"/>
  <c r="Q52" i="1"/>
  <c r="S52" i="1" s="1"/>
  <c r="U52" i="1" s="1"/>
  <c r="Q53" i="1"/>
  <c r="S53" i="1" s="1"/>
  <c r="U53" i="1" s="1"/>
  <c r="Q17" i="1"/>
  <c r="S17" i="1" s="1"/>
  <c r="U17" i="1" s="1"/>
  <c r="Q33" i="1"/>
  <c r="S33" i="1" s="1"/>
  <c r="U33" i="1" s="1"/>
  <c r="Q19" i="1"/>
  <c r="S19" i="1" s="1"/>
  <c r="U19" i="1" s="1"/>
  <c r="Q31" i="1"/>
  <c r="S31" i="1" s="1"/>
  <c r="U31" i="1" s="1"/>
  <c r="Q37" i="1"/>
  <c r="S37" i="1" s="1"/>
  <c r="U37" i="1" s="1"/>
  <c r="Q13" i="1"/>
  <c r="S13" i="1" s="1"/>
  <c r="U13" i="1" s="1"/>
  <c r="Q26" i="1"/>
  <c r="S26" i="1" s="1"/>
  <c r="U26" i="1" s="1"/>
  <c r="Q41" i="1"/>
  <c r="S41" i="1" s="1"/>
  <c r="U41" i="1" s="1"/>
  <c r="Q42" i="1"/>
  <c r="S42" i="1" s="1"/>
  <c r="U42" i="1" s="1"/>
  <c r="Q47" i="1"/>
  <c r="S47" i="1" s="1"/>
  <c r="U47" i="1" s="1"/>
  <c r="Q23" i="1"/>
  <c r="S23" i="1" s="1"/>
  <c r="U23" i="1" s="1"/>
  <c r="Q30" i="1"/>
  <c r="S30" i="1" s="1"/>
  <c r="U30" i="1" s="1"/>
  <c r="Q32" i="1"/>
  <c r="S32" i="1" s="1"/>
  <c r="U32" i="1" s="1"/>
  <c r="Q54" i="1"/>
  <c r="S54" i="1" s="1"/>
  <c r="U54" i="1" s="1"/>
  <c r="Q51" i="1"/>
  <c r="S51" i="1" s="1"/>
  <c r="U51" i="1" s="1"/>
  <c r="Q39" i="1"/>
  <c r="S39" i="1" s="1"/>
  <c r="U39" i="1" s="1"/>
  <c r="Q14" i="1"/>
  <c r="S14" i="1" s="1"/>
  <c r="U14" i="1" s="1"/>
  <c r="Q36" i="1"/>
  <c r="S36" i="1" s="1"/>
  <c r="U36" i="1" s="1"/>
  <c r="Q29" i="1"/>
  <c r="S29" i="1" s="1"/>
  <c r="U29" i="1" s="1"/>
  <c r="Q46" i="1"/>
  <c r="S46" i="1" s="1"/>
  <c r="U46" i="1" s="1"/>
  <c r="Q38" i="1"/>
  <c r="S38" i="1" s="1"/>
  <c r="U38" i="1" s="1"/>
  <c r="Q25" i="1"/>
  <c r="S25" i="1" s="1"/>
  <c r="U25" i="1" s="1"/>
  <c r="Q21" i="1"/>
  <c r="S21" i="1" s="1"/>
  <c r="U21" i="1" s="1"/>
  <c r="Q44" i="1"/>
  <c r="S44" i="1" s="1"/>
  <c r="U44" i="1" s="1"/>
  <c r="Q20" i="1"/>
  <c r="S20" i="1" s="1"/>
  <c r="U20" i="1" s="1"/>
  <c r="Q24" i="1"/>
  <c r="S24" i="1" s="1"/>
  <c r="U24" i="1" s="1"/>
  <c r="Q16" i="1"/>
  <c r="S16" i="1" s="1"/>
  <c r="U16" i="1" s="1"/>
  <c r="Q43" i="1"/>
  <c r="S43" i="1" s="1"/>
  <c r="U43" i="1" s="1"/>
  <c r="Q18" i="1"/>
  <c r="S18" i="1" s="1"/>
  <c r="U18" i="1" s="1"/>
  <c r="Q28" i="1"/>
  <c r="S28" i="1" s="1"/>
  <c r="U28" i="1" s="1"/>
  <c r="Q50" i="1"/>
  <c r="S50" i="1" s="1"/>
  <c r="U50" i="1" s="1"/>
  <c r="Q35" i="1"/>
  <c r="S35" i="1" s="1"/>
  <c r="U35" i="1" s="1"/>
  <c r="Q15" i="1"/>
  <c r="S15" i="1" s="1"/>
  <c r="U15" i="1" s="1"/>
  <c r="Q27" i="1"/>
  <c r="S27" i="1" s="1"/>
  <c r="U27" i="1" s="1"/>
  <c r="Q48" i="1"/>
  <c r="S48" i="1" s="1"/>
  <c r="U48" i="1" s="1"/>
  <c r="Q40" i="1"/>
  <c r="S40" i="1" s="1"/>
  <c r="U40" i="1" s="1"/>
  <c r="Q34" i="1"/>
  <c r="S34" i="1" s="1"/>
  <c r="U34" i="1" s="1"/>
  <c r="Q55" i="1"/>
  <c r="S55" i="1" s="1"/>
  <c r="U55" i="1" s="1"/>
  <c r="Q22" i="1"/>
  <c r="S22" i="1" s="1"/>
  <c r="U22" i="1" s="1"/>
  <c r="Q45" i="1"/>
  <c r="S45" i="1" s="1"/>
  <c r="U45" i="1" s="1"/>
  <c r="V10" i="1" l="1"/>
</calcChain>
</file>

<file path=xl/sharedStrings.xml><?xml version="1.0" encoding="utf-8"?>
<sst xmlns="http://purl.oclc.org/ooxml/spreadsheetml/main" count="444" uniqueCount="144">
  <si>
    <t>Department or Center</t>
  </si>
  <si>
    <t>A&amp;S Biology</t>
  </si>
  <si>
    <t>A&amp;S Biophysics</t>
  </si>
  <si>
    <t>A&amp;S Chemistry</t>
  </si>
  <si>
    <t>A&amp;S Neuroscience</t>
  </si>
  <si>
    <t>A&amp;S Psychological &amp; Brain Sciences</t>
  </si>
  <si>
    <t>SOM Anesthesiology and Critical Care Medicine</t>
  </si>
  <si>
    <t>SOM Biological Chemistry</t>
  </si>
  <si>
    <t>SOM Biomedical Engineering</t>
  </si>
  <si>
    <t>SOM Biophysics and Biophysical Chemistry</t>
  </si>
  <si>
    <t>SOM Cell Biology</t>
  </si>
  <si>
    <t>SOM Dermatology</t>
  </si>
  <si>
    <t>SOM Gynecology and Obstetrics</t>
  </si>
  <si>
    <t>SOM Institute for Cell Engineering</t>
  </si>
  <si>
    <t>SOM McKusick-Nathans Institute of Genetic Medicine</t>
  </si>
  <si>
    <t>SOM Medicine</t>
  </si>
  <si>
    <t>SOM Molecular and Comparative Pathobiology</t>
  </si>
  <si>
    <t>SOM Molecular Biology and Genetics</t>
  </si>
  <si>
    <t>SOM Neurological Surgery</t>
  </si>
  <si>
    <t>SOM Neurology</t>
  </si>
  <si>
    <t>SOM Neuroscience</t>
  </si>
  <si>
    <t>SOM Oncology Center</t>
  </si>
  <si>
    <t>SOM Ophthalmology</t>
  </si>
  <si>
    <t>SOM Orthopaedic Surgery</t>
  </si>
  <si>
    <t>SOM Otolaryngology-Head and Neck Surgery</t>
  </si>
  <si>
    <t>SOM Pathology</t>
  </si>
  <si>
    <t>SOM Pediatrics</t>
  </si>
  <si>
    <t>SOM Pharmacology and Molecular Sciences</t>
  </si>
  <si>
    <t>SOM Physical Medicine and Rehabilitation</t>
  </si>
  <si>
    <t>SOM Physiology</t>
  </si>
  <si>
    <t>SOM Plastic Surgery</t>
  </si>
  <si>
    <t>SOM Psychiatry and Behavioral Sciences</t>
  </si>
  <si>
    <t>SOM Radiation Oncology and Molecular Radiation Sciences</t>
  </si>
  <si>
    <t>SOM Radiology and Radiological Science</t>
  </si>
  <si>
    <t>SOM Surgery</t>
  </si>
  <si>
    <t>SOM Urology</t>
  </si>
  <si>
    <t>SPH Biochemistry and Molecular Biology</t>
  </si>
  <si>
    <t>SPH Environmental Health and Engineering</t>
  </si>
  <si>
    <t>SPH Epidemiology</t>
  </si>
  <si>
    <t>SPH Molecular Microbiology and Immunology</t>
  </si>
  <si>
    <t>WSE Biomedical Engineering</t>
  </si>
  <si>
    <t>WSE Chemical and Biomolecular Engineering</t>
  </si>
  <si>
    <t>WSE Environmental Health and Engineering</t>
  </si>
  <si>
    <t>Other Dept or Center</t>
  </si>
  <si>
    <t>Anchor Number</t>
  </si>
  <si>
    <t>mean</t>
  </si>
  <si>
    <t>standarddev</t>
  </si>
  <si>
    <t>Academia (%)</t>
  </si>
  <si>
    <t>For-Profit(%)</t>
  </si>
  <si>
    <t>Government(%)</t>
  </si>
  <si>
    <t>Nonprofit(%)</t>
  </si>
  <si>
    <t>teaching (%)</t>
  </si>
  <si>
    <t>Department or Center Number</t>
  </si>
  <si>
    <t>Department or Center Name</t>
  </si>
  <si>
    <t>z_acad</t>
  </si>
  <si>
    <t>z_forprofit</t>
  </si>
  <si>
    <t>z_gov</t>
  </si>
  <si>
    <t>z_Nonprof</t>
  </si>
  <si>
    <t>z_teaching</t>
  </si>
  <si>
    <t>dist2_1</t>
  </si>
  <si>
    <t>dist2_2</t>
  </si>
  <si>
    <t>dist2_3</t>
  </si>
  <si>
    <t>min_dist2</t>
  </si>
  <si>
    <t>anchor</t>
  </si>
  <si>
    <t>sum_mindist2</t>
  </si>
  <si>
    <t>not science related (%)</t>
  </si>
  <si>
    <t>z_not_science_related</t>
  </si>
  <si>
    <t>14 29</t>
  </si>
  <si>
    <t>2 17</t>
  </si>
  <si>
    <t>15 38</t>
  </si>
  <si>
    <t>3 23</t>
  </si>
  <si>
    <t>21 32</t>
  </si>
  <si>
    <t>33 40</t>
  </si>
  <si>
    <t>21 48</t>
  </si>
  <si>
    <t>11 33</t>
  </si>
  <si>
    <t>27 61</t>
  </si>
  <si>
    <t>73 67</t>
  </si>
  <si>
    <t>92 56</t>
  </si>
  <si>
    <t>11 35</t>
  </si>
  <si>
    <t>49 48</t>
  </si>
  <si>
    <t>30 79</t>
  </si>
  <si>
    <t>16 47</t>
  </si>
  <si>
    <t>11 79</t>
  </si>
  <si>
    <t>11 28</t>
  </si>
  <si>
    <t>48 50</t>
  </si>
  <si>
    <t>124 67</t>
  </si>
  <si>
    <t>32 60</t>
  </si>
  <si>
    <t>46 81</t>
  </si>
  <si>
    <t>49 37</t>
  </si>
  <si>
    <t>58 36</t>
  </si>
  <si>
    <t>40 42</t>
  </si>
  <si>
    <t>70 50</t>
  </si>
  <si>
    <t>29 57</t>
  </si>
  <si>
    <t>20 38</t>
  </si>
  <si>
    <t>10 42</t>
  </si>
  <si>
    <t>177 53</t>
  </si>
  <si>
    <t>16 32</t>
  </si>
  <si>
    <t>19 76</t>
  </si>
  <si>
    <t>24 60</t>
  </si>
  <si>
    <t>5 36</t>
  </si>
  <si>
    <t>11 37</t>
  </si>
  <si>
    <t>10 30</t>
  </si>
  <si>
    <t>23 40</t>
  </si>
  <si>
    <t>10 33</t>
  </si>
  <si>
    <t>32 48</t>
  </si>
  <si>
    <t>9 43</t>
  </si>
  <si>
    <t>11 50</t>
  </si>
  <si>
    <t>18 37</t>
  </si>
  <si>
    <t>5 25</t>
  </si>
  <si>
    <t>6 22</t>
  </si>
  <si>
    <t>N %</t>
  </si>
  <si>
    <t>%</t>
  </si>
  <si>
    <t>N</t>
  </si>
  <si>
    <t>Not Found</t>
  </si>
  <si>
    <t>Other</t>
  </si>
  <si>
    <t>not related to science</t>
  </si>
  <si>
    <t>Science-related</t>
  </si>
  <si>
    <t>Primarilyteaching</t>
  </si>
  <si>
    <t>Primarily research</t>
  </si>
  <si>
    <t>Further trainingor education</t>
  </si>
  <si>
    <t>Nonprofit</t>
  </si>
  <si>
    <t>Government</t>
  </si>
  <si>
    <t>For-Profit</t>
  </si>
  <si>
    <t>Academia</t>
  </si>
  <si>
    <t>Cluster 1</t>
  </si>
  <si>
    <t>Cluster 2</t>
  </si>
  <si>
    <t>Cluster 3</t>
  </si>
  <si>
    <t>dist2_4</t>
  </si>
  <si>
    <t>dist2_5</t>
  </si>
  <si>
    <t>non-science related (%)</t>
  </si>
  <si>
    <t>z_nonscience_related</t>
  </si>
  <si>
    <t>nonscience related (%)</t>
  </si>
  <si>
    <t>(1) z_Acad</t>
  </si>
  <si>
    <t>(2) z_forprofit</t>
  </si>
  <si>
    <t>(3) z_gov</t>
  </si>
  <si>
    <t>(5) z_teaching</t>
  </si>
  <si>
    <t>(6) z_nonscience_related</t>
  </si>
  <si>
    <t>(4) z_Nonprofit</t>
  </si>
  <si>
    <t>Cluster 4</t>
  </si>
  <si>
    <t>Cluster</t>
  </si>
  <si>
    <t>Significantly above average going into government. Slightly above average going into academia/teaching.Significantly below average going into for- profit/non science related fields. Below average going into non-profit.</t>
  </si>
  <si>
    <t xml:space="preserve">Above average going into non-profit. Slightly above average going into for- profit. Significantly below average percent of postdocs going into academia/ teaching/non science related fields. Below average going into government. </t>
  </si>
  <si>
    <t>Significantly above average going into academia. Above average going into government. Below average going into for- profit/ non-profit. Slightly below average going into teaching.  Significantly below average going into non science related fields.</t>
  </si>
  <si>
    <t>Above average going into teaching. Very slightly above average going into government. Significantly below average percent of postdocs going into academia/for- profit/ non science related fields. Below average going into non-profit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</si>
</sst>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 (Body)"/>
    </font>
    <font>
      <b/>
      <sz val="12"/>
      <color indexed="8"/>
      <name val="Calibri"/>
      <family val="2"/>
    </font>
    <font>
      <b/>
      <u/>
      <sz val="12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18" fillId="33" borderId="0" xfId="0" applyFont="1" applyFill="1"/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Fill="1" applyBorder="1"/>
    <xf numFmtId="0" fontId="20" fillId="0" borderId="0" xfId="0" applyFont="1"/>
    <xf numFmtId="0" fontId="0" fillId="0" borderId="10" xfId="0" applyBorder="1"/>
    <xf numFmtId="0" fontId="20" fillId="0" borderId="10" xfId="0" applyFont="1" applyBorder="1"/>
    <xf numFmtId="0" fontId="21" fillId="0" borderId="0" xfId="42" applyFont="1"/>
    <xf numFmtId="0" fontId="16" fillId="0" borderId="0" xfId="0" applyFont="1" applyFill="1"/>
    <xf numFmtId="0" fontId="22" fillId="0" borderId="0" xfId="0" applyFont="1"/>
    <xf numFmtId="0" fontId="23" fillId="0" borderId="0" xfId="0" applyFont="1"/>
    <xf numFmtId="0" fontId="18" fillId="0" borderId="0" xfId="0" applyFont="1" applyFill="1"/>
    <xf numFmtId="0" fontId="18" fillId="0" borderId="10" xfId="0" applyFont="1" applyBorder="1"/>
    <xf numFmtId="0" fontId="16" fillId="0" borderId="0" xfId="0" applyFont="1" applyBorder="1"/>
    <xf numFmtId="166" fontId="0" fillId="0" borderId="0" xfId="0" applyNumberFormat="1"/>
    <xf numFmtId="166" fontId="0" fillId="0" borderId="0" xfId="0" applyNumberFormat="1" applyFont="1"/>
    <xf numFmtId="0" fontId="0" fillId="0" borderId="0" xfId="0" applyAlignment="1">
      <alignment vertical="center"/>
    </xf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Description of the Z</a:t>
            </a:r>
            <a:r>
              <a:rPr lang="en-US" baseline="0%"/>
              <a:t> Scores for the Four Anchors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'FinalAnalysis_4 clusters'!$D$4</c:f>
              <c:strCache>
                <c:ptCount val="1"/>
                <c:pt idx="0">
                  <c:v>SOM Neurological Surgery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'FinalAnalysis_4 clusters'!$E$3:$J$3</c:f>
              <c:strCache>
                <c:ptCount val="6"/>
                <c:pt idx="0">
                  <c:v>(1) z_Acad</c:v>
                </c:pt>
                <c:pt idx="1">
                  <c:v>(2) z_forprofit</c:v>
                </c:pt>
                <c:pt idx="2">
                  <c:v>(3) z_gov</c:v>
                </c:pt>
                <c:pt idx="3">
                  <c:v>(4) z_Nonprofit</c:v>
                </c:pt>
                <c:pt idx="4">
                  <c:v>(5) z_teaching</c:v>
                </c:pt>
                <c:pt idx="5">
                  <c:v>(6) z_nonscience_related</c:v>
                </c:pt>
              </c:strCache>
            </c:strRef>
          </c:xVal>
          <c:yVal>
            <c:numRef>
              <c:f>'FinalAnalysis_4 clusters'!$E$4:$J$4</c:f>
              <c:numCache>
                <c:formatCode>0.000000000</c:formatCode>
                <c:ptCount val="6"/>
                <c:pt idx="0">
                  <c:v>-1.1300100822500281</c:v>
                </c:pt>
                <c:pt idx="1">
                  <c:v>0.39885216585290539</c:v>
                </c:pt>
                <c:pt idx="2">
                  <c:v>-0.52798438543903792</c:v>
                </c:pt>
                <c:pt idx="3">
                  <c:v>0.13663329751632877</c:v>
                </c:pt>
                <c:pt idx="4">
                  <c:v>-1.0974494886080566</c:v>
                </c:pt>
                <c:pt idx="5">
                  <c:v>-0.86473066628388195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1-1747-B8FA-308375306D5E}"/>
            </c:ext>
          </c:extLst>
        </c:ser>
        <c:ser>
          <c:idx val="1"/>
          <c:order val="1"/>
          <c:tx>
            <c:strRef>
              <c:f>'FinalAnalysis_4 clusters'!$D$5</c:f>
              <c:strCache>
                <c:ptCount val="1"/>
                <c:pt idx="0">
                  <c:v>SOM Otolaryngology-Head and Neck Surgery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'FinalAnalysis_4 clusters'!$E$3:$J$3</c:f>
              <c:strCache>
                <c:ptCount val="6"/>
                <c:pt idx="0">
                  <c:v>(1) z_Acad</c:v>
                </c:pt>
                <c:pt idx="1">
                  <c:v>(2) z_forprofit</c:v>
                </c:pt>
                <c:pt idx="2">
                  <c:v>(3) z_gov</c:v>
                </c:pt>
                <c:pt idx="3">
                  <c:v>(4) z_Nonprofit</c:v>
                </c:pt>
                <c:pt idx="4">
                  <c:v>(5) z_teaching</c:v>
                </c:pt>
                <c:pt idx="5">
                  <c:v>(6) z_nonscience_related</c:v>
                </c:pt>
              </c:strCache>
            </c:strRef>
          </c:xVal>
          <c:yVal>
            <c:numRef>
              <c:f>'FinalAnalysis_4 clusters'!$E$5:$J$5</c:f>
              <c:numCache>
                <c:formatCode>0.000000000</c:formatCode>
                <c:ptCount val="6"/>
                <c:pt idx="0">
                  <c:v>-0.84078131119793764</c:v>
                </c:pt>
                <c:pt idx="1">
                  <c:v>-0.73195946920258448</c:v>
                </c:pt>
                <c:pt idx="2">
                  <c:v>6.1712460635731679E-2</c:v>
                </c:pt>
                <c:pt idx="3">
                  <c:v>-0.45088988180388506</c:v>
                </c:pt>
                <c:pt idx="4">
                  <c:v>0.65034043769366323</c:v>
                </c:pt>
                <c:pt idx="5">
                  <c:v>-0.86473066628388195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F1-1747-B8FA-308375306D5E}"/>
            </c:ext>
          </c:extLst>
        </c:ser>
        <c:ser>
          <c:idx val="2"/>
          <c:order val="2"/>
          <c:tx>
            <c:strRef>
              <c:f>'FinalAnalysis_4 clusters'!$D$6</c:f>
              <c:strCache>
                <c:ptCount val="1"/>
                <c:pt idx="0">
                  <c:v>SOM Biophysics and Biophysical Chemistry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'FinalAnalysis_4 clusters'!$E$3:$J$3</c:f>
              <c:strCache>
                <c:ptCount val="6"/>
                <c:pt idx="0">
                  <c:v>(1) z_Acad</c:v>
                </c:pt>
                <c:pt idx="1">
                  <c:v>(2) z_forprofit</c:v>
                </c:pt>
                <c:pt idx="2">
                  <c:v>(3) z_gov</c:v>
                </c:pt>
                <c:pt idx="3">
                  <c:v>(4) z_Nonprofit</c:v>
                </c:pt>
                <c:pt idx="4">
                  <c:v>(5) z_teaching</c:v>
                </c:pt>
                <c:pt idx="5">
                  <c:v>(6) z_nonscience_related</c:v>
                </c:pt>
              </c:strCache>
            </c:strRef>
          </c:xVal>
          <c:yVal>
            <c:numRef>
              <c:f>'FinalAnalysis_4 clusters'!$E$6:$J$6</c:f>
              <c:numCache>
                <c:formatCode>0.000000000</c:formatCode>
                <c:ptCount val="6"/>
                <c:pt idx="0">
                  <c:v>0.99100090546530262</c:v>
                </c:pt>
                <c:pt idx="1">
                  <c:v>-0.35502225751742122</c:v>
                </c:pt>
                <c:pt idx="2">
                  <c:v>0.65140930671050123</c:v>
                </c:pt>
                <c:pt idx="3">
                  <c:v>-0.15712829214377813</c:v>
                </c:pt>
                <c:pt idx="4">
                  <c:v>-0.14410952880711853</c:v>
                </c:pt>
                <c:pt idx="5">
                  <c:v>-0.86473066628388195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F1-1747-B8FA-308375306D5E}"/>
            </c:ext>
          </c:extLst>
        </c:ser>
        <c:ser>
          <c:idx val="3"/>
          <c:order val="3"/>
          <c:tx>
            <c:strRef>
              <c:f>'FinalAnalysis_4 clusters'!$D$7</c:f>
              <c:strCache>
                <c:ptCount val="1"/>
                <c:pt idx="0">
                  <c:v>A&amp;S Chemistry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'FinalAnalysis_4 clusters'!$E$3:$J$3</c:f>
              <c:strCache>
                <c:ptCount val="6"/>
                <c:pt idx="0">
                  <c:v>(1) z_Acad</c:v>
                </c:pt>
                <c:pt idx="1">
                  <c:v>(2) z_forprofit</c:v>
                </c:pt>
                <c:pt idx="2">
                  <c:v>(3) z_gov</c:v>
                </c:pt>
                <c:pt idx="3">
                  <c:v>(4) z_Nonprofit</c:v>
                </c:pt>
                <c:pt idx="4">
                  <c:v>(5) z_teaching</c:v>
                </c:pt>
                <c:pt idx="5">
                  <c:v>(6) z_nonscience_related</c:v>
                </c:pt>
              </c:strCache>
            </c:strRef>
          </c:xVal>
          <c:yVal>
            <c:numRef>
              <c:f>'FinalAnalysis_4 clusters'!$E$7:$J$7</c:f>
              <c:numCache>
                <c:formatCode>0.000000000</c:formatCode>
                <c:ptCount val="6"/>
                <c:pt idx="0">
                  <c:v>0.50895295371181837</c:v>
                </c:pt>
                <c:pt idx="1">
                  <c:v>-0.73195946920258448</c:v>
                </c:pt>
                <c:pt idx="2">
                  <c:v>1.8308029988600405</c:v>
                </c:pt>
                <c:pt idx="3">
                  <c:v>-0.45088988180388506</c:v>
                </c:pt>
                <c:pt idx="4">
                  <c:v>0.17367045779319418</c:v>
                </c:pt>
                <c:pt idx="5">
                  <c:v>-0.31791568613378013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F1-1747-B8FA-308375306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377344"/>
        <c:axId val="438741344"/>
      </c:scatterChart>
      <c:valAx>
        <c:axId val="444377344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41344"/>
        <c:crosses val="autoZero"/>
        <c:crossBetween val="midCat"/>
      </c:valAx>
      <c:valAx>
        <c:axId val="4387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7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1269133</xdr:colOff>
      <xdr:row>15</xdr:row>
      <xdr:rowOff>31749</xdr:rowOff>
    </xdr:from>
    <xdr:to>
      <xdr:col>6</xdr:col>
      <xdr:colOff>690995</xdr:colOff>
      <xdr:row>28</xdr:row>
      <xdr:rowOff>148358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BBE61-3F34-724A-ABF1-D41309AAD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2701-B1CB-1C4B-AA0A-A1ABFF7F1115}">
  <dimension ref="A1:O46"/>
  <sheetViews>
    <sheetView zoomScale="69" workbookViewId="0">
      <selection activeCell="E37" sqref="E37"/>
    </sheetView>
  </sheetViews>
  <sheetFormatPr baseColWidth="10" defaultRowHeight="16" x14ac:dyDescent="0.2"/>
  <cols>
    <col min="2" max="3" width="23.5" customWidth="1"/>
    <col min="4" max="5" width="16" customWidth="1"/>
    <col min="6" max="7" width="15.5" customWidth="1"/>
    <col min="8" max="9" width="13.83203125" customWidth="1"/>
    <col min="10" max="11" width="12.6640625" customWidth="1"/>
  </cols>
  <sheetData>
    <row r="1" spans="1:15" x14ac:dyDescent="0.2">
      <c r="J1" s="12"/>
      <c r="K1" s="12"/>
    </row>
    <row r="2" spans="1:15" x14ac:dyDescent="0.2">
      <c r="A2" t="s">
        <v>0</v>
      </c>
      <c r="B2" s="12" t="s">
        <v>119</v>
      </c>
      <c r="D2" s="12" t="s">
        <v>118</v>
      </c>
      <c r="F2" s="13" t="s">
        <v>117</v>
      </c>
      <c r="G2" s="13"/>
      <c r="H2" s="13" t="s">
        <v>116</v>
      </c>
      <c r="I2" s="13"/>
      <c r="J2" s="13" t="s">
        <v>115</v>
      </c>
      <c r="K2" s="13"/>
      <c r="M2" s="12" t="s">
        <v>114</v>
      </c>
      <c r="N2" s="12"/>
      <c r="O2" s="12" t="s">
        <v>113</v>
      </c>
    </row>
    <row r="3" spans="1:15" x14ac:dyDescent="0.2">
      <c r="B3" t="s">
        <v>112</v>
      </c>
      <c r="C3" t="s">
        <v>111</v>
      </c>
      <c r="D3" t="s">
        <v>112</v>
      </c>
      <c r="E3" t="s">
        <v>111</v>
      </c>
      <c r="F3" t="s">
        <v>112</v>
      </c>
      <c r="G3" t="s">
        <v>111</v>
      </c>
      <c r="H3" t="s">
        <v>112</v>
      </c>
      <c r="I3" t="s">
        <v>111</v>
      </c>
      <c r="J3" t="s">
        <v>112</v>
      </c>
      <c r="K3" t="s">
        <v>111</v>
      </c>
      <c r="L3" t="s">
        <v>112</v>
      </c>
      <c r="N3" t="s">
        <v>111</v>
      </c>
      <c r="O3" t="s">
        <v>110</v>
      </c>
    </row>
    <row r="4" spans="1:15" x14ac:dyDescent="0.2">
      <c r="A4" t="s">
        <v>1</v>
      </c>
      <c r="B4">
        <v>7</v>
      </c>
      <c r="C4">
        <v>26</v>
      </c>
      <c r="D4">
        <v>10</v>
      </c>
      <c r="E4">
        <v>37</v>
      </c>
      <c r="F4">
        <v>2</v>
      </c>
      <c r="G4">
        <v>7</v>
      </c>
      <c r="H4">
        <v>1</v>
      </c>
      <c r="I4">
        <v>4</v>
      </c>
      <c r="J4">
        <v>0</v>
      </c>
      <c r="K4">
        <v>0</v>
      </c>
      <c r="L4">
        <v>1</v>
      </c>
      <c r="N4">
        <v>4</v>
      </c>
      <c r="O4" t="s">
        <v>109</v>
      </c>
    </row>
    <row r="5" spans="1:15" x14ac:dyDescent="0.2">
      <c r="A5" t="s">
        <v>2</v>
      </c>
      <c r="B5">
        <v>6</v>
      </c>
      <c r="C5">
        <v>30</v>
      </c>
      <c r="D5">
        <v>6</v>
      </c>
      <c r="E5">
        <v>30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2</v>
      </c>
      <c r="N5">
        <v>10</v>
      </c>
      <c r="O5" t="s">
        <v>108</v>
      </c>
    </row>
    <row r="6" spans="1:15" x14ac:dyDescent="0.2">
      <c r="A6" t="s">
        <v>3</v>
      </c>
      <c r="B6">
        <v>10</v>
      </c>
      <c r="C6">
        <v>20</v>
      </c>
      <c r="D6">
        <v>11</v>
      </c>
      <c r="E6">
        <v>22</v>
      </c>
      <c r="F6">
        <v>4</v>
      </c>
      <c r="G6">
        <v>8</v>
      </c>
      <c r="H6">
        <v>2</v>
      </c>
      <c r="I6">
        <v>4</v>
      </c>
      <c r="J6">
        <v>1</v>
      </c>
      <c r="K6">
        <v>2</v>
      </c>
      <c r="L6">
        <v>3</v>
      </c>
      <c r="N6">
        <v>6</v>
      </c>
      <c r="O6" t="s">
        <v>107</v>
      </c>
    </row>
    <row r="7" spans="1:15" x14ac:dyDescent="0.2">
      <c r="A7" t="s">
        <v>4</v>
      </c>
      <c r="B7">
        <v>3</v>
      </c>
      <c r="C7">
        <v>14</v>
      </c>
      <c r="D7">
        <v>4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N7">
        <v>18</v>
      </c>
      <c r="O7" t="s">
        <v>106</v>
      </c>
    </row>
    <row r="8" spans="1:15" x14ac:dyDescent="0.2">
      <c r="A8" t="s">
        <v>5</v>
      </c>
      <c r="B8">
        <v>1</v>
      </c>
      <c r="C8">
        <v>5</v>
      </c>
      <c r="D8">
        <v>4</v>
      </c>
      <c r="E8">
        <v>19</v>
      </c>
      <c r="F8">
        <v>2</v>
      </c>
      <c r="G8">
        <v>10</v>
      </c>
      <c r="H8">
        <v>3</v>
      </c>
      <c r="I8">
        <v>14</v>
      </c>
      <c r="J8">
        <v>2</v>
      </c>
      <c r="K8">
        <v>10</v>
      </c>
      <c r="L8">
        <v>0</v>
      </c>
      <c r="N8">
        <v>0</v>
      </c>
      <c r="O8" t="s">
        <v>105</v>
      </c>
    </row>
    <row r="9" spans="1:15" x14ac:dyDescent="0.2">
      <c r="A9" t="s">
        <v>6</v>
      </c>
      <c r="B9">
        <v>7</v>
      </c>
      <c r="C9">
        <v>11</v>
      </c>
      <c r="D9">
        <v>10</v>
      </c>
      <c r="E9">
        <v>15</v>
      </c>
      <c r="F9">
        <v>11</v>
      </c>
      <c r="G9">
        <v>17</v>
      </c>
      <c r="H9">
        <v>4</v>
      </c>
      <c r="I9">
        <v>6</v>
      </c>
      <c r="J9">
        <v>0</v>
      </c>
      <c r="K9">
        <v>0</v>
      </c>
      <c r="L9">
        <v>2</v>
      </c>
      <c r="N9">
        <v>3</v>
      </c>
      <c r="O9" t="s">
        <v>104</v>
      </c>
    </row>
    <row r="10" spans="1:15" x14ac:dyDescent="0.2">
      <c r="A10" t="s">
        <v>7</v>
      </c>
      <c r="B10">
        <v>6</v>
      </c>
      <c r="C10">
        <v>20</v>
      </c>
      <c r="D10">
        <v>8</v>
      </c>
      <c r="E10">
        <v>27</v>
      </c>
      <c r="F10">
        <v>1</v>
      </c>
      <c r="G10">
        <v>3</v>
      </c>
      <c r="H10">
        <v>2</v>
      </c>
      <c r="I10">
        <v>7</v>
      </c>
      <c r="J10">
        <v>0</v>
      </c>
      <c r="K10">
        <v>0</v>
      </c>
      <c r="L10">
        <v>3</v>
      </c>
      <c r="N10">
        <v>10</v>
      </c>
      <c r="O10" t="s">
        <v>103</v>
      </c>
    </row>
    <row r="11" spans="1:15" x14ac:dyDescent="0.2">
      <c r="A11" t="s">
        <v>8</v>
      </c>
      <c r="B11">
        <v>7</v>
      </c>
      <c r="C11">
        <v>12</v>
      </c>
      <c r="D11">
        <v>15</v>
      </c>
      <c r="E11">
        <v>26</v>
      </c>
      <c r="F11">
        <v>2</v>
      </c>
      <c r="G11">
        <v>4</v>
      </c>
      <c r="H11">
        <v>4</v>
      </c>
      <c r="I11">
        <v>7</v>
      </c>
      <c r="J11">
        <v>3</v>
      </c>
      <c r="K11">
        <v>5</v>
      </c>
      <c r="L11">
        <v>3</v>
      </c>
      <c r="N11">
        <v>5</v>
      </c>
      <c r="O11" t="s">
        <v>102</v>
      </c>
    </row>
    <row r="12" spans="1:15" x14ac:dyDescent="0.2">
      <c r="A12" t="s">
        <v>9</v>
      </c>
      <c r="B12">
        <v>9</v>
      </c>
      <c r="C12">
        <v>27</v>
      </c>
      <c r="D12">
        <v>7</v>
      </c>
      <c r="E12">
        <v>21</v>
      </c>
      <c r="F12">
        <v>2</v>
      </c>
      <c r="G12">
        <v>6</v>
      </c>
      <c r="H12">
        <v>0</v>
      </c>
      <c r="I12">
        <v>0</v>
      </c>
      <c r="J12">
        <v>0</v>
      </c>
      <c r="K12">
        <v>0</v>
      </c>
      <c r="L12">
        <v>5</v>
      </c>
      <c r="N12">
        <v>15</v>
      </c>
      <c r="O12" t="s">
        <v>101</v>
      </c>
    </row>
    <row r="13" spans="1:15" x14ac:dyDescent="0.2">
      <c r="A13" t="s">
        <v>10</v>
      </c>
      <c r="B13">
        <v>7</v>
      </c>
      <c r="C13">
        <v>23</v>
      </c>
      <c r="D13">
        <v>6</v>
      </c>
      <c r="E13">
        <v>20</v>
      </c>
      <c r="F13">
        <v>1</v>
      </c>
      <c r="G13">
        <v>3</v>
      </c>
      <c r="H13">
        <v>1</v>
      </c>
      <c r="I13">
        <v>3</v>
      </c>
      <c r="J13">
        <v>2</v>
      </c>
      <c r="K13">
        <v>7</v>
      </c>
      <c r="L13">
        <v>2</v>
      </c>
      <c r="N13">
        <v>7</v>
      </c>
      <c r="O13" t="s">
        <v>100</v>
      </c>
    </row>
    <row r="14" spans="1:15" x14ac:dyDescent="0.2">
      <c r="A14" t="s">
        <v>11</v>
      </c>
      <c r="B14">
        <v>0</v>
      </c>
      <c r="C14">
        <v>0</v>
      </c>
      <c r="D14">
        <v>3</v>
      </c>
      <c r="E14">
        <v>21</v>
      </c>
      <c r="F14">
        <v>1</v>
      </c>
      <c r="G14">
        <v>7</v>
      </c>
      <c r="H14">
        <v>2</v>
      </c>
      <c r="I14">
        <v>14</v>
      </c>
      <c r="J14">
        <v>2</v>
      </c>
      <c r="K14">
        <v>14</v>
      </c>
      <c r="L14">
        <v>1</v>
      </c>
      <c r="N14">
        <v>7</v>
      </c>
      <c r="O14" t="s">
        <v>99</v>
      </c>
    </row>
    <row r="15" spans="1:15" x14ac:dyDescent="0.2">
      <c r="A15" t="s">
        <v>12</v>
      </c>
      <c r="B15">
        <v>5</v>
      </c>
      <c r="C15">
        <v>13</v>
      </c>
      <c r="D15">
        <v>4</v>
      </c>
      <c r="E15">
        <v>10</v>
      </c>
      <c r="F15">
        <v>2</v>
      </c>
      <c r="G15">
        <v>5</v>
      </c>
      <c r="H15">
        <v>3</v>
      </c>
      <c r="I15">
        <v>8</v>
      </c>
      <c r="J15">
        <v>0</v>
      </c>
      <c r="K15">
        <v>0</v>
      </c>
      <c r="L15">
        <v>2</v>
      </c>
      <c r="N15">
        <v>5</v>
      </c>
      <c r="O15" t="s">
        <v>98</v>
      </c>
    </row>
    <row r="16" spans="1:15" x14ac:dyDescent="0.2">
      <c r="A16" t="s">
        <v>13</v>
      </c>
      <c r="B16">
        <v>2</v>
      </c>
      <c r="C16">
        <v>8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1</v>
      </c>
      <c r="N16">
        <v>4</v>
      </c>
      <c r="O16" t="s">
        <v>97</v>
      </c>
    </row>
    <row r="17" spans="1:15" x14ac:dyDescent="0.2">
      <c r="A17" t="s">
        <v>14</v>
      </c>
      <c r="B17">
        <v>5</v>
      </c>
      <c r="C17">
        <v>10</v>
      </c>
      <c r="D17">
        <v>13</v>
      </c>
      <c r="E17">
        <v>26</v>
      </c>
      <c r="F17">
        <v>8</v>
      </c>
      <c r="G17">
        <v>16</v>
      </c>
      <c r="H17">
        <v>1</v>
      </c>
      <c r="I17">
        <v>2</v>
      </c>
      <c r="J17">
        <v>1</v>
      </c>
      <c r="K17">
        <v>2</v>
      </c>
      <c r="L17">
        <v>6</v>
      </c>
      <c r="N17">
        <v>12</v>
      </c>
      <c r="O17" t="s">
        <v>96</v>
      </c>
    </row>
    <row r="18" spans="1:15" x14ac:dyDescent="0.2">
      <c r="A18" t="s">
        <v>15</v>
      </c>
      <c r="B18">
        <v>34</v>
      </c>
      <c r="C18">
        <v>10</v>
      </c>
      <c r="D18">
        <v>45</v>
      </c>
      <c r="E18">
        <v>13</v>
      </c>
      <c r="F18">
        <v>16</v>
      </c>
      <c r="G18">
        <v>5</v>
      </c>
      <c r="H18">
        <v>36</v>
      </c>
      <c r="I18">
        <v>11</v>
      </c>
      <c r="J18">
        <v>5</v>
      </c>
      <c r="K18">
        <v>1</v>
      </c>
      <c r="L18">
        <v>24</v>
      </c>
      <c r="N18">
        <v>7</v>
      </c>
      <c r="O18" t="s">
        <v>95</v>
      </c>
    </row>
    <row r="19" spans="1:15" x14ac:dyDescent="0.2">
      <c r="A19" t="s">
        <v>16</v>
      </c>
      <c r="B19">
        <v>0</v>
      </c>
      <c r="C19">
        <v>0</v>
      </c>
      <c r="D19">
        <v>5</v>
      </c>
      <c r="E19">
        <v>21</v>
      </c>
      <c r="F19">
        <v>4</v>
      </c>
      <c r="G19">
        <v>17</v>
      </c>
      <c r="H19">
        <v>2</v>
      </c>
      <c r="I19">
        <v>8</v>
      </c>
      <c r="J19">
        <v>1</v>
      </c>
      <c r="K19">
        <v>4</v>
      </c>
      <c r="L19">
        <v>2</v>
      </c>
      <c r="N19">
        <v>8</v>
      </c>
      <c r="O19" t="s">
        <v>94</v>
      </c>
    </row>
    <row r="20" spans="1:15" x14ac:dyDescent="0.2">
      <c r="A20" t="s">
        <v>17</v>
      </c>
      <c r="B20">
        <v>16</v>
      </c>
      <c r="C20">
        <v>31</v>
      </c>
      <c r="D20">
        <v>8</v>
      </c>
      <c r="E20">
        <v>15</v>
      </c>
      <c r="F20">
        <v>2</v>
      </c>
      <c r="G20">
        <v>4</v>
      </c>
      <c r="H20">
        <v>1</v>
      </c>
      <c r="I20">
        <v>2</v>
      </c>
      <c r="J20">
        <v>2</v>
      </c>
      <c r="K20">
        <v>4</v>
      </c>
      <c r="L20">
        <v>3</v>
      </c>
      <c r="N20">
        <v>6</v>
      </c>
      <c r="O20" t="s">
        <v>93</v>
      </c>
    </row>
    <row r="21" spans="1:15" x14ac:dyDescent="0.2">
      <c r="A21" t="s">
        <v>18</v>
      </c>
      <c r="B21">
        <v>5</v>
      </c>
      <c r="C21">
        <v>10</v>
      </c>
      <c r="D21">
        <v>8</v>
      </c>
      <c r="E21">
        <v>16</v>
      </c>
      <c r="F21">
        <v>0</v>
      </c>
      <c r="G21">
        <v>0</v>
      </c>
      <c r="H21">
        <v>5</v>
      </c>
      <c r="I21">
        <v>10</v>
      </c>
      <c r="J21">
        <v>0</v>
      </c>
      <c r="K21">
        <v>0</v>
      </c>
      <c r="L21">
        <v>4</v>
      </c>
      <c r="N21">
        <v>8</v>
      </c>
      <c r="O21" t="s">
        <v>92</v>
      </c>
    </row>
    <row r="22" spans="1:15" x14ac:dyDescent="0.2">
      <c r="A22" t="s">
        <v>19</v>
      </c>
      <c r="B22">
        <v>20</v>
      </c>
      <c r="C22">
        <v>14</v>
      </c>
      <c r="D22">
        <v>25</v>
      </c>
      <c r="E22">
        <v>18</v>
      </c>
      <c r="F22">
        <v>7</v>
      </c>
      <c r="G22">
        <v>5</v>
      </c>
      <c r="H22">
        <v>8</v>
      </c>
      <c r="I22">
        <v>6</v>
      </c>
      <c r="J22">
        <v>4</v>
      </c>
      <c r="K22">
        <v>3</v>
      </c>
      <c r="L22">
        <v>5</v>
      </c>
      <c r="N22">
        <v>4</v>
      </c>
      <c r="O22" t="s">
        <v>91</v>
      </c>
    </row>
    <row r="23" spans="1:15" x14ac:dyDescent="0.2">
      <c r="A23" t="s">
        <v>20</v>
      </c>
      <c r="B23">
        <v>14</v>
      </c>
      <c r="C23">
        <v>15</v>
      </c>
      <c r="D23">
        <v>25</v>
      </c>
      <c r="E23">
        <v>26</v>
      </c>
      <c r="F23">
        <v>4</v>
      </c>
      <c r="G23">
        <v>4</v>
      </c>
      <c r="H23">
        <v>2</v>
      </c>
      <c r="I23">
        <v>2</v>
      </c>
      <c r="J23">
        <v>4</v>
      </c>
      <c r="K23">
        <v>4</v>
      </c>
      <c r="L23">
        <v>7</v>
      </c>
      <c r="N23">
        <v>7</v>
      </c>
      <c r="O23" t="s">
        <v>90</v>
      </c>
    </row>
    <row r="24" spans="1:15" x14ac:dyDescent="0.2">
      <c r="A24" t="s">
        <v>21</v>
      </c>
      <c r="B24">
        <v>11</v>
      </c>
      <c r="C24">
        <v>7</v>
      </c>
      <c r="D24">
        <v>45</v>
      </c>
      <c r="E24">
        <v>28</v>
      </c>
      <c r="F24">
        <v>10</v>
      </c>
      <c r="G24">
        <v>6</v>
      </c>
      <c r="H24">
        <v>15</v>
      </c>
      <c r="I24">
        <v>9</v>
      </c>
      <c r="J24">
        <v>1</v>
      </c>
      <c r="K24">
        <v>1</v>
      </c>
      <c r="L24">
        <v>19</v>
      </c>
      <c r="N24">
        <v>12</v>
      </c>
      <c r="O24" t="s">
        <v>89</v>
      </c>
    </row>
    <row r="25" spans="1:15" x14ac:dyDescent="0.2">
      <c r="A25" t="s">
        <v>22</v>
      </c>
      <c r="B25">
        <v>11</v>
      </c>
      <c r="C25">
        <v>8</v>
      </c>
      <c r="D25">
        <v>23</v>
      </c>
      <c r="E25">
        <v>17</v>
      </c>
      <c r="F25">
        <v>11</v>
      </c>
      <c r="G25">
        <v>8</v>
      </c>
      <c r="H25">
        <v>9</v>
      </c>
      <c r="I25">
        <v>7</v>
      </c>
      <c r="J25">
        <v>3</v>
      </c>
      <c r="K25">
        <v>2</v>
      </c>
      <c r="L25">
        <v>27</v>
      </c>
      <c r="N25">
        <v>20</v>
      </c>
      <c r="O25" t="s">
        <v>88</v>
      </c>
    </row>
    <row r="26" spans="1:15" x14ac:dyDescent="0.2">
      <c r="A26" t="s">
        <v>23</v>
      </c>
      <c r="B26">
        <v>4</v>
      </c>
      <c r="C26">
        <v>7</v>
      </c>
      <c r="D26">
        <v>4</v>
      </c>
      <c r="E26">
        <v>7</v>
      </c>
      <c r="F26">
        <v>0</v>
      </c>
      <c r="G26">
        <v>0</v>
      </c>
      <c r="H26">
        <v>2</v>
      </c>
      <c r="I26">
        <v>4</v>
      </c>
      <c r="J26">
        <v>0</v>
      </c>
      <c r="K26">
        <v>0</v>
      </c>
      <c r="L26">
        <v>1</v>
      </c>
      <c r="N26">
        <v>2</v>
      </c>
      <c r="O26" t="s">
        <v>87</v>
      </c>
    </row>
    <row r="27" spans="1:15" x14ac:dyDescent="0.2">
      <c r="A27" t="s">
        <v>24</v>
      </c>
      <c r="B27">
        <v>3</v>
      </c>
      <c r="C27">
        <v>6</v>
      </c>
      <c r="D27">
        <v>4</v>
      </c>
      <c r="E27">
        <v>8</v>
      </c>
      <c r="F27">
        <v>6</v>
      </c>
      <c r="G27">
        <v>11</v>
      </c>
      <c r="H27">
        <v>3</v>
      </c>
      <c r="I27">
        <v>6</v>
      </c>
      <c r="J27">
        <v>0</v>
      </c>
      <c r="K27">
        <v>0</v>
      </c>
      <c r="L27">
        <v>5</v>
      </c>
      <c r="N27">
        <v>9</v>
      </c>
      <c r="O27" t="s">
        <v>86</v>
      </c>
    </row>
    <row r="28" spans="1:15" x14ac:dyDescent="0.2">
      <c r="A28" t="s">
        <v>25</v>
      </c>
      <c r="B28">
        <v>6</v>
      </c>
      <c r="C28">
        <v>3</v>
      </c>
      <c r="D28">
        <v>26</v>
      </c>
      <c r="E28">
        <v>14</v>
      </c>
      <c r="F28">
        <v>9</v>
      </c>
      <c r="G28">
        <v>5</v>
      </c>
      <c r="H28">
        <v>5</v>
      </c>
      <c r="I28">
        <v>3</v>
      </c>
      <c r="J28">
        <v>3</v>
      </c>
      <c r="K28">
        <v>2</v>
      </c>
      <c r="L28">
        <v>12</v>
      </c>
      <c r="N28">
        <v>6</v>
      </c>
      <c r="O28" t="s">
        <v>85</v>
      </c>
    </row>
    <row r="29" spans="1:15" x14ac:dyDescent="0.2">
      <c r="A29" t="s">
        <v>26</v>
      </c>
      <c r="B29">
        <v>9</v>
      </c>
      <c r="C29">
        <v>9</v>
      </c>
      <c r="D29">
        <v>19</v>
      </c>
      <c r="E29">
        <v>20</v>
      </c>
      <c r="F29">
        <v>4</v>
      </c>
      <c r="G29">
        <v>4</v>
      </c>
      <c r="H29">
        <v>6</v>
      </c>
      <c r="I29">
        <v>6</v>
      </c>
      <c r="J29">
        <v>2</v>
      </c>
      <c r="K29">
        <v>2</v>
      </c>
      <c r="L29">
        <v>8</v>
      </c>
      <c r="N29">
        <v>8</v>
      </c>
      <c r="O29" t="s">
        <v>84</v>
      </c>
    </row>
    <row r="30" spans="1:15" x14ac:dyDescent="0.2">
      <c r="A30" t="s">
        <v>27</v>
      </c>
      <c r="B30">
        <v>8</v>
      </c>
      <c r="C30">
        <v>21</v>
      </c>
      <c r="D30">
        <v>10</v>
      </c>
      <c r="E30">
        <v>26</v>
      </c>
      <c r="F30">
        <v>4</v>
      </c>
      <c r="G30">
        <v>10</v>
      </c>
      <c r="H30">
        <v>2</v>
      </c>
      <c r="I30">
        <v>5</v>
      </c>
      <c r="J30">
        <v>1</v>
      </c>
      <c r="K30">
        <v>3</v>
      </c>
      <c r="L30">
        <v>3</v>
      </c>
      <c r="N30">
        <v>8</v>
      </c>
      <c r="O30" t="s">
        <v>83</v>
      </c>
    </row>
    <row r="31" spans="1:15" x14ac:dyDescent="0.2">
      <c r="A31" t="s">
        <v>28</v>
      </c>
      <c r="B31">
        <v>1</v>
      </c>
      <c r="C31">
        <v>7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0</v>
      </c>
      <c r="K31">
        <v>0</v>
      </c>
      <c r="L31">
        <v>1</v>
      </c>
      <c r="N31">
        <v>7</v>
      </c>
      <c r="O31" t="s">
        <v>82</v>
      </c>
    </row>
    <row r="32" spans="1:15" x14ac:dyDescent="0.2">
      <c r="A32" t="s">
        <v>29</v>
      </c>
      <c r="B32">
        <v>2</v>
      </c>
      <c r="C32">
        <v>6</v>
      </c>
      <c r="D32">
        <v>8</v>
      </c>
      <c r="E32">
        <v>24</v>
      </c>
      <c r="F32">
        <v>0</v>
      </c>
      <c r="G32">
        <v>0</v>
      </c>
      <c r="H32">
        <v>2</v>
      </c>
      <c r="I32">
        <v>6</v>
      </c>
      <c r="J32">
        <v>2</v>
      </c>
      <c r="K32">
        <v>6</v>
      </c>
      <c r="L32">
        <v>4</v>
      </c>
      <c r="N32">
        <v>12</v>
      </c>
      <c r="O32" t="s">
        <v>81</v>
      </c>
    </row>
    <row r="33" spans="1:15" x14ac:dyDescent="0.2">
      <c r="A33" t="s">
        <v>30</v>
      </c>
      <c r="B33">
        <v>1</v>
      </c>
      <c r="C33">
        <v>3</v>
      </c>
      <c r="D33">
        <v>0</v>
      </c>
      <c r="E33">
        <v>0</v>
      </c>
      <c r="F33">
        <v>1</v>
      </c>
      <c r="G33">
        <v>3</v>
      </c>
      <c r="H33">
        <v>4</v>
      </c>
      <c r="I33">
        <v>11</v>
      </c>
      <c r="J33">
        <v>1</v>
      </c>
      <c r="K33">
        <v>3</v>
      </c>
      <c r="L33">
        <v>1</v>
      </c>
      <c r="N33">
        <v>3</v>
      </c>
      <c r="O33" t="s">
        <v>80</v>
      </c>
    </row>
    <row r="34" spans="1:15" x14ac:dyDescent="0.2">
      <c r="A34" t="s">
        <v>31</v>
      </c>
      <c r="B34">
        <v>11</v>
      </c>
      <c r="C34">
        <v>11</v>
      </c>
      <c r="D34">
        <v>21</v>
      </c>
      <c r="E34">
        <v>20</v>
      </c>
      <c r="F34">
        <v>7</v>
      </c>
      <c r="G34">
        <v>7</v>
      </c>
      <c r="H34">
        <v>4</v>
      </c>
      <c r="I34">
        <v>4</v>
      </c>
      <c r="J34">
        <v>4</v>
      </c>
      <c r="K34">
        <v>4</v>
      </c>
      <c r="L34">
        <v>7</v>
      </c>
      <c r="N34">
        <v>7</v>
      </c>
      <c r="O34" t="s">
        <v>79</v>
      </c>
    </row>
    <row r="35" spans="1:15" x14ac:dyDescent="0.2">
      <c r="A35" t="s">
        <v>32</v>
      </c>
      <c r="B35">
        <v>4</v>
      </c>
      <c r="C35">
        <v>13</v>
      </c>
      <c r="D35">
        <v>5</v>
      </c>
      <c r="E35">
        <v>16</v>
      </c>
      <c r="F35">
        <v>2</v>
      </c>
      <c r="G35">
        <v>6</v>
      </c>
      <c r="H35">
        <v>5</v>
      </c>
      <c r="I35">
        <v>16</v>
      </c>
      <c r="J35">
        <v>2</v>
      </c>
      <c r="K35">
        <v>6</v>
      </c>
      <c r="L35">
        <v>2</v>
      </c>
      <c r="N35">
        <v>6</v>
      </c>
      <c r="O35" t="s">
        <v>78</v>
      </c>
    </row>
    <row r="36" spans="1:15" x14ac:dyDescent="0.2">
      <c r="A36" t="s">
        <v>33</v>
      </c>
      <c r="B36">
        <v>15</v>
      </c>
      <c r="C36">
        <v>9</v>
      </c>
      <c r="D36">
        <v>25</v>
      </c>
      <c r="E36">
        <v>15</v>
      </c>
      <c r="F36">
        <v>10</v>
      </c>
      <c r="G36">
        <v>6</v>
      </c>
      <c r="H36">
        <v>15</v>
      </c>
      <c r="I36">
        <v>9</v>
      </c>
      <c r="J36">
        <v>0</v>
      </c>
      <c r="K36">
        <v>0</v>
      </c>
      <c r="L36">
        <v>7</v>
      </c>
      <c r="N36">
        <v>4</v>
      </c>
      <c r="O36" t="s">
        <v>77</v>
      </c>
    </row>
    <row r="37" spans="1:15" x14ac:dyDescent="0.2">
      <c r="A37" t="s">
        <v>34</v>
      </c>
      <c r="B37">
        <v>7</v>
      </c>
      <c r="C37">
        <v>6</v>
      </c>
      <c r="D37">
        <v>7</v>
      </c>
      <c r="E37">
        <v>6</v>
      </c>
      <c r="F37">
        <v>1</v>
      </c>
      <c r="G37">
        <v>1</v>
      </c>
      <c r="H37">
        <v>15</v>
      </c>
      <c r="I37">
        <v>14</v>
      </c>
      <c r="J37">
        <v>2</v>
      </c>
      <c r="K37">
        <v>2</v>
      </c>
      <c r="L37">
        <v>4</v>
      </c>
      <c r="N37">
        <v>4</v>
      </c>
      <c r="O37" t="s">
        <v>76</v>
      </c>
    </row>
    <row r="38" spans="1:15" x14ac:dyDescent="0.2">
      <c r="A38" t="s">
        <v>35</v>
      </c>
      <c r="B38">
        <v>1</v>
      </c>
      <c r="C38">
        <v>2</v>
      </c>
      <c r="D38">
        <v>5</v>
      </c>
      <c r="E38">
        <v>11</v>
      </c>
      <c r="F38">
        <v>3</v>
      </c>
      <c r="G38">
        <v>7</v>
      </c>
      <c r="H38">
        <v>3</v>
      </c>
      <c r="I38">
        <v>7</v>
      </c>
      <c r="J38">
        <v>1</v>
      </c>
      <c r="K38">
        <v>2</v>
      </c>
      <c r="L38">
        <v>4</v>
      </c>
      <c r="N38">
        <v>9</v>
      </c>
      <c r="O38" t="s">
        <v>75</v>
      </c>
    </row>
    <row r="39" spans="1:15" x14ac:dyDescent="0.2">
      <c r="A39" t="s">
        <v>36</v>
      </c>
      <c r="B39">
        <v>7</v>
      </c>
      <c r="C39">
        <v>21</v>
      </c>
      <c r="D39">
        <v>8</v>
      </c>
      <c r="E39">
        <v>24</v>
      </c>
      <c r="F39">
        <v>4</v>
      </c>
      <c r="G39">
        <v>12</v>
      </c>
      <c r="H39">
        <v>1</v>
      </c>
      <c r="I39">
        <v>3</v>
      </c>
      <c r="J39">
        <v>1</v>
      </c>
      <c r="K39">
        <v>3</v>
      </c>
      <c r="L39">
        <v>1</v>
      </c>
      <c r="N39">
        <v>3</v>
      </c>
      <c r="O39" t="s">
        <v>74</v>
      </c>
    </row>
    <row r="40" spans="1:15" x14ac:dyDescent="0.2">
      <c r="A40" t="s">
        <v>37</v>
      </c>
      <c r="B40">
        <v>7</v>
      </c>
      <c r="C40">
        <v>16</v>
      </c>
      <c r="D40">
        <v>4</v>
      </c>
      <c r="E40">
        <v>9</v>
      </c>
      <c r="F40">
        <v>3</v>
      </c>
      <c r="G40">
        <v>7</v>
      </c>
      <c r="H40">
        <v>5</v>
      </c>
      <c r="I40">
        <v>11</v>
      </c>
      <c r="J40">
        <v>2</v>
      </c>
      <c r="K40">
        <v>5</v>
      </c>
      <c r="L40">
        <v>2</v>
      </c>
      <c r="N40">
        <v>5</v>
      </c>
      <c r="O40" t="s">
        <v>73</v>
      </c>
    </row>
    <row r="41" spans="1:15" x14ac:dyDescent="0.2">
      <c r="A41" t="s">
        <v>38</v>
      </c>
      <c r="B41">
        <v>5</v>
      </c>
      <c r="C41">
        <v>6</v>
      </c>
      <c r="D41">
        <v>20</v>
      </c>
      <c r="E41">
        <v>24</v>
      </c>
      <c r="F41">
        <v>13</v>
      </c>
      <c r="G41">
        <v>16</v>
      </c>
      <c r="H41">
        <v>5</v>
      </c>
      <c r="I41">
        <v>6</v>
      </c>
      <c r="J41">
        <v>0</v>
      </c>
      <c r="K41">
        <v>0</v>
      </c>
      <c r="L41">
        <v>7</v>
      </c>
      <c r="N41">
        <v>8</v>
      </c>
      <c r="O41" t="s">
        <v>72</v>
      </c>
    </row>
    <row r="42" spans="1:15" x14ac:dyDescent="0.2">
      <c r="A42" t="s">
        <v>39</v>
      </c>
      <c r="B42">
        <v>10</v>
      </c>
      <c r="C42">
        <v>15</v>
      </c>
      <c r="D42">
        <v>16</v>
      </c>
      <c r="E42">
        <v>25</v>
      </c>
      <c r="F42">
        <v>5</v>
      </c>
      <c r="G42">
        <v>8</v>
      </c>
      <c r="H42">
        <v>4</v>
      </c>
      <c r="I42">
        <v>6</v>
      </c>
      <c r="J42">
        <v>4</v>
      </c>
      <c r="K42">
        <v>6</v>
      </c>
      <c r="L42">
        <v>5</v>
      </c>
      <c r="N42">
        <v>8</v>
      </c>
      <c r="O42" t="s">
        <v>71</v>
      </c>
    </row>
    <row r="43" spans="1:15" x14ac:dyDescent="0.2">
      <c r="A43" t="s">
        <v>40</v>
      </c>
      <c r="B43">
        <v>2</v>
      </c>
      <c r="C43">
        <v>15</v>
      </c>
      <c r="D43">
        <v>2</v>
      </c>
      <c r="E43">
        <v>15</v>
      </c>
      <c r="F43">
        <v>2</v>
      </c>
      <c r="G43">
        <v>15</v>
      </c>
      <c r="H43">
        <v>2</v>
      </c>
      <c r="I43">
        <v>15</v>
      </c>
      <c r="J43">
        <v>0</v>
      </c>
      <c r="K43">
        <v>0</v>
      </c>
      <c r="L43">
        <v>2</v>
      </c>
      <c r="N43">
        <v>15</v>
      </c>
      <c r="O43" t="s">
        <v>70</v>
      </c>
    </row>
    <row r="44" spans="1:15" x14ac:dyDescent="0.2">
      <c r="A44" t="s">
        <v>41</v>
      </c>
      <c r="B44">
        <v>12</v>
      </c>
      <c r="C44">
        <v>30</v>
      </c>
      <c r="D44">
        <v>4</v>
      </c>
      <c r="E44">
        <v>10</v>
      </c>
      <c r="F44">
        <v>1</v>
      </c>
      <c r="G44">
        <v>3</v>
      </c>
      <c r="H44">
        <v>1</v>
      </c>
      <c r="I44">
        <v>3</v>
      </c>
      <c r="J44">
        <v>2</v>
      </c>
      <c r="K44">
        <v>5</v>
      </c>
      <c r="L44">
        <v>5</v>
      </c>
      <c r="N44">
        <v>13</v>
      </c>
      <c r="O44" t="s">
        <v>69</v>
      </c>
    </row>
    <row r="45" spans="1:15" x14ac:dyDescent="0.2">
      <c r="A45" t="s">
        <v>42</v>
      </c>
      <c r="B45">
        <v>0</v>
      </c>
      <c r="C45">
        <v>0</v>
      </c>
      <c r="D45">
        <v>3</v>
      </c>
      <c r="E45">
        <v>25</v>
      </c>
      <c r="F45">
        <v>4</v>
      </c>
      <c r="G45">
        <v>33</v>
      </c>
      <c r="H45">
        <v>1</v>
      </c>
      <c r="I45">
        <v>8</v>
      </c>
      <c r="J45">
        <v>2</v>
      </c>
      <c r="K45">
        <v>17</v>
      </c>
      <c r="L45">
        <v>0</v>
      </c>
      <c r="N45">
        <v>0</v>
      </c>
      <c r="O45" t="s">
        <v>68</v>
      </c>
    </row>
    <row r="46" spans="1:15" x14ac:dyDescent="0.2">
      <c r="A46" t="s">
        <v>43</v>
      </c>
      <c r="B46">
        <v>6</v>
      </c>
      <c r="C46">
        <v>13</v>
      </c>
      <c r="D46">
        <v>17</v>
      </c>
      <c r="E46">
        <v>35</v>
      </c>
      <c r="F46">
        <v>4</v>
      </c>
      <c r="G46">
        <v>8</v>
      </c>
      <c r="H46">
        <v>0</v>
      </c>
      <c r="I46">
        <v>0</v>
      </c>
      <c r="J46">
        <v>1</v>
      </c>
      <c r="K46">
        <v>2</v>
      </c>
      <c r="L46">
        <v>6</v>
      </c>
      <c r="N46">
        <v>13</v>
      </c>
      <c r="O46" t="s">
        <v>67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8EF9-0ABC-8D48-80A5-443A9C60AA42}">
  <dimension ref="A1:M46"/>
  <sheetViews>
    <sheetView workbookViewId="0">
      <selection activeCell="I7" sqref="I7"/>
    </sheetView>
  </sheetViews>
  <sheetFormatPr baseColWidth="10" defaultRowHeight="16" x14ac:dyDescent="0.2"/>
  <sheetData>
    <row r="1" spans="1:13" x14ac:dyDescent="0.2">
      <c r="B1" t="s">
        <v>123</v>
      </c>
      <c r="D1" t="s">
        <v>122</v>
      </c>
      <c r="F1" t="s">
        <v>121</v>
      </c>
      <c r="H1" t="s">
        <v>120</v>
      </c>
      <c r="J1" t="s">
        <v>114</v>
      </c>
      <c r="L1" t="s">
        <v>113</v>
      </c>
    </row>
    <row r="2" spans="1:13" x14ac:dyDescent="0.2">
      <c r="A2" t="s">
        <v>0</v>
      </c>
    </row>
    <row r="3" spans="1:13" x14ac:dyDescent="0.2">
      <c r="B3" t="s">
        <v>112</v>
      </c>
      <c r="C3" t="s">
        <v>111</v>
      </c>
      <c r="D3" t="s">
        <v>112</v>
      </c>
      <c r="E3" t="s">
        <v>111</v>
      </c>
      <c r="F3" t="s">
        <v>112</v>
      </c>
      <c r="G3" t="s">
        <v>111</v>
      </c>
      <c r="H3" t="s">
        <v>112</v>
      </c>
      <c r="I3" t="s">
        <v>111</v>
      </c>
      <c r="J3" t="s">
        <v>112</v>
      </c>
      <c r="K3" t="s">
        <v>111</v>
      </c>
      <c r="L3" t="s">
        <v>112</v>
      </c>
      <c r="M3" t="s">
        <v>111</v>
      </c>
    </row>
    <row r="4" spans="1:13" x14ac:dyDescent="0.2">
      <c r="A4" t="s">
        <v>1</v>
      </c>
      <c r="B4">
        <v>10</v>
      </c>
      <c r="C4">
        <v>37</v>
      </c>
      <c r="D4">
        <v>4</v>
      </c>
      <c r="E4">
        <v>15</v>
      </c>
      <c r="F4">
        <v>3</v>
      </c>
      <c r="G4">
        <v>11</v>
      </c>
      <c r="H4">
        <v>2</v>
      </c>
      <c r="I4">
        <v>7</v>
      </c>
      <c r="J4">
        <v>2</v>
      </c>
      <c r="K4">
        <v>7</v>
      </c>
      <c r="L4">
        <v>6</v>
      </c>
      <c r="M4">
        <v>22</v>
      </c>
    </row>
    <row r="5" spans="1:13" x14ac:dyDescent="0.2">
      <c r="A5" t="s">
        <v>2</v>
      </c>
      <c r="B5">
        <v>9</v>
      </c>
      <c r="C5">
        <v>45</v>
      </c>
      <c r="D5">
        <v>3</v>
      </c>
      <c r="E5">
        <v>15</v>
      </c>
      <c r="F5">
        <v>0</v>
      </c>
      <c r="G5">
        <v>0</v>
      </c>
      <c r="H5">
        <v>1</v>
      </c>
      <c r="I5">
        <v>5</v>
      </c>
      <c r="J5">
        <v>2</v>
      </c>
      <c r="K5">
        <v>10</v>
      </c>
      <c r="L5">
        <v>5</v>
      </c>
      <c r="M5">
        <v>25</v>
      </c>
    </row>
    <row r="6" spans="1:13" x14ac:dyDescent="0.2">
      <c r="A6" t="s">
        <v>3</v>
      </c>
      <c r="B6">
        <v>18</v>
      </c>
      <c r="C6">
        <v>37</v>
      </c>
      <c r="D6">
        <v>2</v>
      </c>
      <c r="E6">
        <v>4</v>
      </c>
      <c r="F6">
        <v>5</v>
      </c>
      <c r="G6">
        <v>10</v>
      </c>
      <c r="H6">
        <v>1</v>
      </c>
      <c r="I6">
        <v>2</v>
      </c>
      <c r="J6">
        <v>5</v>
      </c>
      <c r="K6">
        <v>10</v>
      </c>
      <c r="L6">
        <v>18</v>
      </c>
      <c r="M6">
        <v>37</v>
      </c>
    </row>
    <row r="7" spans="1:13" x14ac:dyDescent="0.2">
      <c r="A7" t="s">
        <v>4</v>
      </c>
      <c r="B7">
        <v>5</v>
      </c>
      <c r="C7">
        <v>23</v>
      </c>
      <c r="D7">
        <v>1</v>
      </c>
      <c r="E7">
        <v>5</v>
      </c>
      <c r="F7">
        <v>1</v>
      </c>
      <c r="G7">
        <v>5</v>
      </c>
      <c r="H7">
        <v>0</v>
      </c>
      <c r="I7">
        <v>0</v>
      </c>
      <c r="J7">
        <v>4</v>
      </c>
      <c r="K7">
        <v>18</v>
      </c>
      <c r="L7">
        <v>11</v>
      </c>
      <c r="M7">
        <v>50</v>
      </c>
    </row>
    <row r="8" spans="1:13" x14ac:dyDescent="0.2">
      <c r="A8" t="s">
        <v>5</v>
      </c>
      <c r="B8">
        <v>5</v>
      </c>
      <c r="C8">
        <v>24</v>
      </c>
      <c r="D8">
        <v>3</v>
      </c>
      <c r="E8">
        <v>14</v>
      </c>
      <c r="F8">
        <v>0</v>
      </c>
      <c r="G8">
        <v>0</v>
      </c>
      <c r="H8">
        <v>4</v>
      </c>
      <c r="I8">
        <v>19</v>
      </c>
      <c r="J8">
        <v>0</v>
      </c>
      <c r="K8">
        <v>0</v>
      </c>
      <c r="L8">
        <v>9</v>
      </c>
      <c r="M8">
        <v>43</v>
      </c>
    </row>
    <row r="9" spans="1:13" x14ac:dyDescent="0.2">
      <c r="A9" t="s">
        <v>6</v>
      </c>
      <c r="B9">
        <v>26</v>
      </c>
      <c r="C9">
        <v>39</v>
      </c>
      <c r="D9">
        <v>3</v>
      </c>
      <c r="E9">
        <v>5</v>
      </c>
      <c r="F9">
        <v>0</v>
      </c>
      <c r="G9">
        <v>0</v>
      </c>
      <c r="H9">
        <v>2</v>
      </c>
      <c r="I9">
        <v>3</v>
      </c>
      <c r="J9">
        <v>3</v>
      </c>
      <c r="K9">
        <v>5</v>
      </c>
      <c r="L9">
        <v>32</v>
      </c>
      <c r="M9">
        <v>48</v>
      </c>
    </row>
    <row r="10" spans="1:13" x14ac:dyDescent="0.2">
      <c r="A10" t="s">
        <v>7</v>
      </c>
      <c r="B10">
        <v>12</v>
      </c>
      <c r="C10">
        <v>40</v>
      </c>
      <c r="D10">
        <v>4</v>
      </c>
      <c r="E10">
        <v>13</v>
      </c>
      <c r="F10">
        <v>1</v>
      </c>
      <c r="G10">
        <v>3</v>
      </c>
      <c r="H10">
        <v>0</v>
      </c>
      <c r="I10">
        <v>0</v>
      </c>
      <c r="J10">
        <v>3</v>
      </c>
      <c r="K10">
        <v>10</v>
      </c>
      <c r="L10">
        <v>10</v>
      </c>
      <c r="M10">
        <v>33</v>
      </c>
    </row>
    <row r="11" spans="1:13" x14ac:dyDescent="0.2">
      <c r="A11" t="s">
        <v>8</v>
      </c>
      <c r="B11">
        <v>15</v>
      </c>
      <c r="C11">
        <v>26</v>
      </c>
      <c r="D11">
        <v>10</v>
      </c>
      <c r="E11">
        <v>18</v>
      </c>
      <c r="F11">
        <v>6</v>
      </c>
      <c r="G11">
        <v>11</v>
      </c>
      <c r="H11">
        <v>0</v>
      </c>
      <c r="I11">
        <v>0</v>
      </c>
      <c r="J11">
        <v>3</v>
      </c>
      <c r="K11">
        <v>5</v>
      </c>
      <c r="L11">
        <v>23</v>
      </c>
      <c r="M11">
        <v>40</v>
      </c>
    </row>
    <row r="12" spans="1:13" x14ac:dyDescent="0.2">
      <c r="A12" t="s">
        <v>9</v>
      </c>
      <c r="B12">
        <v>14</v>
      </c>
      <c r="C12">
        <v>42</v>
      </c>
      <c r="D12">
        <v>2</v>
      </c>
      <c r="E12">
        <v>6</v>
      </c>
      <c r="F12">
        <v>2</v>
      </c>
      <c r="G12">
        <v>6</v>
      </c>
      <c r="H12">
        <v>1</v>
      </c>
      <c r="I12">
        <v>3</v>
      </c>
      <c r="J12">
        <v>4</v>
      </c>
      <c r="K12">
        <v>12</v>
      </c>
      <c r="L12">
        <v>10</v>
      </c>
      <c r="M12">
        <v>30</v>
      </c>
    </row>
    <row r="13" spans="1:13" x14ac:dyDescent="0.2">
      <c r="A13" t="s">
        <v>10</v>
      </c>
      <c r="B13">
        <v>12</v>
      </c>
      <c r="C13">
        <v>40</v>
      </c>
      <c r="D13">
        <v>1</v>
      </c>
      <c r="E13">
        <v>3</v>
      </c>
      <c r="F13">
        <v>2</v>
      </c>
      <c r="G13">
        <v>7</v>
      </c>
      <c r="H13">
        <v>2</v>
      </c>
      <c r="I13">
        <v>7</v>
      </c>
      <c r="J13">
        <v>2</v>
      </c>
      <c r="K13">
        <v>7</v>
      </c>
      <c r="L13">
        <v>11</v>
      </c>
      <c r="M13">
        <v>37</v>
      </c>
    </row>
    <row r="14" spans="1:13" x14ac:dyDescent="0.2">
      <c r="A14" t="s">
        <v>11</v>
      </c>
      <c r="B14">
        <v>7</v>
      </c>
      <c r="C14">
        <v>50</v>
      </c>
      <c r="D14">
        <v>0</v>
      </c>
      <c r="E14">
        <v>0</v>
      </c>
      <c r="F14">
        <v>1</v>
      </c>
      <c r="G14">
        <v>7</v>
      </c>
      <c r="H14">
        <v>0</v>
      </c>
      <c r="I14">
        <v>0</v>
      </c>
      <c r="J14">
        <v>1</v>
      </c>
      <c r="K14">
        <v>7</v>
      </c>
      <c r="L14">
        <v>5</v>
      </c>
      <c r="M14">
        <v>36</v>
      </c>
    </row>
    <row r="15" spans="1:13" x14ac:dyDescent="0.2">
      <c r="A15" t="s">
        <v>12</v>
      </c>
      <c r="B15">
        <v>13</v>
      </c>
      <c r="C15">
        <v>33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2</v>
      </c>
      <c r="K15">
        <v>5</v>
      </c>
      <c r="L15">
        <v>24</v>
      </c>
      <c r="M15">
        <v>60</v>
      </c>
    </row>
    <row r="16" spans="1:13" x14ac:dyDescent="0.2">
      <c r="A16" t="s">
        <v>13</v>
      </c>
      <c r="B16">
        <v>5</v>
      </c>
      <c r="C16">
        <v>20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</v>
      </c>
      <c r="M16">
        <v>76</v>
      </c>
    </row>
    <row r="17" spans="1:13" x14ac:dyDescent="0.2">
      <c r="A17" t="s">
        <v>14</v>
      </c>
      <c r="B17">
        <v>14</v>
      </c>
      <c r="C17">
        <v>28</v>
      </c>
      <c r="D17">
        <v>10</v>
      </c>
      <c r="E17">
        <v>20</v>
      </c>
      <c r="F17">
        <v>1</v>
      </c>
      <c r="G17">
        <v>2</v>
      </c>
      <c r="H17">
        <v>2</v>
      </c>
      <c r="I17">
        <v>4</v>
      </c>
      <c r="J17">
        <v>7</v>
      </c>
      <c r="K17">
        <v>14</v>
      </c>
      <c r="L17">
        <v>16</v>
      </c>
      <c r="M17">
        <v>32</v>
      </c>
    </row>
    <row r="18" spans="1:13" x14ac:dyDescent="0.2">
      <c r="A18" t="s">
        <v>15</v>
      </c>
      <c r="B18">
        <v>85</v>
      </c>
      <c r="C18">
        <v>25</v>
      </c>
      <c r="D18">
        <v>17</v>
      </c>
      <c r="E18">
        <v>5</v>
      </c>
      <c r="F18">
        <v>6</v>
      </c>
      <c r="G18">
        <v>2</v>
      </c>
      <c r="H18">
        <v>24</v>
      </c>
      <c r="I18">
        <v>7</v>
      </c>
      <c r="J18">
        <v>28</v>
      </c>
      <c r="K18">
        <v>8</v>
      </c>
      <c r="L18">
        <v>177</v>
      </c>
      <c r="M18">
        <v>53</v>
      </c>
    </row>
    <row r="19" spans="1:13" x14ac:dyDescent="0.2">
      <c r="A19" t="s">
        <v>16</v>
      </c>
      <c r="B19">
        <v>9</v>
      </c>
      <c r="C19">
        <v>38</v>
      </c>
      <c r="D19">
        <v>2</v>
      </c>
      <c r="E19">
        <v>8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10</v>
      </c>
      <c r="M19">
        <v>42</v>
      </c>
    </row>
    <row r="20" spans="1:13" x14ac:dyDescent="0.2">
      <c r="A20" t="s">
        <v>17</v>
      </c>
      <c r="B20">
        <v>20</v>
      </c>
      <c r="C20">
        <v>38</v>
      </c>
      <c r="D20">
        <v>6</v>
      </c>
      <c r="E20">
        <v>12</v>
      </c>
      <c r="F20">
        <v>2</v>
      </c>
      <c r="G20">
        <v>4</v>
      </c>
      <c r="H20">
        <v>2</v>
      </c>
      <c r="I20">
        <v>4</v>
      </c>
      <c r="J20">
        <v>2</v>
      </c>
      <c r="K20">
        <v>4</v>
      </c>
      <c r="L20">
        <v>20</v>
      </c>
      <c r="M20">
        <v>38</v>
      </c>
    </row>
    <row r="21" spans="1:13" x14ac:dyDescent="0.2">
      <c r="A21" t="s">
        <v>18</v>
      </c>
      <c r="B21">
        <v>10</v>
      </c>
      <c r="C21">
        <v>20</v>
      </c>
      <c r="D21">
        <v>5</v>
      </c>
      <c r="E21">
        <v>10</v>
      </c>
      <c r="F21">
        <v>1</v>
      </c>
      <c r="G21">
        <v>2</v>
      </c>
      <c r="H21">
        <v>2</v>
      </c>
      <c r="I21">
        <v>4</v>
      </c>
      <c r="J21">
        <v>4</v>
      </c>
      <c r="K21">
        <v>8</v>
      </c>
      <c r="L21">
        <v>29</v>
      </c>
      <c r="M21">
        <v>57</v>
      </c>
    </row>
    <row r="22" spans="1:13" x14ac:dyDescent="0.2">
      <c r="A22" t="s">
        <v>19</v>
      </c>
      <c r="B22">
        <v>44</v>
      </c>
      <c r="C22">
        <v>32</v>
      </c>
      <c r="D22">
        <v>11</v>
      </c>
      <c r="E22">
        <v>8</v>
      </c>
      <c r="F22">
        <v>5</v>
      </c>
      <c r="G22">
        <v>4</v>
      </c>
      <c r="H22">
        <v>3</v>
      </c>
      <c r="I22">
        <v>2</v>
      </c>
      <c r="J22">
        <v>6</v>
      </c>
      <c r="K22">
        <v>4</v>
      </c>
      <c r="L22">
        <v>70</v>
      </c>
      <c r="M22">
        <v>50</v>
      </c>
    </row>
    <row r="23" spans="1:13" x14ac:dyDescent="0.2">
      <c r="A23" t="s">
        <v>20</v>
      </c>
      <c r="B23">
        <v>37</v>
      </c>
      <c r="C23">
        <v>39</v>
      </c>
      <c r="D23">
        <v>6</v>
      </c>
      <c r="E23">
        <v>6</v>
      </c>
      <c r="F23">
        <v>3</v>
      </c>
      <c r="G23">
        <v>3</v>
      </c>
      <c r="H23">
        <v>1</v>
      </c>
      <c r="I23">
        <v>1</v>
      </c>
      <c r="J23">
        <v>9</v>
      </c>
      <c r="K23">
        <v>9</v>
      </c>
      <c r="L23">
        <v>40</v>
      </c>
      <c r="M23">
        <v>42</v>
      </c>
    </row>
    <row r="24" spans="1:13" x14ac:dyDescent="0.2">
      <c r="A24" t="s">
        <v>21</v>
      </c>
      <c r="B24">
        <v>46</v>
      </c>
      <c r="C24">
        <v>29</v>
      </c>
      <c r="D24">
        <v>25</v>
      </c>
      <c r="E24">
        <v>16</v>
      </c>
      <c r="F24">
        <v>3</v>
      </c>
      <c r="G24">
        <v>2</v>
      </c>
      <c r="H24">
        <v>10</v>
      </c>
      <c r="I24">
        <v>6</v>
      </c>
      <c r="J24">
        <v>17</v>
      </c>
      <c r="K24">
        <v>11</v>
      </c>
      <c r="L24">
        <v>58</v>
      </c>
      <c r="M24">
        <v>36</v>
      </c>
    </row>
    <row r="25" spans="1:13" x14ac:dyDescent="0.2">
      <c r="A25" t="s">
        <v>22</v>
      </c>
      <c r="B25">
        <v>38</v>
      </c>
      <c r="C25">
        <v>29</v>
      </c>
      <c r="D25">
        <v>6</v>
      </c>
      <c r="E25">
        <v>5</v>
      </c>
      <c r="F25">
        <v>3</v>
      </c>
      <c r="G25">
        <v>2</v>
      </c>
      <c r="H25">
        <v>9</v>
      </c>
      <c r="I25">
        <v>7</v>
      </c>
      <c r="J25">
        <v>28</v>
      </c>
      <c r="K25">
        <v>21</v>
      </c>
      <c r="L25">
        <v>49</v>
      </c>
      <c r="M25">
        <v>37</v>
      </c>
    </row>
    <row r="26" spans="1:13" x14ac:dyDescent="0.2">
      <c r="A26" t="s">
        <v>23</v>
      </c>
      <c r="B26">
        <v>6</v>
      </c>
      <c r="C26">
        <v>11</v>
      </c>
      <c r="D26">
        <v>2</v>
      </c>
      <c r="E26">
        <v>4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46</v>
      </c>
      <c r="M26">
        <v>81</v>
      </c>
    </row>
    <row r="27" spans="1:13" x14ac:dyDescent="0.2">
      <c r="A27" t="s">
        <v>24</v>
      </c>
      <c r="B27">
        <v>12</v>
      </c>
      <c r="C27">
        <v>23</v>
      </c>
      <c r="D27">
        <v>2</v>
      </c>
      <c r="E27">
        <v>4</v>
      </c>
      <c r="F27">
        <v>2</v>
      </c>
      <c r="G27">
        <v>4</v>
      </c>
      <c r="H27">
        <v>1</v>
      </c>
      <c r="I27">
        <v>2</v>
      </c>
      <c r="J27">
        <v>4</v>
      </c>
      <c r="K27">
        <v>8</v>
      </c>
      <c r="L27">
        <v>32</v>
      </c>
      <c r="M27">
        <v>60</v>
      </c>
    </row>
    <row r="28" spans="1:13" x14ac:dyDescent="0.2">
      <c r="A28" t="s">
        <v>25</v>
      </c>
      <c r="B28">
        <v>28</v>
      </c>
      <c r="C28">
        <v>15</v>
      </c>
      <c r="D28">
        <v>9</v>
      </c>
      <c r="E28">
        <v>5</v>
      </c>
      <c r="F28">
        <v>7</v>
      </c>
      <c r="G28">
        <v>4</v>
      </c>
      <c r="H28">
        <v>6</v>
      </c>
      <c r="I28">
        <v>3</v>
      </c>
      <c r="J28">
        <v>11</v>
      </c>
      <c r="K28">
        <v>6</v>
      </c>
      <c r="L28">
        <v>124</v>
      </c>
      <c r="M28">
        <v>67</v>
      </c>
    </row>
    <row r="29" spans="1:13" x14ac:dyDescent="0.2">
      <c r="A29" t="s">
        <v>26</v>
      </c>
      <c r="B29">
        <v>31</v>
      </c>
      <c r="C29">
        <v>32</v>
      </c>
      <c r="D29">
        <v>2</v>
      </c>
      <c r="E29">
        <v>2</v>
      </c>
      <c r="F29">
        <v>5</v>
      </c>
      <c r="G29">
        <v>5</v>
      </c>
      <c r="H29">
        <v>2</v>
      </c>
      <c r="I29">
        <v>2</v>
      </c>
      <c r="J29">
        <v>8</v>
      </c>
      <c r="K29">
        <v>8</v>
      </c>
      <c r="L29">
        <v>48</v>
      </c>
      <c r="M29">
        <v>50</v>
      </c>
    </row>
    <row r="30" spans="1:13" x14ac:dyDescent="0.2">
      <c r="A30" t="s">
        <v>27</v>
      </c>
      <c r="B30">
        <v>16</v>
      </c>
      <c r="C30">
        <v>41</v>
      </c>
      <c r="D30">
        <v>3</v>
      </c>
      <c r="E30">
        <v>8</v>
      </c>
      <c r="F30">
        <v>3</v>
      </c>
      <c r="G30">
        <v>8</v>
      </c>
      <c r="H30">
        <v>2</v>
      </c>
      <c r="I30">
        <v>5</v>
      </c>
      <c r="J30">
        <v>4</v>
      </c>
      <c r="K30">
        <v>10</v>
      </c>
      <c r="L30">
        <v>11</v>
      </c>
      <c r="M30">
        <v>28</v>
      </c>
    </row>
    <row r="31" spans="1:13" x14ac:dyDescent="0.2">
      <c r="A31" t="s">
        <v>28</v>
      </c>
      <c r="B31">
        <v>2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7</v>
      </c>
      <c r="L31">
        <v>11</v>
      </c>
      <c r="M31">
        <v>79</v>
      </c>
    </row>
    <row r="32" spans="1:13" x14ac:dyDescent="0.2">
      <c r="A32" t="s">
        <v>29</v>
      </c>
      <c r="B32">
        <v>8</v>
      </c>
      <c r="C32">
        <v>24</v>
      </c>
      <c r="D32">
        <v>5</v>
      </c>
      <c r="E32">
        <v>15</v>
      </c>
      <c r="F32">
        <v>1</v>
      </c>
      <c r="G32">
        <v>3</v>
      </c>
      <c r="H32">
        <v>0</v>
      </c>
      <c r="I32">
        <v>0</v>
      </c>
      <c r="J32">
        <v>4</v>
      </c>
      <c r="K32">
        <v>12</v>
      </c>
      <c r="L32">
        <v>16</v>
      </c>
      <c r="M32">
        <v>47</v>
      </c>
    </row>
    <row r="33" spans="1:13" x14ac:dyDescent="0.2">
      <c r="A33" t="s">
        <v>30</v>
      </c>
      <c r="B33">
        <v>4</v>
      </c>
      <c r="C33">
        <v>11</v>
      </c>
      <c r="D33">
        <v>1</v>
      </c>
      <c r="E33">
        <v>3</v>
      </c>
      <c r="F33">
        <v>1</v>
      </c>
      <c r="G33">
        <v>3</v>
      </c>
      <c r="H33">
        <v>1</v>
      </c>
      <c r="I33">
        <v>3</v>
      </c>
      <c r="J33">
        <v>1</v>
      </c>
      <c r="K33">
        <v>3</v>
      </c>
      <c r="L33">
        <v>30</v>
      </c>
      <c r="M33">
        <v>79</v>
      </c>
    </row>
    <row r="34" spans="1:13" x14ac:dyDescent="0.2">
      <c r="A34" t="s">
        <v>31</v>
      </c>
      <c r="B34">
        <v>40</v>
      </c>
      <c r="C34">
        <v>39</v>
      </c>
      <c r="D34">
        <v>3</v>
      </c>
      <c r="E34">
        <v>3</v>
      </c>
      <c r="F34">
        <v>2</v>
      </c>
      <c r="G34">
        <v>2</v>
      </c>
      <c r="H34">
        <v>1</v>
      </c>
      <c r="I34">
        <v>1</v>
      </c>
      <c r="J34">
        <v>8</v>
      </c>
      <c r="K34">
        <v>8</v>
      </c>
      <c r="L34">
        <v>49</v>
      </c>
      <c r="M34">
        <v>48</v>
      </c>
    </row>
    <row r="35" spans="1:13" x14ac:dyDescent="0.2">
      <c r="A35" t="s">
        <v>32</v>
      </c>
      <c r="B35">
        <v>13</v>
      </c>
      <c r="C35">
        <v>42</v>
      </c>
      <c r="D35">
        <v>4</v>
      </c>
      <c r="E35">
        <v>13</v>
      </c>
      <c r="F35">
        <v>0</v>
      </c>
      <c r="G35">
        <v>0</v>
      </c>
      <c r="H35">
        <v>1</v>
      </c>
      <c r="I35">
        <v>3</v>
      </c>
      <c r="J35">
        <v>2</v>
      </c>
      <c r="K35">
        <v>6</v>
      </c>
      <c r="L35">
        <v>11</v>
      </c>
      <c r="M35">
        <v>35</v>
      </c>
    </row>
    <row r="36" spans="1:13" x14ac:dyDescent="0.2">
      <c r="A36" t="s">
        <v>33</v>
      </c>
      <c r="B36">
        <v>46</v>
      </c>
      <c r="C36">
        <v>28</v>
      </c>
      <c r="D36">
        <v>7</v>
      </c>
      <c r="E36">
        <v>4</v>
      </c>
      <c r="F36">
        <v>4</v>
      </c>
      <c r="G36">
        <v>2</v>
      </c>
      <c r="H36">
        <v>8</v>
      </c>
      <c r="I36">
        <v>5</v>
      </c>
      <c r="J36">
        <v>7</v>
      </c>
      <c r="K36">
        <v>4</v>
      </c>
      <c r="L36">
        <v>92</v>
      </c>
      <c r="M36">
        <v>56</v>
      </c>
    </row>
    <row r="37" spans="1:13" x14ac:dyDescent="0.2">
      <c r="A37" t="s">
        <v>34</v>
      </c>
      <c r="B37">
        <v>22</v>
      </c>
      <c r="C37">
        <v>20</v>
      </c>
      <c r="D37">
        <v>4</v>
      </c>
      <c r="E37">
        <v>4</v>
      </c>
      <c r="F37">
        <v>0</v>
      </c>
      <c r="G37">
        <v>0</v>
      </c>
      <c r="H37">
        <v>6</v>
      </c>
      <c r="I37">
        <v>6</v>
      </c>
      <c r="J37">
        <v>4</v>
      </c>
      <c r="K37">
        <v>4</v>
      </c>
      <c r="L37">
        <v>73</v>
      </c>
      <c r="M37">
        <v>67</v>
      </c>
    </row>
    <row r="38" spans="1:13" x14ac:dyDescent="0.2">
      <c r="A38" t="s">
        <v>35</v>
      </c>
      <c r="B38">
        <v>9</v>
      </c>
      <c r="C38">
        <v>20</v>
      </c>
      <c r="D38">
        <v>2</v>
      </c>
      <c r="E38">
        <v>5</v>
      </c>
      <c r="F38">
        <v>0</v>
      </c>
      <c r="G38">
        <v>0</v>
      </c>
      <c r="H38">
        <v>2</v>
      </c>
      <c r="I38">
        <v>5</v>
      </c>
      <c r="J38">
        <v>4</v>
      </c>
      <c r="K38">
        <v>9</v>
      </c>
      <c r="L38">
        <v>27</v>
      </c>
      <c r="M38">
        <v>61</v>
      </c>
    </row>
    <row r="39" spans="1:13" x14ac:dyDescent="0.2">
      <c r="A39" t="s">
        <v>36</v>
      </c>
      <c r="B39">
        <v>17</v>
      </c>
      <c r="C39">
        <v>52</v>
      </c>
      <c r="D39">
        <v>1</v>
      </c>
      <c r="E39">
        <v>3</v>
      </c>
      <c r="F39">
        <v>2</v>
      </c>
      <c r="G39">
        <v>6</v>
      </c>
      <c r="H39">
        <v>1</v>
      </c>
      <c r="I39">
        <v>3</v>
      </c>
      <c r="J39">
        <v>1</v>
      </c>
      <c r="K39">
        <v>3</v>
      </c>
      <c r="L39">
        <v>11</v>
      </c>
      <c r="M39">
        <v>33</v>
      </c>
    </row>
    <row r="40" spans="1:13" x14ac:dyDescent="0.2">
      <c r="A40" t="s">
        <v>37</v>
      </c>
      <c r="B40">
        <v>15</v>
      </c>
      <c r="C40">
        <v>34</v>
      </c>
      <c r="D40">
        <v>2</v>
      </c>
      <c r="E40">
        <v>5</v>
      </c>
      <c r="F40">
        <v>2</v>
      </c>
      <c r="G40">
        <v>5</v>
      </c>
      <c r="H40">
        <v>2</v>
      </c>
      <c r="I40">
        <v>5</v>
      </c>
      <c r="J40">
        <v>2</v>
      </c>
      <c r="K40">
        <v>5</v>
      </c>
      <c r="L40">
        <v>21</v>
      </c>
      <c r="M40">
        <v>48</v>
      </c>
    </row>
    <row r="41" spans="1:13" x14ac:dyDescent="0.2">
      <c r="A41" t="s">
        <v>38</v>
      </c>
      <c r="B41">
        <v>36</v>
      </c>
      <c r="C41">
        <v>43</v>
      </c>
      <c r="D41">
        <v>3</v>
      </c>
      <c r="E41">
        <v>4</v>
      </c>
      <c r="F41">
        <v>1</v>
      </c>
      <c r="G41">
        <v>1</v>
      </c>
      <c r="H41">
        <v>3</v>
      </c>
      <c r="I41">
        <v>4</v>
      </c>
      <c r="J41">
        <v>7</v>
      </c>
      <c r="K41">
        <v>8</v>
      </c>
      <c r="L41">
        <v>33</v>
      </c>
      <c r="M41">
        <v>40</v>
      </c>
    </row>
    <row r="42" spans="1:13" x14ac:dyDescent="0.2">
      <c r="A42" t="s">
        <v>39</v>
      </c>
      <c r="B42">
        <v>21</v>
      </c>
      <c r="C42">
        <v>32</v>
      </c>
      <c r="D42">
        <v>8</v>
      </c>
      <c r="E42">
        <v>12</v>
      </c>
      <c r="F42">
        <v>7</v>
      </c>
      <c r="G42">
        <v>11</v>
      </c>
      <c r="H42">
        <v>3</v>
      </c>
      <c r="I42">
        <v>5</v>
      </c>
      <c r="J42">
        <v>5</v>
      </c>
      <c r="K42">
        <v>8</v>
      </c>
      <c r="L42">
        <v>21</v>
      </c>
      <c r="M42">
        <v>32</v>
      </c>
    </row>
    <row r="43" spans="1:13" x14ac:dyDescent="0.2">
      <c r="A43" t="s">
        <v>40</v>
      </c>
      <c r="B43">
        <v>5</v>
      </c>
      <c r="C43">
        <v>38</v>
      </c>
      <c r="D43">
        <v>2</v>
      </c>
      <c r="E43">
        <v>15</v>
      </c>
      <c r="F43">
        <v>0</v>
      </c>
      <c r="G43">
        <v>0</v>
      </c>
      <c r="H43">
        <v>1</v>
      </c>
      <c r="I43">
        <v>8</v>
      </c>
      <c r="J43">
        <v>2</v>
      </c>
      <c r="K43">
        <v>15</v>
      </c>
      <c r="L43">
        <v>3</v>
      </c>
      <c r="M43">
        <v>23</v>
      </c>
    </row>
    <row r="44" spans="1:13" x14ac:dyDescent="0.2">
      <c r="A44" t="s">
        <v>41</v>
      </c>
      <c r="B44">
        <v>10</v>
      </c>
      <c r="C44">
        <v>25</v>
      </c>
      <c r="D44">
        <v>3</v>
      </c>
      <c r="E44">
        <v>8</v>
      </c>
      <c r="F44">
        <v>4</v>
      </c>
      <c r="G44">
        <v>10</v>
      </c>
      <c r="H44">
        <v>2</v>
      </c>
      <c r="I44">
        <v>5</v>
      </c>
      <c r="J44">
        <v>6</v>
      </c>
      <c r="K44">
        <v>15</v>
      </c>
      <c r="L44">
        <v>15</v>
      </c>
      <c r="M44">
        <v>38</v>
      </c>
    </row>
    <row r="45" spans="1:13" x14ac:dyDescent="0.2">
      <c r="A45" t="s">
        <v>42</v>
      </c>
      <c r="B45">
        <v>5</v>
      </c>
      <c r="C45">
        <v>42</v>
      </c>
      <c r="D45">
        <v>2</v>
      </c>
      <c r="E45">
        <v>17</v>
      </c>
      <c r="F45">
        <v>1</v>
      </c>
      <c r="G45">
        <v>8</v>
      </c>
      <c r="H45">
        <v>0</v>
      </c>
      <c r="I45">
        <v>0</v>
      </c>
      <c r="J45">
        <v>2</v>
      </c>
      <c r="K45">
        <v>17</v>
      </c>
      <c r="L45">
        <v>2</v>
      </c>
      <c r="M45">
        <v>17</v>
      </c>
    </row>
    <row r="46" spans="1:13" x14ac:dyDescent="0.2">
      <c r="A46" t="s">
        <v>43</v>
      </c>
      <c r="B46">
        <v>21</v>
      </c>
      <c r="C46">
        <v>44</v>
      </c>
      <c r="D46">
        <v>5</v>
      </c>
      <c r="E46">
        <v>10</v>
      </c>
      <c r="F46">
        <v>2</v>
      </c>
      <c r="G46">
        <v>4</v>
      </c>
      <c r="H46">
        <v>0</v>
      </c>
      <c r="I46">
        <v>0</v>
      </c>
      <c r="J46">
        <v>6</v>
      </c>
      <c r="K46">
        <v>13</v>
      </c>
      <c r="L46">
        <v>14</v>
      </c>
      <c r="M46">
        <v>29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5"/>
  <sheetViews>
    <sheetView tabSelected="1" zoomScale="75" workbookViewId="0">
      <selection activeCell="V10" sqref="V10"/>
    </sheetView>
  </sheetViews>
  <sheetFormatPr baseColWidth="10" defaultRowHeight="16" x14ac:dyDescent="0.2"/>
  <cols>
    <col min="2" max="2" width="25.33203125" customWidth="1"/>
    <col min="3" max="3" width="15.5" style="1" customWidth="1"/>
    <col min="4" max="4" width="16.5" style="1" customWidth="1"/>
    <col min="5" max="5" width="14.33203125" style="1" bestFit="1" customWidth="1"/>
    <col min="6" max="6" width="11.83203125" style="1" bestFit="1" customWidth="1"/>
    <col min="7" max="7" width="11.5" style="1" bestFit="1" customWidth="1"/>
    <col min="8" max="8" width="17" style="1" bestFit="1" customWidth="1"/>
    <col min="10" max="10" width="10.5" customWidth="1"/>
    <col min="14" max="14" width="15.83203125" bestFit="1" customWidth="1"/>
  </cols>
  <sheetData>
    <row r="2" spans="1:22" x14ac:dyDescent="0.2">
      <c r="C2"/>
      <c r="D2">
        <v>2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22" x14ac:dyDescent="0.2">
      <c r="B3" t="s">
        <v>44</v>
      </c>
      <c r="C3" t="s">
        <v>52</v>
      </c>
      <c r="D3" t="s">
        <v>53</v>
      </c>
      <c r="E3" s="6" t="s">
        <v>54</v>
      </c>
      <c r="F3" s="6" t="s">
        <v>55</v>
      </c>
      <c r="G3" s="1" t="s">
        <v>56</v>
      </c>
      <c r="H3" s="1" t="s">
        <v>57</v>
      </c>
      <c r="I3" s="1" t="s">
        <v>58</v>
      </c>
      <c r="J3" s="5" t="s">
        <v>66</v>
      </c>
      <c r="K3" s="2"/>
      <c r="L3" s="2"/>
    </row>
    <row r="4" spans="1:22" x14ac:dyDescent="0.2">
      <c r="B4">
        <v>1</v>
      </c>
      <c r="C4">
        <v>31</v>
      </c>
      <c r="D4" t="str">
        <f>VLOOKUP(C4,clusterminiproj3,$D$2,0)</f>
        <v>SOM Psychiatry and Behavioral Sciences</v>
      </c>
      <c r="E4">
        <f>VLOOKUP(C4,clusterminiproj3,$E$2,0)</f>
        <v>0.70177213441321207</v>
      </c>
      <c r="F4">
        <f>VLOOKUP(C4,clusterminiproj3,$F$2,0)</f>
        <v>-0.92042807504516622</v>
      </c>
      <c r="G4">
        <f>VLOOKUP(C4,clusterminiproj3,$G$2,0)</f>
        <v>-0.52798438543903792</v>
      </c>
      <c r="H4">
        <f>VLOOKUP(C4,clusterminiproj3,$H$2,0)</f>
        <v>-0.74465147146399202</v>
      </c>
      <c r="I4">
        <f>VLOOKUP(C4,clusterminiproj3,$I$2,0)</f>
        <v>1.4780464493037826E-2</v>
      </c>
      <c r="J4">
        <f>VLOOKUP(C4,clusterminiproj3,$J$2,0)</f>
        <v>0.22889929401632175</v>
      </c>
      <c r="K4" s="14"/>
    </row>
    <row r="5" spans="1:22" x14ac:dyDescent="0.2">
      <c r="B5">
        <v>2</v>
      </c>
      <c r="C5">
        <v>34.999999999999979</v>
      </c>
      <c r="D5" t="str">
        <f>VLOOKUP(C5,clusterminiproj3,$D$2)</f>
        <v>SOM Surgery</v>
      </c>
      <c r="E5">
        <f>VLOOKUP(C5,clusterminiproj3,$E$2)</f>
        <v>-1.1300100822500281</v>
      </c>
      <c r="F5">
        <f>VLOOKUP(C5,clusterminiproj3,$F$2)</f>
        <v>-0.73195946920258448</v>
      </c>
      <c r="G5">
        <f>VLOOKUP(C5,clusterminiproj3,$G$2)</f>
        <v>-1.1176812315138074</v>
      </c>
      <c r="H5">
        <f>VLOOKUP(C5,clusterminiproj3,$H$2)</f>
        <v>0.72415647683654261</v>
      </c>
      <c r="I5">
        <f>VLOOKUP(C5,clusterminiproj3,$I$2)</f>
        <v>-0.93855949530790028</v>
      </c>
      <c r="J5">
        <f>VLOOKUP(C5,clusterminiproj3,$J$2)</f>
        <v>-0.31791568613378013</v>
      </c>
      <c r="K5" s="14"/>
    </row>
    <row r="6" spans="1:22" x14ac:dyDescent="0.2">
      <c r="B6">
        <v>3</v>
      </c>
      <c r="C6">
        <v>25</v>
      </c>
      <c r="D6" t="str">
        <f>VLOOKUP(C6,clusterminiproj3,$D$2,0)</f>
        <v>SOM Pathology</v>
      </c>
      <c r="E6">
        <f>VLOOKUP(C6,clusterminiproj3,$E$2,0)</f>
        <v>-1.6120580340035124</v>
      </c>
      <c r="F6">
        <f>VLOOKUP(C6,clusterminiproj3,$F$2,0)</f>
        <v>-0.54349086336000285</v>
      </c>
      <c r="G6">
        <f>VLOOKUP(C6,clusterminiproj3,$G$2,0)</f>
        <v>6.1712460635731679E-2</v>
      </c>
      <c r="H6">
        <f>VLOOKUP(C6,clusterminiproj3,$H$2,0)</f>
        <v>-0.15712829214377813</v>
      </c>
      <c r="I6">
        <f>VLOOKUP(C6,clusterminiproj3,$I$2,0)</f>
        <v>-0.30299952210727488</v>
      </c>
      <c r="J6">
        <f>VLOOKUP(C6,clusterminiproj3,$J$2,0)</f>
        <v>-0.31791568613378013</v>
      </c>
      <c r="K6" s="11"/>
    </row>
    <row r="7" spans="1:22" x14ac:dyDescent="0.2">
      <c r="C7"/>
      <c r="D7"/>
      <c r="E7"/>
      <c r="F7"/>
      <c r="G7"/>
      <c r="H7"/>
      <c r="K7" s="14"/>
    </row>
    <row r="8" spans="1:22" x14ac:dyDescent="0.2">
      <c r="C8"/>
      <c r="D8"/>
      <c r="E8"/>
      <c r="F8"/>
      <c r="G8"/>
      <c r="H8"/>
      <c r="K8" s="11"/>
    </row>
    <row r="9" spans="1:22" x14ac:dyDescent="0.2">
      <c r="V9" s="1" t="s">
        <v>64</v>
      </c>
    </row>
    <row r="10" spans="1:22" x14ac:dyDescent="0.2">
      <c r="B10" s="2" t="s">
        <v>45</v>
      </c>
      <c r="C10" s="2">
        <f>AVERAGE(C13:C55)</f>
        <v>31.720930232558139</v>
      </c>
      <c r="D10" s="2">
        <f t="shared" ref="D10:H10" si="0">AVERAGE(D13:D55)</f>
        <v>7.8837209302325579</v>
      </c>
      <c r="E10" s="2">
        <f t="shared" si="0"/>
        <v>3.7906976744186047</v>
      </c>
      <c r="F10" s="2">
        <f t="shared" si="0"/>
        <v>3.5348837209302326</v>
      </c>
      <c r="G10" s="2">
        <f t="shared" si="0"/>
        <v>6.9069767441860463</v>
      </c>
      <c r="H10" s="2">
        <f t="shared" si="0"/>
        <v>3.1627906976744184</v>
      </c>
      <c r="I10" s="2"/>
      <c r="J10" s="2"/>
      <c r="V10">
        <f>SUM(S13:S55)</f>
        <v>254.8554798503958</v>
      </c>
    </row>
    <row r="11" spans="1:22" x14ac:dyDescent="0.2">
      <c r="B11" s="2" t="s">
        <v>46</v>
      </c>
      <c r="C11" s="2">
        <f>STDEV(C13:C55)</f>
        <v>10.37241208434169</v>
      </c>
      <c r="D11" s="2">
        <f t="shared" ref="D11:H11" si="1">STDEV(D13:D55)</f>
        <v>5.3059234747841755</v>
      </c>
      <c r="E11" s="2">
        <f t="shared" si="1"/>
        <v>3.3915731673192866</v>
      </c>
      <c r="F11" s="2">
        <f t="shared" si="1"/>
        <v>3.40412101240682</v>
      </c>
      <c r="G11" s="2">
        <f t="shared" si="1"/>
        <v>6.2936625474640007</v>
      </c>
      <c r="H11" s="2">
        <f t="shared" si="1"/>
        <v>3.6575442747581564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</row>
    <row r="12" spans="1:22" x14ac:dyDescent="0.2">
      <c r="B12" t="s">
        <v>0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5" t="s">
        <v>65</v>
      </c>
      <c r="I12" s="6" t="s">
        <v>54</v>
      </c>
      <c r="J12" s="6" t="s">
        <v>55</v>
      </c>
      <c r="K12" s="1" t="s">
        <v>56</v>
      </c>
      <c r="L12" s="1" t="s">
        <v>57</v>
      </c>
      <c r="M12" s="1" t="s">
        <v>58</v>
      </c>
      <c r="N12" s="5" t="s">
        <v>66</v>
      </c>
      <c r="O12" s="2" t="s">
        <v>59</v>
      </c>
      <c r="P12" s="2" t="s">
        <v>60</v>
      </c>
      <c r="Q12" s="2" t="s">
        <v>61</v>
      </c>
      <c r="R12" s="2"/>
      <c r="S12" s="10" t="s">
        <v>62</v>
      </c>
      <c r="U12" s="2" t="s">
        <v>63</v>
      </c>
    </row>
    <row r="13" spans="1:22" x14ac:dyDescent="0.2">
      <c r="A13">
        <v>1</v>
      </c>
      <c r="B13" t="s">
        <v>1</v>
      </c>
      <c r="C13" s="1">
        <v>37</v>
      </c>
      <c r="D13" s="1">
        <v>15</v>
      </c>
      <c r="E13" s="1">
        <v>11</v>
      </c>
      <c r="F13" s="1">
        <v>7</v>
      </c>
      <c r="G13" s="1">
        <f>VLOOKUP(B13,split_cells!$A$2:$K$46,7,0)</f>
        <v>7</v>
      </c>
      <c r="H13" s="5">
        <f>VLOOKUP(B13,split_cells!$A$2:$K$46,11,0)</f>
        <v>0</v>
      </c>
      <c r="I13">
        <f>STANDARDIZE(C13,$C$10,$C$11)</f>
        <v>0.50895295371181837</v>
      </c>
      <c r="J13">
        <f>STANDARDIZE(D13,$D$10,$D$11)</f>
        <v>1.3411951950658136</v>
      </c>
      <c r="K13">
        <f>STANDARDIZE(E13,$E$10,$E$11)</f>
        <v>2.1256514218974254</v>
      </c>
      <c r="L13">
        <f>STANDARDIZE(F13,$F$10,$F$11)</f>
        <v>1.0179180664966496</v>
      </c>
      <c r="M13">
        <f>STANDARDIZE(G13,$G$10,$G$11)</f>
        <v>1.4780464493037826E-2</v>
      </c>
      <c r="N13" s="8">
        <f>STANDARDIZE(H13,$H$10,$H$11)</f>
        <v>-0.86473066628388195</v>
      </c>
      <c r="O13">
        <f>SUMXMY2($E$4:$J$4,I13:N13)</f>
        <v>16.496579916545098</v>
      </c>
      <c r="P13">
        <f>SUMXMY2($E$5:$J$5,I13:N13)</f>
        <v>18.797536368940076</v>
      </c>
      <c r="Q13">
        <f>SUMXMY2($E$6:$J$6,I13:N13)</f>
        <v>14.09129787200218</v>
      </c>
      <c r="S13">
        <f>MIN(O13:Q13)</f>
        <v>14.09129787200218</v>
      </c>
      <c r="U13">
        <f>MATCH(S13,O13:Q13,0)</f>
        <v>3</v>
      </c>
    </row>
    <row r="14" spans="1:22" x14ac:dyDescent="0.2">
      <c r="A14">
        <v>2</v>
      </c>
      <c r="B14" t="s">
        <v>2</v>
      </c>
      <c r="C14" s="1">
        <v>45</v>
      </c>
      <c r="D14" s="1">
        <v>15</v>
      </c>
      <c r="E14" s="1">
        <v>0</v>
      </c>
      <c r="F14" s="1">
        <v>5</v>
      </c>
      <c r="G14" s="1">
        <f>VLOOKUP(B14,split_cells!$A$2:$K$46,7,0)</f>
        <v>0</v>
      </c>
      <c r="H14" s="5">
        <f>VLOOKUP(B14,split_cells!$A$2:$K$46,11,0)</f>
        <v>5</v>
      </c>
      <c r="I14">
        <f>STANDARDIZE(C14,$C$10,$C$11)</f>
        <v>1.2802296765173931</v>
      </c>
      <c r="J14">
        <f t="shared" ref="J14:J55" si="2">STANDARDIZE(D14,$D$10,$D$11)</f>
        <v>1.3411951950658136</v>
      </c>
      <c r="K14">
        <f t="shared" ref="K14:K55" si="3">STANDARDIZE(E14,$E$10,$E$11)</f>
        <v>-1.1176812315138074</v>
      </c>
      <c r="L14">
        <f t="shared" ref="L14:L55" si="4">STANDARDIZE(F14,$F$10,$F$11)</f>
        <v>0.4303948871764357</v>
      </c>
      <c r="M14">
        <f t="shared" ref="M14:M55" si="5">STANDARDIZE(G14,$G$10,$G$11)</f>
        <v>-1.0974494886080566</v>
      </c>
      <c r="N14" s="8">
        <f t="shared" ref="N14:N55" si="6">STANDARDIZE(H14,$H$10,$H$11)</f>
        <v>0.50230678409137264</v>
      </c>
      <c r="O14">
        <f t="shared" ref="O14:O24" si="7">SUMXMY2($E$4:$J$4,I14:N14)</f>
        <v>8.4898363833537527</v>
      </c>
      <c r="P14">
        <f t="shared" ref="P14:P55" si="8">SUMXMY2($E$5:$J$5,I14:N14)</f>
        <v>10.891532758913861</v>
      </c>
      <c r="Q14">
        <f t="shared" ref="Q14:Q55" si="9">SUMXMY2($E$6:$J$6,I14:N14)</f>
        <v>14.957438356510901</v>
      </c>
      <c r="S14">
        <f t="shared" ref="S14:S55" si="10">MIN(O14:Q14)</f>
        <v>8.4898363833537527</v>
      </c>
      <c r="U14">
        <f t="shared" ref="U14:U55" si="11">MATCH(S14,O14:Q14,0)</f>
        <v>1</v>
      </c>
    </row>
    <row r="15" spans="1:22" x14ac:dyDescent="0.2">
      <c r="A15">
        <v>3</v>
      </c>
      <c r="B15" t="s">
        <v>3</v>
      </c>
      <c r="C15" s="1">
        <v>37</v>
      </c>
      <c r="D15" s="1">
        <v>4</v>
      </c>
      <c r="E15" s="1">
        <v>10</v>
      </c>
      <c r="F15" s="1">
        <v>2</v>
      </c>
      <c r="G15" s="1">
        <f>VLOOKUP(B15,split_cells!$A$2:$K$46,7,0)</f>
        <v>8</v>
      </c>
      <c r="H15" s="5">
        <f>VLOOKUP(B15,split_cells!$A$2:$K$46,11,0)</f>
        <v>2</v>
      </c>
      <c r="I15">
        <f t="shared" ref="I15:I55" si="12">STANDARDIZE(C15,$C$10,$C$11)</f>
        <v>0.50895295371181837</v>
      </c>
      <c r="J15">
        <f t="shared" si="2"/>
        <v>-0.73195946920258448</v>
      </c>
      <c r="K15">
        <f t="shared" si="3"/>
        <v>1.8308029988600405</v>
      </c>
      <c r="L15">
        <f t="shared" si="4"/>
        <v>-0.45088988180388506</v>
      </c>
      <c r="M15">
        <f t="shared" si="5"/>
        <v>0.17367045779319418</v>
      </c>
      <c r="N15" s="8">
        <f t="shared" si="6"/>
        <v>-0.31791568613378013</v>
      </c>
      <c r="O15">
        <f t="shared" si="7"/>
        <v>6.0471261002102041</v>
      </c>
      <c r="P15">
        <f t="shared" si="8"/>
        <v>13.997548503541923</v>
      </c>
      <c r="Q15">
        <f t="shared" si="9"/>
        <v>7.9773994991301311</v>
      </c>
      <c r="S15">
        <f t="shared" si="10"/>
        <v>6.0471261002102041</v>
      </c>
      <c r="U15">
        <f t="shared" si="11"/>
        <v>1</v>
      </c>
    </row>
    <row r="16" spans="1:22" x14ac:dyDescent="0.2">
      <c r="A16">
        <v>4</v>
      </c>
      <c r="B16" t="s">
        <v>4</v>
      </c>
      <c r="C16" s="1">
        <v>23</v>
      </c>
      <c r="D16" s="1">
        <v>5</v>
      </c>
      <c r="E16" s="1">
        <v>5</v>
      </c>
      <c r="F16" s="1">
        <v>0</v>
      </c>
      <c r="G16" s="1">
        <f>VLOOKUP(B16,split_cells!$A$2:$K$46,7,0)</f>
        <v>0</v>
      </c>
      <c r="H16" s="5">
        <f>VLOOKUP(B16,split_cells!$A$2:$K$46,11,0)</f>
        <v>0</v>
      </c>
      <c r="I16">
        <f t="shared" si="12"/>
        <v>-0.84078131119793764</v>
      </c>
      <c r="J16">
        <f t="shared" si="2"/>
        <v>-0.54349086336000285</v>
      </c>
      <c r="K16">
        <f t="shared" si="3"/>
        <v>0.35656088367311645</v>
      </c>
      <c r="L16">
        <f t="shared" si="4"/>
        <v>-1.0384130611240989</v>
      </c>
      <c r="M16">
        <f t="shared" si="5"/>
        <v>-1.0974494886080566</v>
      </c>
      <c r="N16" s="8">
        <f t="shared" si="6"/>
        <v>-0.86473066628388195</v>
      </c>
      <c r="O16">
        <f t="shared" si="7"/>
        <v>5.8233509574296303</v>
      </c>
      <c r="P16">
        <f t="shared" si="8"/>
        <v>5.7234675402176327</v>
      </c>
      <c r="Q16">
        <f t="shared" si="9"/>
        <v>2.388623591535687</v>
      </c>
      <c r="S16">
        <f t="shared" si="10"/>
        <v>2.388623591535687</v>
      </c>
      <c r="U16">
        <f t="shared" si="11"/>
        <v>3</v>
      </c>
    </row>
    <row r="17" spans="1:21" x14ac:dyDescent="0.2">
      <c r="A17">
        <v>5</v>
      </c>
      <c r="B17" t="s">
        <v>5</v>
      </c>
      <c r="C17" s="1">
        <v>24</v>
      </c>
      <c r="D17" s="1">
        <v>14</v>
      </c>
      <c r="E17" s="1">
        <v>0</v>
      </c>
      <c r="F17" s="1">
        <v>19</v>
      </c>
      <c r="G17" s="1">
        <f>VLOOKUP(B17,split_cells!$A$2:$K$46,7,0)</f>
        <v>10</v>
      </c>
      <c r="H17" s="5">
        <f>VLOOKUP(B17,split_cells!$A$2:$K$46,11,0)</f>
        <v>10</v>
      </c>
      <c r="I17">
        <f t="shared" si="12"/>
        <v>-0.74437172084724079</v>
      </c>
      <c r="J17">
        <f t="shared" si="2"/>
        <v>1.1527265892232319</v>
      </c>
      <c r="K17">
        <f t="shared" si="3"/>
        <v>-1.1176812315138074</v>
      </c>
      <c r="L17">
        <f t="shared" si="4"/>
        <v>4.5430571424179327</v>
      </c>
      <c r="M17">
        <f t="shared" si="5"/>
        <v>0.49145044439350688</v>
      </c>
      <c r="N17" s="8">
        <f t="shared" si="6"/>
        <v>1.8693442344666273</v>
      </c>
      <c r="O17">
        <f t="shared" si="7"/>
        <v>37.615180940064334</v>
      </c>
      <c r="P17">
        <f>SUMXMY2($E$5:$J$5,I17:N17)</f>
        <v>25.113795166097773</v>
      </c>
      <c r="Q17">
        <f t="shared" si="9"/>
        <v>32.528002494372856</v>
      </c>
      <c r="S17">
        <f t="shared" si="10"/>
        <v>25.113795166097773</v>
      </c>
      <c r="U17">
        <f t="shared" si="11"/>
        <v>2</v>
      </c>
    </row>
    <row r="18" spans="1:21" x14ac:dyDescent="0.2">
      <c r="A18">
        <v>6</v>
      </c>
      <c r="B18" t="s">
        <v>6</v>
      </c>
      <c r="C18" s="1">
        <v>39</v>
      </c>
      <c r="D18" s="1">
        <v>5</v>
      </c>
      <c r="E18" s="1">
        <v>0</v>
      </c>
      <c r="F18" s="1">
        <v>3</v>
      </c>
      <c r="G18" s="1">
        <f>VLOOKUP(B18,split_cells!$A$2:$K$46,7,0)</f>
        <v>17</v>
      </c>
      <c r="H18" s="5">
        <f>VLOOKUP(B18,split_cells!$A$2:$K$46,11,0)</f>
        <v>0</v>
      </c>
      <c r="I18">
        <f t="shared" si="12"/>
        <v>0.70177213441321207</v>
      </c>
      <c r="J18">
        <f t="shared" si="2"/>
        <v>-0.54349086336000285</v>
      </c>
      <c r="K18">
        <f t="shared" si="3"/>
        <v>-1.1176812315138074</v>
      </c>
      <c r="L18">
        <f t="shared" si="4"/>
        <v>-0.15712829214377813</v>
      </c>
      <c r="M18">
        <f t="shared" si="5"/>
        <v>1.6036803974946012</v>
      </c>
      <c r="N18" s="8">
        <f t="shared" si="6"/>
        <v>-0.86473066628388195</v>
      </c>
      <c r="O18">
        <f t="shared" si="7"/>
        <v>4.5556370052206461</v>
      </c>
      <c r="P18">
        <f t="shared" si="8"/>
        <v>10.929599643781669</v>
      </c>
      <c r="Q18">
        <f t="shared" si="9"/>
        <v>10.679214467687061</v>
      </c>
      <c r="S18">
        <f t="shared" si="10"/>
        <v>4.5556370052206461</v>
      </c>
      <c r="U18">
        <f t="shared" si="11"/>
        <v>1</v>
      </c>
    </row>
    <row r="19" spans="1:21" x14ac:dyDescent="0.2">
      <c r="A19">
        <v>7</v>
      </c>
      <c r="B19" t="s">
        <v>7</v>
      </c>
      <c r="C19" s="1">
        <v>40</v>
      </c>
      <c r="D19" s="1">
        <v>13</v>
      </c>
      <c r="E19" s="1">
        <v>3</v>
      </c>
      <c r="F19" s="1">
        <v>0</v>
      </c>
      <c r="G19" s="1">
        <f>VLOOKUP(B19,split_cells!$A$2:$K$46,7,0)</f>
        <v>3</v>
      </c>
      <c r="H19" s="5">
        <f>VLOOKUP(B19,split_cells!$A$2:$K$46,11,0)</f>
        <v>0</v>
      </c>
      <c r="I19">
        <f t="shared" si="12"/>
        <v>0.79818172476390892</v>
      </c>
      <c r="J19">
        <f t="shared" si="2"/>
        <v>0.96425798338065039</v>
      </c>
      <c r="K19">
        <f t="shared" si="3"/>
        <v>-0.2331359624016531</v>
      </c>
      <c r="L19">
        <f t="shared" si="4"/>
        <v>-1.0384130611240989</v>
      </c>
      <c r="M19">
        <f t="shared" si="5"/>
        <v>-0.62077950870758758</v>
      </c>
      <c r="N19" s="8">
        <f t="shared" si="6"/>
        <v>-0.86473066628388195</v>
      </c>
      <c r="O19">
        <f t="shared" si="7"/>
        <v>5.3345307816644993</v>
      </c>
      <c r="P19">
        <f t="shared" si="8"/>
        <v>10.884139742739363</v>
      </c>
      <c r="Q19">
        <f t="shared" si="9"/>
        <v>9.3461514585955872</v>
      </c>
      <c r="S19">
        <f t="shared" si="10"/>
        <v>5.3345307816644993</v>
      </c>
      <c r="U19">
        <f t="shared" si="11"/>
        <v>1</v>
      </c>
    </row>
    <row r="20" spans="1:21" x14ac:dyDescent="0.2">
      <c r="A20">
        <v>8</v>
      </c>
      <c r="B20" t="s">
        <v>8</v>
      </c>
      <c r="C20" s="1">
        <v>26</v>
      </c>
      <c r="D20" s="1">
        <v>18</v>
      </c>
      <c r="E20" s="1">
        <v>11</v>
      </c>
      <c r="F20" s="1">
        <v>0</v>
      </c>
      <c r="G20" s="1">
        <f>VLOOKUP(B20,split_cells!$A$2:$K$46,7,0)</f>
        <v>4</v>
      </c>
      <c r="H20" s="5">
        <f>VLOOKUP(B20,split_cells!$A$2:$K$46,11,0)</f>
        <v>5</v>
      </c>
      <c r="I20">
        <f t="shared" si="12"/>
        <v>-0.55155254014584709</v>
      </c>
      <c r="J20">
        <f t="shared" si="2"/>
        <v>1.9066010125935586</v>
      </c>
      <c r="K20">
        <f t="shared" si="3"/>
        <v>2.1256514218974254</v>
      </c>
      <c r="L20">
        <f t="shared" si="4"/>
        <v>-1.0384130611240989</v>
      </c>
      <c r="M20">
        <f t="shared" si="5"/>
        <v>-0.46188951540743123</v>
      </c>
      <c r="N20" s="8">
        <f t="shared" si="6"/>
        <v>0.50230678409137264</v>
      </c>
      <c r="O20">
        <f t="shared" si="7"/>
        <v>16.992960997119344</v>
      </c>
      <c r="P20">
        <f t="shared" si="8"/>
        <v>21.822451791344406</v>
      </c>
      <c r="Q20">
        <f t="shared" si="9"/>
        <v>12.862139913599806</v>
      </c>
      <c r="S20">
        <f t="shared" si="10"/>
        <v>12.862139913599806</v>
      </c>
      <c r="U20">
        <f t="shared" si="11"/>
        <v>3</v>
      </c>
    </row>
    <row r="21" spans="1:21" x14ac:dyDescent="0.2">
      <c r="A21">
        <v>9</v>
      </c>
      <c r="B21" t="s">
        <v>9</v>
      </c>
      <c r="C21" s="1">
        <v>42</v>
      </c>
      <c r="D21" s="1">
        <v>6</v>
      </c>
      <c r="E21" s="1">
        <v>6</v>
      </c>
      <c r="F21" s="1">
        <v>3</v>
      </c>
      <c r="G21" s="1">
        <f>VLOOKUP(B21,split_cells!$A$2:$K$46,7,0)</f>
        <v>6</v>
      </c>
      <c r="H21" s="5">
        <f>VLOOKUP(B21,split_cells!$A$2:$K$46,11,0)</f>
        <v>0</v>
      </c>
      <c r="I21">
        <f t="shared" si="12"/>
        <v>0.99100090546530262</v>
      </c>
      <c r="J21">
        <f t="shared" si="2"/>
        <v>-0.35502225751742122</v>
      </c>
      <c r="K21">
        <f t="shared" si="3"/>
        <v>0.65140930671050123</v>
      </c>
      <c r="L21">
        <f t="shared" si="4"/>
        <v>-0.15712829214377813</v>
      </c>
      <c r="M21">
        <f t="shared" si="5"/>
        <v>-0.14410952880711853</v>
      </c>
      <c r="N21" s="8">
        <f t="shared" si="6"/>
        <v>-0.86473066628388195</v>
      </c>
      <c r="O21">
        <f>SUMXMY2($E$4:$J$4,I21:N21)</f>
        <v>3.3607625078563235</v>
      </c>
      <c r="P21">
        <f t="shared" si="8"/>
        <v>9.4772708198232696</v>
      </c>
      <c r="Q21">
        <f t="shared" si="9"/>
        <v>7.4834312804947691</v>
      </c>
      <c r="S21">
        <f t="shared" si="10"/>
        <v>3.3607625078563235</v>
      </c>
      <c r="U21">
        <f t="shared" si="11"/>
        <v>1</v>
      </c>
    </row>
    <row r="22" spans="1:21" x14ac:dyDescent="0.2">
      <c r="A22">
        <v>10</v>
      </c>
      <c r="B22" t="s">
        <v>10</v>
      </c>
      <c r="C22" s="1">
        <v>40</v>
      </c>
      <c r="D22" s="1">
        <v>3</v>
      </c>
      <c r="E22" s="1">
        <v>7</v>
      </c>
      <c r="F22" s="1">
        <v>7</v>
      </c>
      <c r="G22" s="1">
        <f>VLOOKUP(B22,split_cells!$A$2:$K$46,7,0)</f>
        <v>3</v>
      </c>
      <c r="H22" s="5">
        <f>VLOOKUP(B22,split_cells!$A$2:$K$46,11,0)</f>
        <v>7</v>
      </c>
      <c r="I22">
        <f t="shared" si="12"/>
        <v>0.79818172476390892</v>
      </c>
      <c r="J22">
        <f t="shared" si="2"/>
        <v>-0.92042807504516622</v>
      </c>
      <c r="K22">
        <f t="shared" si="3"/>
        <v>0.94625772974788602</v>
      </c>
      <c r="L22">
        <f t="shared" si="4"/>
        <v>1.0179180664966496</v>
      </c>
      <c r="M22">
        <f t="shared" si="5"/>
        <v>-0.62077950870758758</v>
      </c>
      <c r="N22" s="8">
        <f t="shared" si="6"/>
        <v>1.0491217642414745</v>
      </c>
      <c r="O22">
        <f t="shared" si="7"/>
        <v>6.3660373796462242</v>
      </c>
      <c r="P22">
        <f t="shared" si="8"/>
        <v>10.069359478009723</v>
      </c>
      <c r="Q22">
        <f t="shared" si="9"/>
        <v>10.084267144971216</v>
      </c>
      <c r="S22">
        <f t="shared" si="10"/>
        <v>6.3660373796462242</v>
      </c>
      <c r="U22">
        <f t="shared" si="11"/>
        <v>1</v>
      </c>
    </row>
    <row r="23" spans="1:21" x14ac:dyDescent="0.2">
      <c r="A23">
        <v>11</v>
      </c>
      <c r="B23" t="s">
        <v>11</v>
      </c>
      <c r="C23" s="1">
        <v>50</v>
      </c>
      <c r="D23" s="1">
        <v>0</v>
      </c>
      <c r="E23" s="1">
        <v>7</v>
      </c>
      <c r="F23" s="1">
        <v>0</v>
      </c>
      <c r="G23" s="1">
        <f>VLOOKUP(B23,split_cells!$A$2:$K$46,7,0)</f>
        <v>7</v>
      </c>
      <c r="H23" s="5">
        <f>VLOOKUP(B23,split_cells!$A$2:$K$46,11,0)</f>
        <v>14</v>
      </c>
      <c r="I23">
        <f t="shared" si="12"/>
        <v>1.7622776282708774</v>
      </c>
      <c r="J23">
        <f t="shared" si="2"/>
        <v>-1.4858338925729111</v>
      </c>
      <c r="K23">
        <f t="shared" si="3"/>
        <v>0.94625772974788602</v>
      </c>
      <c r="L23">
        <f t="shared" si="4"/>
        <v>-1.0384130611240989</v>
      </c>
      <c r="M23">
        <f t="shared" si="5"/>
        <v>1.4780464493037826E-2</v>
      </c>
      <c r="N23" s="8">
        <f t="shared" si="6"/>
        <v>2.9629741947668311</v>
      </c>
      <c r="O23">
        <f t="shared" si="7"/>
        <v>11.179206889660865</v>
      </c>
      <c r="P23">
        <f t="shared" si="8"/>
        <v>27.973245748152273</v>
      </c>
      <c r="Q23">
        <f t="shared" si="9"/>
        <v>24.698457254028014</v>
      </c>
      <c r="S23">
        <f t="shared" si="10"/>
        <v>11.179206889660865</v>
      </c>
      <c r="U23">
        <f t="shared" si="11"/>
        <v>1</v>
      </c>
    </row>
    <row r="24" spans="1:21" x14ac:dyDescent="0.2">
      <c r="A24">
        <v>12</v>
      </c>
      <c r="B24" t="s">
        <v>12</v>
      </c>
      <c r="C24" s="1">
        <v>33</v>
      </c>
      <c r="D24" s="1">
        <v>3</v>
      </c>
      <c r="E24" s="1">
        <v>0</v>
      </c>
      <c r="F24" s="1">
        <v>0</v>
      </c>
      <c r="G24" s="1">
        <f>VLOOKUP(B24,split_cells!$A$2:$K$46,7,0)</f>
        <v>5</v>
      </c>
      <c r="H24" s="5">
        <f>VLOOKUP(B24,split_cells!$A$2:$K$46,11,0)</f>
        <v>0</v>
      </c>
      <c r="I24">
        <f t="shared" si="12"/>
        <v>0.1233145923090309</v>
      </c>
      <c r="J24">
        <f t="shared" si="2"/>
        <v>-0.92042807504516622</v>
      </c>
      <c r="K24">
        <f t="shared" si="3"/>
        <v>-1.1176812315138074</v>
      </c>
      <c r="L24">
        <f t="shared" si="4"/>
        <v>-1.0384130611240989</v>
      </c>
      <c r="M24">
        <f t="shared" si="5"/>
        <v>-0.30299952210727488</v>
      </c>
      <c r="N24" s="8">
        <f t="shared" si="6"/>
        <v>-0.86473066628388195</v>
      </c>
      <c r="O24">
        <f t="shared" si="7"/>
        <v>2.0656619797972939</v>
      </c>
      <c r="P24">
        <f t="shared" si="8"/>
        <v>5.4159376334449423</v>
      </c>
      <c r="Q24">
        <f t="shared" si="9"/>
        <v>5.6202387613432556</v>
      </c>
      <c r="S24">
        <f t="shared" si="10"/>
        <v>2.0656619797972939</v>
      </c>
      <c r="U24">
        <f t="shared" si="11"/>
        <v>1</v>
      </c>
    </row>
    <row r="25" spans="1:21" x14ac:dyDescent="0.2">
      <c r="A25">
        <v>13</v>
      </c>
      <c r="B25" t="s">
        <v>13</v>
      </c>
      <c r="C25" s="1">
        <v>20</v>
      </c>
      <c r="D25" s="1">
        <v>4</v>
      </c>
      <c r="E25" s="1">
        <v>0</v>
      </c>
      <c r="F25" s="1">
        <v>0</v>
      </c>
      <c r="G25" s="1">
        <f>VLOOKUP(B25,split_cells!$A$2:$K$46,7,0)</f>
        <v>0</v>
      </c>
      <c r="H25" s="5">
        <f>VLOOKUP(B25,split_cells!$A$2:$K$46,11,0)</f>
        <v>4</v>
      </c>
      <c r="I25">
        <f t="shared" si="12"/>
        <v>-1.1300100822500281</v>
      </c>
      <c r="J25">
        <f t="shared" si="2"/>
        <v>-0.73195946920258448</v>
      </c>
      <c r="K25">
        <f t="shared" si="3"/>
        <v>-1.1176812315138074</v>
      </c>
      <c r="L25">
        <f t="shared" si="4"/>
        <v>-1.0384130611240989</v>
      </c>
      <c r="M25">
        <f t="shared" si="5"/>
        <v>-1.0974494886080566</v>
      </c>
      <c r="N25" s="8">
        <f t="shared" si="6"/>
        <v>0.22889929401632175</v>
      </c>
      <c r="O25">
        <f>SUMXMY2($E$4:$J$4,I25:N25)</f>
        <v>5.0620402150773671</v>
      </c>
      <c r="P25">
        <f t="shared" si="8"/>
        <v>3.4309040286342691</v>
      </c>
      <c r="Q25">
        <f t="shared" si="9"/>
        <v>3.365680340086445</v>
      </c>
      <c r="S25">
        <f t="shared" si="10"/>
        <v>3.365680340086445</v>
      </c>
      <c r="U25">
        <f t="shared" si="11"/>
        <v>3</v>
      </c>
    </row>
    <row r="26" spans="1:21" x14ac:dyDescent="0.2">
      <c r="A26">
        <v>14</v>
      </c>
      <c r="B26" t="s">
        <v>14</v>
      </c>
      <c r="C26" s="1">
        <v>28</v>
      </c>
      <c r="D26" s="1">
        <v>20</v>
      </c>
      <c r="E26" s="1">
        <v>2</v>
      </c>
      <c r="F26" s="1">
        <v>4</v>
      </c>
      <c r="G26" s="1">
        <f>VLOOKUP(B26,split_cells!$A$2:$K$46,7,0)</f>
        <v>16</v>
      </c>
      <c r="H26" s="5">
        <f>VLOOKUP(B26,split_cells!$A$2:$K$46,11,0)</f>
        <v>2</v>
      </c>
      <c r="I26">
        <f t="shared" si="12"/>
        <v>-0.35873335944445334</v>
      </c>
      <c r="J26">
        <f t="shared" si="2"/>
        <v>2.2835382242787219</v>
      </c>
      <c r="K26">
        <f t="shared" si="3"/>
        <v>-0.52798438543903792</v>
      </c>
      <c r="L26">
        <f t="shared" si="4"/>
        <v>0.13663329751632877</v>
      </c>
      <c r="M26">
        <f t="shared" si="5"/>
        <v>1.444790404194445</v>
      </c>
      <c r="N26" s="8">
        <f t="shared" si="6"/>
        <v>-0.31791568613378013</v>
      </c>
      <c r="O26">
        <f>SUMXMY2($E$4:$J$4,I26:N26)</f>
        <v>14.51066984390358</v>
      </c>
      <c r="P26">
        <f t="shared" si="8"/>
        <v>16.061376722499691</v>
      </c>
      <c r="Q26">
        <f t="shared" si="9"/>
        <v>13.051724070525948</v>
      </c>
      <c r="S26">
        <f t="shared" si="10"/>
        <v>13.051724070525948</v>
      </c>
      <c r="U26">
        <f t="shared" si="11"/>
        <v>3</v>
      </c>
    </row>
    <row r="27" spans="1:21" x14ac:dyDescent="0.2">
      <c r="A27">
        <v>15</v>
      </c>
      <c r="B27" t="s">
        <v>15</v>
      </c>
      <c r="C27" s="1">
        <v>25</v>
      </c>
      <c r="D27" s="1">
        <v>5</v>
      </c>
      <c r="E27" s="1">
        <v>2</v>
      </c>
      <c r="F27" s="1">
        <v>7</v>
      </c>
      <c r="G27" s="1">
        <f>VLOOKUP(B27,split_cells!$A$2:$K$46,7,0)</f>
        <v>5</v>
      </c>
      <c r="H27" s="5">
        <f>VLOOKUP(B27,split_cells!$A$2:$K$46,11,0)</f>
        <v>1</v>
      </c>
      <c r="I27">
        <f t="shared" si="12"/>
        <v>-0.64796213049654394</v>
      </c>
      <c r="J27">
        <f t="shared" si="2"/>
        <v>-0.54349086336000285</v>
      </c>
      <c r="K27">
        <f t="shared" si="3"/>
        <v>-0.52798438543903792</v>
      </c>
      <c r="L27">
        <f t="shared" si="4"/>
        <v>1.0179180664966496</v>
      </c>
      <c r="M27">
        <f t="shared" si="5"/>
        <v>-0.30299952210727488</v>
      </c>
      <c r="N27" s="8">
        <f t="shared" si="6"/>
        <v>-0.59132317620883101</v>
      </c>
      <c r="O27">
        <f>SUMXMY2($E$4:$J$4,I27:N27)</f>
        <v>5.8442646441172013</v>
      </c>
      <c r="P27">
        <f t="shared" si="8"/>
        <v>1.1806170201720581</v>
      </c>
      <c r="Q27">
        <f t="shared" si="9"/>
        <v>2.7327088820127163</v>
      </c>
      <c r="S27">
        <f t="shared" si="10"/>
        <v>1.1806170201720581</v>
      </c>
      <c r="U27">
        <f t="shared" si="11"/>
        <v>2</v>
      </c>
    </row>
    <row r="28" spans="1:21" x14ac:dyDescent="0.2">
      <c r="A28">
        <v>16</v>
      </c>
      <c r="B28" t="s">
        <v>16</v>
      </c>
      <c r="C28" s="1">
        <v>38</v>
      </c>
      <c r="D28" s="1">
        <v>8</v>
      </c>
      <c r="E28" s="1">
        <v>4</v>
      </c>
      <c r="F28" s="1">
        <v>4</v>
      </c>
      <c r="G28" s="1">
        <f>VLOOKUP(B28,split_cells!$A$2:$K$46,7,0)</f>
        <v>17</v>
      </c>
      <c r="H28" s="5">
        <f>VLOOKUP(B28,split_cells!$A$2:$K$46,11,0)</f>
        <v>4</v>
      </c>
      <c r="I28">
        <f t="shared" si="12"/>
        <v>0.60536254406251522</v>
      </c>
      <c r="J28">
        <f t="shared" si="2"/>
        <v>2.1914954167742091E-2</v>
      </c>
      <c r="K28">
        <f t="shared" si="3"/>
        <v>6.1712460635731679E-2</v>
      </c>
      <c r="L28">
        <f t="shared" si="4"/>
        <v>0.13663329751632877</v>
      </c>
      <c r="M28">
        <f t="shared" si="5"/>
        <v>1.6036803974946012</v>
      </c>
      <c r="N28" s="8">
        <f t="shared" si="6"/>
        <v>0.22889929401632175</v>
      </c>
      <c r="O28">
        <f>SUMXMY2($E$4:$J$4,I28:N28)</f>
        <v>4.5463134052173491</v>
      </c>
      <c r="P28">
        <f t="shared" si="8"/>
        <v>12.077988060760523</v>
      </c>
      <c r="Q28">
        <f t="shared" si="9"/>
        <v>9.2573685684140994</v>
      </c>
      <c r="S28">
        <f t="shared" si="10"/>
        <v>4.5463134052173491</v>
      </c>
      <c r="U28">
        <f t="shared" si="11"/>
        <v>1</v>
      </c>
    </row>
    <row r="29" spans="1:21" x14ac:dyDescent="0.2">
      <c r="A29">
        <v>17</v>
      </c>
      <c r="B29" t="s">
        <v>17</v>
      </c>
      <c r="C29" s="1">
        <v>38</v>
      </c>
      <c r="D29" s="1">
        <v>12</v>
      </c>
      <c r="E29" s="1">
        <v>4</v>
      </c>
      <c r="F29" s="1">
        <v>4</v>
      </c>
      <c r="G29" s="1">
        <f>VLOOKUP(B29,split_cells!$A$2:$K$46,7,0)</f>
        <v>4</v>
      </c>
      <c r="H29" s="5">
        <f>VLOOKUP(B29,split_cells!$A$2:$K$46,11,0)</f>
        <v>4</v>
      </c>
      <c r="I29">
        <f t="shared" si="12"/>
        <v>0.60536254406251522</v>
      </c>
      <c r="J29">
        <f t="shared" si="2"/>
        <v>0.77578937753806876</v>
      </c>
      <c r="K29">
        <f t="shared" si="3"/>
        <v>6.1712460635731679E-2</v>
      </c>
      <c r="L29">
        <f t="shared" si="4"/>
        <v>0.13663329751632877</v>
      </c>
      <c r="M29">
        <f t="shared" si="5"/>
        <v>-0.46188951540743123</v>
      </c>
      <c r="N29" s="8">
        <f t="shared" si="6"/>
        <v>0.22889929401632175</v>
      </c>
      <c r="O29">
        <f t="shared" ref="O29:O55" si="13">SUMXMY2($E$4:$J$4,I29:N29)</f>
        <v>4.2380679396050898</v>
      </c>
      <c r="P29">
        <f t="shared" si="8"/>
        <v>7.5471985965781876</v>
      </c>
      <c r="Q29">
        <f t="shared" si="9"/>
        <v>7.068002898101863</v>
      </c>
      <c r="S29">
        <f t="shared" si="10"/>
        <v>4.2380679396050898</v>
      </c>
      <c r="U29">
        <f t="shared" si="11"/>
        <v>1</v>
      </c>
    </row>
    <row r="30" spans="1:21" x14ac:dyDescent="0.2">
      <c r="A30">
        <v>18</v>
      </c>
      <c r="B30" t="s">
        <v>18</v>
      </c>
      <c r="C30" s="1">
        <v>20</v>
      </c>
      <c r="D30" s="1">
        <v>10</v>
      </c>
      <c r="E30" s="1">
        <v>2</v>
      </c>
      <c r="F30" s="1">
        <v>4</v>
      </c>
      <c r="G30" s="1">
        <f>VLOOKUP(B30,split_cells!$A$2:$K$46,7,0)</f>
        <v>0</v>
      </c>
      <c r="H30" s="5">
        <f>VLOOKUP(B30,split_cells!$A$2:$K$46,11,0)</f>
        <v>0</v>
      </c>
      <c r="I30">
        <f t="shared" si="12"/>
        <v>-1.1300100822500281</v>
      </c>
      <c r="J30">
        <f t="shared" si="2"/>
        <v>0.39885216585290539</v>
      </c>
      <c r="K30">
        <f t="shared" si="3"/>
        <v>-0.52798438543903792</v>
      </c>
      <c r="L30">
        <f t="shared" si="4"/>
        <v>0.13663329751632877</v>
      </c>
      <c r="M30">
        <f t="shared" si="5"/>
        <v>-1.0974494886080566</v>
      </c>
      <c r="N30" s="8">
        <f t="shared" si="6"/>
        <v>-0.86473066628388195</v>
      </c>
      <c r="O30">
        <f t="shared" si="13"/>
        <v>8.3056712459859536</v>
      </c>
      <c r="P30">
        <f t="shared" si="8"/>
        <v>2.295913462973413</v>
      </c>
      <c r="Q30">
        <f t="shared" si="9"/>
        <v>2.4845762261157027</v>
      </c>
      <c r="S30">
        <f t="shared" si="10"/>
        <v>2.295913462973413</v>
      </c>
      <c r="U30">
        <f t="shared" si="11"/>
        <v>2</v>
      </c>
    </row>
    <row r="31" spans="1:21" x14ac:dyDescent="0.2">
      <c r="A31">
        <v>19</v>
      </c>
      <c r="B31" t="s">
        <v>19</v>
      </c>
      <c r="C31" s="1">
        <v>32</v>
      </c>
      <c r="D31" s="1">
        <v>8</v>
      </c>
      <c r="E31" s="1">
        <v>4</v>
      </c>
      <c r="F31" s="1">
        <v>2</v>
      </c>
      <c r="G31" s="1">
        <f>VLOOKUP(B31,split_cells!$A$2:$K$46,7,0)</f>
        <v>5</v>
      </c>
      <c r="H31" s="5">
        <f>VLOOKUP(B31,split_cells!$A$2:$K$46,11,0)</f>
        <v>3</v>
      </c>
      <c r="I31">
        <f t="shared" si="12"/>
        <v>2.6905001958334052E-2</v>
      </c>
      <c r="J31">
        <f t="shared" si="2"/>
        <v>2.1914954167742091E-2</v>
      </c>
      <c r="K31">
        <f t="shared" si="3"/>
        <v>6.1712460635731679E-2</v>
      </c>
      <c r="L31">
        <f t="shared" si="4"/>
        <v>-0.45088988180388506</v>
      </c>
      <c r="M31">
        <f t="shared" si="5"/>
        <v>-0.30299952210727488</v>
      </c>
      <c r="N31" s="8">
        <f t="shared" si="6"/>
        <v>-4.4508196058729181E-2</v>
      </c>
      <c r="O31">
        <f t="shared" si="13"/>
        <v>1.9532300485170278</v>
      </c>
      <c r="P31">
        <f t="shared" si="8"/>
        <v>5.1571707194809537</v>
      </c>
      <c r="Q31">
        <f t="shared" si="9"/>
        <v>3.1669310989322628</v>
      </c>
      <c r="S31">
        <f t="shared" si="10"/>
        <v>1.9532300485170278</v>
      </c>
      <c r="U31">
        <f t="shared" si="11"/>
        <v>1</v>
      </c>
    </row>
    <row r="32" spans="1:21" x14ac:dyDescent="0.2">
      <c r="A32">
        <v>20</v>
      </c>
      <c r="B32" t="s">
        <v>20</v>
      </c>
      <c r="C32" s="1">
        <v>39</v>
      </c>
      <c r="D32" s="1">
        <v>6</v>
      </c>
      <c r="E32" s="1">
        <v>3</v>
      </c>
      <c r="F32" s="1">
        <v>1</v>
      </c>
      <c r="G32" s="1">
        <f>VLOOKUP(B32,split_cells!$A$2:$K$46,7,0)</f>
        <v>4</v>
      </c>
      <c r="H32" s="5">
        <f>VLOOKUP(B32,split_cells!$A$2:$K$46,11,0)</f>
        <v>4</v>
      </c>
      <c r="I32">
        <f t="shared" si="12"/>
        <v>0.70177213441321207</v>
      </c>
      <c r="J32">
        <f t="shared" si="2"/>
        <v>-0.35502225751742122</v>
      </c>
      <c r="K32">
        <f t="shared" si="3"/>
        <v>-0.2331359624016531</v>
      </c>
      <c r="L32">
        <f t="shared" si="4"/>
        <v>-0.74465147146399202</v>
      </c>
      <c r="M32">
        <f t="shared" si="5"/>
        <v>-0.46188951540743123</v>
      </c>
      <c r="N32" s="8">
        <f t="shared" si="6"/>
        <v>0.22889929401632175</v>
      </c>
      <c r="O32">
        <f t="shared" si="13"/>
        <v>0.63383360080016382</v>
      </c>
      <c r="P32">
        <f t="shared" si="8"/>
        <v>6.9635457651910686</v>
      </c>
      <c r="Q32">
        <f t="shared" si="9"/>
        <v>6.1457021949572583</v>
      </c>
      <c r="S32">
        <f t="shared" si="10"/>
        <v>0.63383360080016382</v>
      </c>
      <c r="U32">
        <f t="shared" si="11"/>
        <v>1</v>
      </c>
    </row>
    <row r="33" spans="1:21" x14ac:dyDescent="0.2">
      <c r="A33">
        <v>21</v>
      </c>
      <c r="B33" t="s">
        <v>21</v>
      </c>
      <c r="C33" s="1">
        <v>29</v>
      </c>
      <c r="D33" s="1">
        <v>16</v>
      </c>
      <c r="E33" s="1">
        <v>2</v>
      </c>
      <c r="F33" s="1">
        <v>6</v>
      </c>
      <c r="G33" s="1">
        <f>VLOOKUP(B33,split_cells!$A$2:$K$46,7,0)</f>
        <v>6</v>
      </c>
      <c r="H33" s="5">
        <f>VLOOKUP(B33,split_cells!$A$2:$K$46,11,0)</f>
        <v>1</v>
      </c>
      <c r="I33">
        <f t="shared" si="12"/>
        <v>-0.26232376909375649</v>
      </c>
      <c r="J33">
        <f t="shared" si="2"/>
        <v>1.5296638009083954</v>
      </c>
      <c r="K33">
        <f t="shared" si="3"/>
        <v>-0.52798438543903792</v>
      </c>
      <c r="L33">
        <f t="shared" si="4"/>
        <v>0.72415647683654261</v>
      </c>
      <c r="M33">
        <f t="shared" si="5"/>
        <v>-0.14410952880711853</v>
      </c>
      <c r="N33" s="8">
        <f t="shared" si="6"/>
        <v>-0.59132317620883101</v>
      </c>
      <c r="O33">
        <f t="shared" si="13"/>
        <v>9.787838831396563</v>
      </c>
      <c r="P33">
        <f t="shared" si="8"/>
        <v>6.9214641291189682</v>
      </c>
      <c r="Q33">
        <f t="shared" si="9"/>
        <v>7.3441557477565853</v>
      </c>
      <c r="S33">
        <f t="shared" si="10"/>
        <v>6.9214641291189682</v>
      </c>
      <c r="U33">
        <f t="shared" si="11"/>
        <v>2</v>
      </c>
    </row>
    <row r="34" spans="1:21" x14ac:dyDescent="0.2">
      <c r="A34">
        <v>22</v>
      </c>
      <c r="B34" t="s">
        <v>22</v>
      </c>
      <c r="C34" s="1">
        <v>29</v>
      </c>
      <c r="D34" s="1">
        <v>5</v>
      </c>
      <c r="E34" s="1">
        <v>2</v>
      </c>
      <c r="F34" s="1">
        <v>7</v>
      </c>
      <c r="G34" s="1">
        <f>VLOOKUP(B34,split_cells!$A$2:$K$46,7,0)</f>
        <v>8</v>
      </c>
      <c r="H34" s="5">
        <f>VLOOKUP(B34,split_cells!$A$2:$K$46,11,0)</f>
        <v>2</v>
      </c>
      <c r="I34">
        <f t="shared" si="12"/>
        <v>-0.26232376909375649</v>
      </c>
      <c r="J34">
        <f t="shared" si="2"/>
        <v>-0.54349086336000285</v>
      </c>
      <c r="K34">
        <f t="shared" si="3"/>
        <v>-0.52798438543903792</v>
      </c>
      <c r="L34">
        <f t="shared" si="4"/>
        <v>1.0179180664966496</v>
      </c>
      <c r="M34">
        <f t="shared" si="5"/>
        <v>0.17367045779319418</v>
      </c>
      <c r="N34" s="8">
        <f t="shared" si="6"/>
        <v>-0.31791568613378013</v>
      </c>
      <c r="O34">
        <f t="shared" si="13"/>
        <v>4.5024666013461729</v>
      </c>
      <c r="P34">
        <f t="shared" si="8"/>
        <v>2.4594936638323954</v>
      </c>
      <c r="Q34">
        <f t="shared" si="9"/>
        <v>3.777473170834452</v>
      </c>
      <c r="S34">
        <f t="shared" si="10"/>
        <v>2.4594936638323954</v>
      </c>
      <c r="U34">
        <f t="shared" si="11"/>
        <v>2</v>
      </c>
    </row>
    <row r="35" spans="1:21" x14ac:dyDescent="0.2">
      <c r="A35">
        <v>23</v>
      </c>
      <c r="B35" t="s">
        <v>23</v>
      </c>
      <c r="C35" s="1">
        <v>11</v>
      </c>
      <c r="D35" s="1">
        <v>4</v>
      </c>
      <c r="E35" s="1">
        <v>2</v>
      </c>
      <c r="F35" s="1">
        <v>2</v>
      </c>
      <c r="G35" s="1">
        <f>VLOOKUP(B35,split_cells!$A$2:$K$46,7,0)</f>
        <v>0</v>
      </c>
      <c r="H35" s="5">
        <f>VLOOKUP(B35,split_cells!$A$2:$K$46,11,0)</f>
        <v>0</v>
      </c>
      <c r="I35">
        <f t="shared" si="12"/>
        <v>-1.9976963954062998</v>
      </c>
      <c r="J35">
        <f t="shared" si="2"/>
        <v>-0.73195946920258448</v>
      </c>
      <c r="K35">
        <f t="shared" si="3"/>
        <v>-0.52798438543903792</v>
      </c>
      <c r="L35">
        <f t="shared" si="4"/>
        <v>-0.45088988180388506</v>
      </c>
      <c r="M35">
        <f t="shared" si="5"/>
        <v>-1.0974494886080566</v>
      </c>
      <c r="N35" s="8">
        <f t="shared" si="6"/>
        <v>-0.86473066628388195</v>
      </c>
      <c r="O35">
        <f t="shared" si="13"/>
        <v>9.8420285890752837</v>
      </c>
      <c r="P35">
        <f t="shared" si="8"/>
        <v>2.8056085057508624</v>
      </c>
      <c r="Q35">
        <f t="shared" si="9"/>
        <v>1.5484329747934864</v>
      </c>
      <c r="S35">
        <f t="shared" si="10"/>
        <v>1.5484329747934864</v>
      </c>
      <c r="U35">
        <f t="shared" si="11"/>
        <v>3</v>
      </c>
    </row>
    <row r="36" spans="1:21" x14ac:dyDescent="0.2">
      <c r="A36">
        <v>24</v>
      </c>
      <c r="B36" t="s">
        <v>24</v>
      </c>
      <c r="C36" s="1">
        <v>23</v>
      </c>
      <c r="D36" s="1">
        <v>4</v>
      </c>
      <c r="E36" s="1">
        <v>4</v>
      </c>
      <c r="F36" s="1">
        <v>2</v>
      </c>
      <c r="G36" s="1">
        <f>VLOOKUP(B36,split_cells!$A$2:$K$46,7,0)</f>
        <v>11</v>
      </c>
      <c r="H36" s="5">
        <f>VLOOKUP(B36,split_cells!$A$2:$K$46,11,0)</f>
        <v>0</v>
      </c>
      <c r="I36">
        <f t="shared" si="12"/>
        <v>-0.84078131119793764</v>
      </c>
      <c r="J36">
        <f t="shared" si="2"/>
        <v>-0.73195946920258448</v>
      </c>
      <c r="K36">
        <f t="shared" si="3"/>
        <v>6.1712460635731679E-2</v>
      </c>
      <c r="L36">
        <f t="shared" si="4"/>
        <v>-0.45088988180388506</v>
      </c>
      <c r="M36">
        <f t="shared" si="5"/>
        <v>0.65034043769366323</v>
      </c>
      <c r="N36" s="8">
        <f t="shared" si="6"/>
        <v>-0.86473066628388195</v>
      </c>
      <c r="O36">
        <f t="shared" si="13"/>
        <v>4.4489927593862451</v>
      </c>
      <c r="P36">
        <f t="shared" si="8"/>
        <v>5.6789663276494817</v>
      </c>
      <c r="Q36">
        <f t="shared" si="9"/>
        <v>1.9245477715593977</v>
      </c>
      <c r="S36">
        <f t="shared" si="10"/>
        <v>1.9245477715593977</v>
      </c>
      <c r="U36">
        <f t="shared" si="11"/>
        <v>3</v>
      </c>
    </row>
    <row r="37" spans="1:21" x14ac:dyDescent="0.2">
      <c r="A37">
        <v>25</v>
      </c>
      <c r="B37" t="s">
        <v>25</v>
      </c>
      <c r="C37" s="1">
        <v>15</v>
      </c>
      <c r="D37" s="1">
        <v>5</v>
      </c>
      <c r="E37" s="1">
        <v>4</v>
      </c>
      <c r="F37" s="1">
        <v>3</v>
      </c>
      <c r="G37" s="1">
        <f>VLOOKUP(B37,split_cells!$A$2:$K$46,7,0)</f>
        <v>5</v>
      </c>
      <c r="H37" s="5">
        <f>VLOOKUP(B37,split_cells!$A$2:$K$46,11,0)</f>
        <v>2</v>
      </c>
      <c r="I37">
        <f t="shared" si="12"/>
        <v>-1.6120580340035124</v>
      </c>
      <c r="J37">
        <f t="shared" si="2"/>
        <v>-0.54349086336000285</v>
      </c>
      <c r="K37">
        <f t="shared" si="3"/>
        <v>6.1712460635731679E-2</v>
      </c>
      <c r="L37">
        <f t="shared" si="4"/>
        <v>-0.15712829214377813</v>
      </c>
      <c r="M37">
        <f t="shared" si="5"/>
        <v>-0.30299952210727488</v>
      </c>
      <c r="N37" s="8">
        <f t="shared" si="6"/>
        <v>-0.31791568613378013</v>
      </c>
      <c r="O37">
        <f t="shared" si="13"/>
        <v>6.5888083087376668</v>
      </c>
      <c r="P37">
        <f t="shared" si="8"/>
        <v>2.8394594478315751</v>
      </c>
      <c r="Q37">
        <f t="shared" si="9"/>
        <v>0</v>
      </c>
      <c r="S37">
        <f t="shared" si="10"/>
        <v>0</v>
      </c>
      <c r="U37">
        <f t="shared" si="11"/>
        <v>3</v>
      </c>
    </row>
    <row r="38" spans="1:21" x14ac:dyDescent="0.2">
      <c r="A38">
        <v>26</v>
      </c>
      <c r="B38" t="s">
        <v>26</v>
      </c>
      <c r="C38" s="1">
        <v>32</v>
      </c>
      <c r="D38" s="1">
        <v>2</v>
      </c>
      <c r="E38" s="1">
        <v>5</v>
      </c>
      <c r="F38" s="1">
        <v>2</v>
      </c>
      <c r="G38" s="1">
        <f>VLOOKUP(B38,split_cells!$A$2:$K$46,7,0)</f>
        <v>4</v>
      </c>
      <c r="H38" s="5">
        <f>VLOOKUP(B38,split_cells!$A$2:$K$46,11,0)</f>
        <v>2</v>
      </c>
      <c r="I38">
        <f t="shared" si="12"/>
        <v>2.6905001958334052E-2</v>
      </c>
      <c r="J38">
        <f t="shared" si="2"/>
        <v>-1.1088966808877478</v>
      </c>
      <c r="K38">
        <f t="shared" si="3"/>
        <v>0.35656088367311645</v>
      </c>
      <c r="L38">
        <f t="shared" si="4"/>
        <v>-0.45088988180388506</v>
      </c>
      <c r="M38">
        <f t="shared" si="5"/>
        <v>-0.46188951540743123</v>
      </c>
      <c r="N38" s="8">
        <f t="shared" si="6"/>
        <v>-0.31791568613378013</v>
      </c>
      <c r="O38">
        <f t="shared" si="13"/>
        <v>1.8859031587793131</v>
      </c>
      <c r="P38">
        <f t="shared" si="8"/>
        <v>5.2618722025050841</v>
      </c>
      <c r="Q38">
        <f t="shared" si="9"/>
        <v>3.2043610658416801</v>
      </c>
      <c r="S38">
        <f t="shared" si="10"/>
        <v>1.8859031587793131</v>
      </c>
      <c r="U38">
        <f t="shared" si="11"/>
        <v>1</v>
      </c>
    </row>
    <row r="39" spans="1:21" x14ac:dyDescent="0.2">
      <c r="A39">
        <v>27</v>
      </c>
      <c r="B39" t="s">
        <v>27</v>
      </c>
      <c r="C39" s="1">
        <v>41</v>
      </c>
      <c r="D39" s="1">
        <v>8</v>
      </c>
      <c r="E39" s="1">
        <v>8</v>
      </c>
      <c r="F39" s="1">
        <v>5</v>
      </c>
      <c r="G39" s="1">
        <f>VLOOKUP(B39,split_cells!$A$2:$K$46,7,0)</f>
        <v>10</v>
      </c>
      <c r="H39" s="5">
        <f>VLOOKUP(B39,split_cells!$A$2:$K$46,11,0)</f>
        <v>3</v>
      </c>
      <c r="I39">
        <f t="shared" si="12"/>
        <v>0.89459131511460577</v>
      </c>
      <c r="J39">
        <f t="shared" si="2"/>
        <v>2.1914954167742091E-2</v>
      </c>
      <c r="K39">
        <f t="shared" si="3"/>
        <v>1.2411061527852709</v>
      </c>
      <c r="L39">
        <f t="shared" si="4"/>
        <v>0.4303948871764357</v>
      </c>
      <c r="M39">
        <f t="shared" si="5"/>
        <v>0.49145044439350688</v>
      </c>
      <c r="N39" s="8">
        <f t="shared" si="6"/>
        <v>-4.4508196058729181E-2</v>
      </c>
      <c r="O39">
        <f t="shared" si="13"/>
        <v>5.7375708239088734</v>
      </c>
      <c r="P39">
        <f t="shared" si="8"/>
        <v>12.437191343584853</v>
      </c>
      <c r="Q39">
        <f t="shared" si="9"/>
        <v>9.0450300701513893</v>
      </c>
      <c r="S39">
        <f t="shared" si="10"/>
        <v>5.7375708239088734</v>
      </c>
      <c r="U39">
        <f t="shared" si="11"/>
        <v>1</v>
      </c>
    </row>
    <row r="40" spans="1:21" x14ac:dyDescent="0.2">
      <c r="A40">
        <v>28</v>
      </c>
      <c r="B40" t="s">
        <v>28</v>
      </c>
      <c r="C40" s="1">
        <v>14</v>
      </c>
      <c r="D40" s="1">
        <v>0</v>
      </c>
      <c r="E40" s="1">
        <v>0</v>
      </c>
      <c r="F40" s="1">
        <v>0</v>
      </c>
      <c r="G40" s="1">
        <f>VLOOKUP(B40,split_cells!$A$2:$K$46,7,0)</f>
        <v>0</v>
      </c>
      <c r="H40" s="5">
        <f>VLOOKUP(B40,split_cells!$A$2:$K$46,11,0)</f>
        <v>0</v>
      </c>
      <c r="I40">
        <f t="shared" si="12"/>
        <v>-1.7084676243542092</v>
      </c>
      <c r="J40">
        <f t="shared" si="2"/>
        <v>-1.4858338925729111</v>
      </c>
      <c r="K40">
        <f t="shared" si="3"/>
        <v>-1.1176812315138074</v>
      </c>
      <c r="L40">
        <f t="shared" si="4"/>
        <v>-1.0384130611240989</v>
      </c>
      <c r="M40">
        <f t="shared" si="5"/>
        <v>-1.0974494886080566</v>
      </c>
      <c r="N40" s="8">
        <f t="shared" si="6"/>
        <v>-0.86473066628388195</v>
      </c>
      <c r="O40">
        <f t="shared" si="13"/>
        <v>8.9960596337091054</v>
      </c>
      <c r="P40">
        <f t="shared" si="8"/>
        <v>4.3338438028634219</v>
      </c>
      <c r="Q40">
        <f t="shared" si="9"/>
        <v>3.9950948907262185</v>
      </c>
      <c r="S40">
        <f t="shared" si="10"/>
        <v>3.9950948907262185</v>
      </c>
      <c r="U40">
        <f t="shared" si="11"/>
        <v>3</v>
      </c>
    </row>
    <row r="41" spans="1:21" x14ac:dyDescent="0.2">
      <c r="A41">
        <v>29</v>
      </c>
      <c r="B41" t="s">
        <v>29</v>
      </c>
      <c r="C41" s="1">
        <v>24</v>
      </c>
      <c r="D41" s="1">
        <v>15</v>
      </c>
      <c r="E41" s="1">
        <v>3</v>
      </c>
      <c r="F41" s="1">
        <v>0</v>
      </c>
      <c r="G41" s="1">
        <f>VLOOKUP(B41,split_cells!$A$2:$K$46,7,0)</f>
        <v>0</v>
      </c>
      <c r="H41" s="5">
        <f>VLOOKUP(B41,split_cells!$A$2:$K$46,11,0)</f>
        <v>6</v>
      </c>
      <c r="I41">
        <f t="shared" si="12"/>
        <v>-0.74437172084724079</v>
      </c>
      <c r="J41">
        <f t="shared" si="2"/>
        <v>1.3411951950658136</v>
      </c>
      <c r="K41">
        <f t="shared" si="3"/>
        <v>-0.2331359624016531</v>
      </c>
      <c r="L41">
        <f t="shared" si="4"/>
        <v>-1.0384130611240989</v>
      </c>
      <c r="M41">
        <f t="shared" si="5"/>
        <v>-1.0974494886080566</v>
      </c>
      <c r="N41" s="8">
        <f t="shared" si="6"/>
        <v>0.77571427416642358</v>
      </c>
      <c r="O41">
        <f t="shared" si="13"/>
        <v>8.9155654212341329</v>
      </c>
      <c r="P41">
        <f t="shared" si="8"/>
        <v>9.5570314370558744</v>
      </c>
      <c r="Q41">
        <f t="shared" si="9"/>
        <v>6.995696752807012</v>
      </c>
      <c r="S41">
        <f t="shared" si="10"/>
        <v>6.995696752807012</v>
      </c>
      <c r="U41">
        <f t="shared" si="11"/>
        <v>3</v>
      </c>
    </row>
    <row r="42" spans="1:21" x14ac:dyDescent="0.2">
      <c r="A42">
        <v>30</v>
      </c>
      <c r="B42" t="s">
        <v>30</v>
      </c>
      <c r="C42" s="1">
        <v>11</v>
      </c>
      <c r="D42" s="1">
        <v>3</v>
      </c>
      <c r="E42" s="1">
        <v>3</v>
      </c>
      <c r="F42" s="1">
        <v>3</v>
      </c>
      <c r="G42" s="1">
        <f>VLOOKUP(B42,split_cells!$A$2:$K$46,7,0)</f>
        <v>3</v>
      </c>
      <c r="H42" s="5">
        <f>VLOOKUP(B42,split_cells!$A$2:$K$46,11,0)</f>
        <v>3</v>
      </c>
      <c r="I42">
        <f t="shared" si="12"/>
        <v>-1.9976963954062998</v>
      </c>
      <c r="J42">
        <f t="shared" si="2"/>
        <v>-0.92042807504516622</v>
      </c>
      <c r="K42">
        <f t="shared" si="3"/>
        <v>-0.2331359624016531</v>
      </c>
      <c r="L42">
        <f t="shared" si="4"/>
        <v>-0.15712829214377813</v>
      </c>
      <c r="M42">
        <f t="shared" si="5"/>
        <v>-0.62077950870758758</v>
      </c>
      <c r="N42" s="8">
        <f t="shared" si="6"/>
        <v>-4.4508196058729181E-2</v>
      </c>
      <c r="O42">
        <f t="shared" si="13"/>
        <v>8.1979375574560009</v>
      </c>
      <c r="P42">
        <f t="shared" si="8"/>
        <v>2.5232189060851948</v>
      </c>
      <c r="Q42">
        <f t="shared" si="9"/>
        <v>0.55346997541887921</v>
      </c>
      <c r="S42">
        <f t="shared" si="10"/>
        <v>0.55346997541887921</v>
      </c>
      <c r="U42">
        <f t="shared" si="11"/>
        <v>3</v>
      </c>
    </row>
    <row r="43" spans="1:21" x14ac:dyDescent="0.2">
      <c r="A43">
        <v>31</v>
      </c>
      <c r="B43" t="s">
        <v>31</v>
      </c>
      <c r="C43" s="1">
        <v>39</v>
      </c>
      <c r="D43" s="1">
        <v>3</v>
      </c>
      <c r="E43" s="1">
        <v>2</v>
      </c>
      <c r="F43" s="1">
        <v>1</v>
      </c>
      <c r="G43" s="1">
        <f>VLOOKUP(B43,split_cells!$A$2:$K$46,7,0)</f>
        <v>7</v>
      </c>
      <c r="H43" s="5">
        <f>VLOOKUP(B43,split_cells!$A$2:$K$46,11,0)</f>
        <v>4</v>
      </c>
      <c r="I43">
        <f t="shared" si="12"/>
        <v>0.70177213441321207</v>
      </c>
      <c r="J43">
        <f t="shared" si="2"/>
        <v>-0.92042807504516622</v>
      </c>
      <c r="K43">
        <f t="shared" si="3"/>
        <v>-0.52798438543903792</v>
      </c>
      <c r="L43">
        <f t="shared" si="4"/>
        <v>-0.74465147146399202</v>
      </c>
      <c r="M43">
        <f t="shared" si="5"/>
        <v>1.4780464493037826E-2</v>
      </c>
      <c r="N43" s="8">
        <f t="shared" si="6"/>
        <v>0.22889929401632175</v>
      </c>
      <c r="O43">
        <f t="shared" si="13"/>
        <v>0</v>
      </c>
      <c r="P43">
        <f t="shared" si="8"/>
        <v>7.103949365403107</v>
      </c>
      <c r="Q43">
        <f t="shared" si="9"/>
        <v>6.5888083087376668</v>
      </c>
      <c r="S43">
        <f t="shared" si="10"/>
        <v>0</v>
      </c>
      <c r="U43">
        <f t="shared" si="11"/>
        <v>1</v>
      </c>
    </row>
    <row r="44" spans="1:21" x14ac:dyDescent="0.2">
      <c r="A44">
        <v>32</v>
      </c>
      <c r="B44" t="s">
        <v>32</v>
      </c>
      <c r="C44" s="1">
        <v>42</v>
      </c>
      <c r="D44" s="1">
        <v>13</v>
      </c>
      <c r="E44" s="1">
        <v>0</v>
      </c>
      <c r="F44" s="1">
        <v>3</v>
      </c>
      <c r="G44" s="1">
        <f>VLOOKUP(B44,split_cells!$A$2:$K$46,7,0)</f>
        <v>6</v>
      </c>
      <c r="H44" s="5">
        <f>VLOOKUP(B44,split_cells!$A$2:$K$46,11,0)</f>
        <v>6</v>
      </c>
      <c r="I44">
        <f t="shared" si="12"/>
        <v>0.99100090546530262</v>
      </c>
      <c r="J44">
        <f t="shared" si="2"/>
        <v>0.96425798338065039</v>
      </c>
      <c r="K44">
        <f t="shared" si="3"/>
        <v>-1.1176812315138074</v>
      </c>
      <c r="L44">
        <f t="shared" si="4"/>
        <v>-0.15712829214377813</v>
      </c>
      <c r="M44">
        <f t="shared" si="5"/>
        <v>-0.14410952880711853</v>
      </c>
      <c r="N44" s="8">
        <f t="shared" si="6"/>
        <v>0.77571427416642358</v>
      </c>
      <c r="O44">
        <f t="shared" si="13"/>
        <v>4.6528733298254847</v>
      </c>
      <c r="P44">
        <f t="shared" si="8"/>
        <v>9.979681339833137</v>
      </c>
      <c r="Q44">
        <f t="shared" si="9"/>
        <v>11.661464428315554</v>
      </c>
      <c r="S44">
        <f t="shared" si="10"/>
        <v>4.6528733298254847</v>
      </c>
      <c r="U44">
        <f t="shared" si="11"/>
        <v>1</v>
      </c>
    </row>
    <row r="45" spans="1:21" x14ac:dyDescent="0.2">
      <c r="A45">
        <v>33</v>
      </c>
      <c r="B45" t="s">
        <v>33</v>
      </c>
      <c r="C45" s="1">
        <v>28</v>
      </c>
      <c r="D45" s="1">
        <v>4</v>
      </c>
      <c r="E45" s="1">
        <v>2</v>
      </c>
      <c r="F45" s="1">
        <v>5</v>
      </c>
      <c r="G45" s="1">
        <f>VLOOKUP(B45,split_cells!$A$2:$K$46,7,0)</f>
        <v>6</v>
      </c>
      <c r="H45" s="5">
        <f>VLOOKUP(B45,split_cells!$A$2:$K$46,11,0)</f>
        <v>0</v>
      </c>
      <c r="I45">
        <f t="shared" si="12"/>
        <v>-0.35873335944445334</v>
      </c>
      <c r="J45">
        <f t="shared" si="2"/>
        <v>-0.73195946920258448</v>
      </c>
      <c r="K45">
        <f t="shared" si="3"/>
        <v>-0.52798438543903792</v>
      </c>
      <c r="L45">
        <f t="shared" si="4"/>
        <v>0.4303948871764357</v>
      </c>
      <c r="M45">
        <f t="shared" si="5"/>
        <v>-0.14410952880711853</v>
      </c>
      <c r="N45" s="8">
        <f t="shared" si="6"/>
        <v>-0.86473066628388195</v>
      </c>
      <c r="O45">
        <f t="shared" si="13"/>
        <v>3.7621987828818146</v>
      </c>
      <c r="P45">
        <f t="shared" si="8"/>
        <v>1.9590633967615205</v>
      </c>
      <c r="Q45">
        <f t="shared" si="9"/>
        <v>2.6235216642433605</v>
      </c>
      <c r="S45">
        <f t="shared" si="10"/>
        <v>1.9590633967615205</v>
      </c>
      <c r="U45">
        <f t="shared" si="11"/>
        <v>2</v>
      </c>
    </row>
    <row r="46" spans="1:21" x14ac:dyDescent="0.2">
      <c r="A46">
        <v>34</v>
      </c>
      <c r="B46" t="s">
        <v>34</v>
      </c>
      <c r="C46" s="1">
        <v>20</v>
      </c>
      <c r="D46" s="1">
        <v>4</v>
      </c>
      <c r="E46" s="1">
        <v>0</v>
      </c>
      <c r="F46" s="1">
        <v>6</v>
      </c>
      <c r="G46" s="1">
        <f>VLOOKUP(B46,split_cells!$A$2:$K$46,7,0)</f>
        <v>1</v>
      </c>
      <c r="H46" s="5">
        <f>VLOOKUP(B46,split_cells!$A$2:$K$46,11,0)</f>
        <v>2</v>
      </c>
      <c r="I46">
        <f t="shared" si="12"/>
        <v>-1.1300100822500281</v>
      </c>
      <c r="J46">
        <f t="shared" si="2"/>
        <v>-0.73195946920258448</v>
      </c>
      <c r="K46">
        <f t="shared" si="3"/>
        <v>-1.1176812315138074</v>
      </c>
      <c r="L46">
        <f t="shared" si="4"/>
        <v>0.72415647683654261</v>
      </c>
      <c r="M46">
        <f t="shared" si="5"/>
        <v>-0.93855949530790028</v>
      </c>
      <c r="N46" s="8">
        <f t="shared" si="6"/>
        <v>-0.31791568613378013</v>
      </c>
      <c r="O46">
        <f t="shared" si="13"/>
        <v>7.103949365403107</v>
      </c>
      <c r="P46">
        <f t="shared" si="8"/>
        <v>0</v>
      </c>
      <c r="Q46">
        <f t="shared" si="9"/>
        <v>2.8394594478315751</v>
      </c>
      <c r="S46">
        <f t="shared" si="10"/>
        <v>0</v>
      </c>
      <c r="U46">
        <f t="shared" si="11"/>
        <v>2</v>
      </c>
    </row>
    <row r="47" spans="1:21" x14ac:dyDescent="0.2">
      <c r="A47">
        <v>35</v>
      </c>
      <c r="B47" t="s">
        <v>35</v>
      </c>
      <c r="C47" s="1">
        <v>20</v>
      </c>
      <c r="D47" s="1">
        <v>5</v>
      </c>
      <c r="E47" s="1">
        <v>0</v>
      </c>
      <c r="F47" s="1">
        <v>5</v>
      </c>
      <c r="G47" s="1">
        <f>VLOOKUP(B47,split_cells!$A$2:$K$46,7,0)</f>
        <v>7</v>
      </c>
      <c r="H47" s="5">
        <f>VLOOKUP(B47,split_cells!$A$2:$K$46,11,0)</f>
        <v>2</v>
      </c>
      <c r="I47">
        <f t="shared" si="12"/>
        <v>-1.1300100822500281</v>
      </c>
      <c r="J47">
        <f t="shared" si="2"/>
        <v>-0.54349086336000285</v>
      </c>
      <c r="K47">
        <f t="shared" si="3"/>
        <v>-1.1176812315138074</v>
      </c>
      <c r="L47">
        <f t="shared" si="4"/>
        <v>0.4303948871764357</v>
      </c>
      <c r="M47">
        <f t="shared" si="5"/>
        <v>1.4780464493037826E-2</v>
      </c>
      <c r="N47" s="8">
        <f t="shared" si="6"/>
        <v>-0.31791568613378013</v>
      </c>
      <c r="O47">
        <f t="shared" si="13"/>
        <v>5.524990688577895</v>
      </c>
      <c r="P47">
        <f t="shared" si="8"/>
        <v>1.0306733659011338</v>
      </c>
      <c r="Q47">
        <f t="shared" si="9"/>
        <v>2.0695073149940786</v>
      </c>
      <c r="S47">
        <f t="shared" si="10"/>
        <v>1.0306733659011338</v>
      </c>
      <c r="U47">
        <f t="shared" si="11"/>
        <v>2</v>
      </c>
    </row>
    <row r="48" spans="1:21" x14ac:dyDescent="0.2">
      <c r="A48">
        <v>36</v>
      </c>
      <c r="B48" t="s">
        <v>36</v>
      </c>
      <c r="C48" s="1">
        <v>52</v>
      </c>
      <c r="D48" s="1">
        <v>3</v>
      </c>
      <c r="E48" s="1">
        <v>6</v>
      </c>
      <c r="F48" s="1">
        <v>3</v>
      </c>
      <c r="G48" s="1">
        <f>VLOOKUP(B48,split_cells!$A$2:$K$46,7,0)</f>
        <v>12</v>
      </c>
      <c r="H48" s="5">
        <f>VLOOKUP(B48,split_cells!$A$2:$K$46,11,0)</f>
        <v>3</v>
      </c>
      <c r="I48">
        <f t="shared" si="12"/>
        <v>1.9550968089722711</v>
      </c>
      <c r="J48">
        <f t="shared" si="2"/>
        <v>-0.92042807504516622</v>
      </c>
      <c r="K48">
        <f t="shared" si="3"/>
        <v>0.65140930671050123</v>
      </c>
      <c r="L48">
        <f t="shared" si="4"/>
        <v>-0.15712829214377813</v>
      </c>
      <c r="M48">
        <f t="shared" si="5"/>
        <v>0.80923043099381953</v>
      </c>
      <c r="N48" s="8">
        <f t="shared" si="6"/>
        <v>-4.4508196058729181E-2</v>
      </c>
      <c r="O48">
        <f t="shared" si="13"/>
        <v>4.0128781120814576</v>
      </c>
      <c r="P48">
        <f t="shared" si="8"/>
        <v>16.589270404237947</v>
      </c>
      <c r="Q48">
        <f t="shared" si="9"/>
        <v>14.526224829793506</v>
      </c>
      <c r="S48">
        <f t="shared" si="10"/>
        <v>4.0128781120814576</v>
      </c>
      <c r="U48">
        <f t="shared" si="11"/>
        <v>1</v>
      </c>
    </row>
    <row r="49" spans="1:21" x14ac:dyDescent="0.2">
      <c r="A49">
        <v>37</v>
      </c>
      <c r="B49" t="s">
        <v>37</v>
      </c>
      <c r="C49" s="1">
        <v>34</v>
      </c>
      <c r="D49" s="1">
        <v>5</v>
      </c>
      <c r="E49" s="1">
        <v>5</v>
      </c>
      <c r="F49" s="1">
        <v>5</v>
      </c>
      <c r="G49" s="1">
        <f>VLOOKUP(B49,split_cells!$A$2:$K$46,7,0)</f>
        <v>7</v>
      </c>
      <c r="H49" s="5">
        <f>VLOOKUP(B49,split_cells!$A$2:$K$46,11,0)</f>
        <v>5</v>
      </c>
      <c r="I49">
        <f t="shared" si="12"/>
        <v>0.21972418265972776</v>
      </c>
      <c r="J49">
        <f t="shared" si="2"/>
        <v>-0.54349086336000285</v>
      </c>
      <c r="K49">
        <f t="shared" si="3"/>
        <v>0.35656088367311645</v>
      </c>
      <c r="L49">
        <f t="shared" si="4"/>
        <v>0.4303948871764357</v>
      </c>
      <c r="M49">
        <f t="shared" si="5"/>
        <v>1.4780464493037826E-2</v>
      </c>
      <c r="N49" s="8">
        <f t="shared" si="6"/>
        <v>0.50230678409137264</v>
      </c>
      <c r="O49">
        <f t="shared" si="13"/>
        <v>2.6123578230346762</v>
      </c>
      <c r="P49">
        <f t="shared" si="8"/>
        <v>5.6986106666256795</v>
      </c>
      <c r="Q49">
        <f t="shared" si="9"/>
        <v>4.5612941886358058</v>
      </c>
      <c r="S49">
        <f t="shared" si="10"/>
        <v>2.6123578230346762</v>
      </c>
      <c r="U49">
        <f t="shared" si="11"/>
        <v>1</v>
      </c>
    </row>
    <row r="50" spans="1:21" x14ac:dyDescent="0.2">
      <c r="A50">
        <v>38</v>
      </c>
      <c r="B50" t="s">
        <v>38</v>
      </c>
      <c r="C50" s="1">
        <v>43</v>
      </c>
      <c r="D50" s="1">
        <v>4</v>
      </c>
      <c r="E50" s="1">
        <v>1</v>
      </c>
      <c r="F50" s="1">
        <v>4</v>
      </c>
      <c r="G50" s="1">
        <f>VLOOKUP(B50,split_cells!$A$2:$K$46,7,0)</f>
        <v>16</v>
      </c>
      <c r="H50" s="5">
        <f>VLOOKUP(B50,split_cells!$A$2:$K$46,11,0)</f>
        <v>0</v>
      </c>
      <c r="I50">
        <f t="shared" si="12"/>
        <v>1.0874104958159994</v>
      </c>
      <c r="J50">
        <f t="shared" si="2"/>
        <v>-0.73195946920258448</v>
      </c>
      <c r="K50">
        <f t="shared" si="3"/>
        <v>-0.82283280847642271</v>
      </c>
      <c r="L50">
        <f t="shared" si="4"/>
        <v>0.13663329751632877</v>
      </c>
      <c r="M50">
        <f t="shared" si="5"/>
        <v>1.444790404194445</v>
      </c>
      <c r="N50" s="8">
        <f t="shared" si="6"/>
        <v>-0.86473066628388195</v>
      </c>
      <c r="O50">
        <f t="shared" si="13"/>
        <v>4.2887907154890508</v>
      </c>
      <c r="P50">
        <f t="shared" si="8"/>
        <v>11.328436464811238</v>
      </c>
      <c r="Q50">
        <f t="shared" si="9"/>
        <v>11.545143212540818</v>
      </c>
      <c r="S50">
        <f t="shared" si="10"/>
        <v>4.2887907154890508</v>
      </c>
      <c r="U50">
        <f t="shared" si="11"/>
        <v>1</v>
      </c>
    </row>
    <row r="51" spans="1:21" x14ac:dyDescent="0.2">
      <c r="A51">
        <v>39</v>
      </c>
      <c r="B51" t="s">
        <v>39</v>
      </c>
      <c r="C51" s="1">
        <v>32</v>
      </c>
      <c r="D51" s="1">
        <v>12</v>
      </c>
      <c r="E51" s="1">
        <v>11</v>
      </c>
      <c r="F51" s="1">
        <v>5</v>
      </c>
      <c r="G51" s="1">
        <f>VLOOKUP(B51,split_cells!$A$2:$K$46,7,0)</f>
        <v>8</v>
      </c>
      <c r="H51" s="5">
        <f>VLOOKUP(B51,split_cells!$A$2:$K$46,11,0)</f>
        <v>6</v>
      </c>
      <c r="I51">
        <f t="shared" si="12"/>
        <v>2.6905001958334052E-2</v>
      </c>
      <c r="J51">
        <f t="shared" si="2"/>
        <v>0.77578937753806876</v>
      </c>
      <c r="K51">
        <f t="shared" si="3"/>
        <v>2.1256514218974254</v>
      </c>
      <c r="L51">
        <f t="shared" si="4"/>
        <v>0.4303948871764357</v>
      </c>
      <c r="M51">
        <f t="shared" si="5"/>
        <v>0.17367045779319418</v>
      </c>
      <c r="N51" s="8">
        <f t="shared" si="6"/>
        <v>0.77571427416642358</v>
      </c>
      <c r="O51">
        <f t="shared" si="13"/>
        <v>12.079368888335683</v>
      </c>
      <c r="P51">
        <f t="shared" si="8"/>
        <v>16.650343627801277</v>
      </c>
      <c r="Q51">
        <f t="shared" si="9"/>
        <v>10.454968469130417</v>
      </c>
      <c r="S51">
        <f t="shared" si="10"/>
        <v>10.454968469130417</v>
      </c>
      <c r="U51">
        <f t="shared" si="11"/>
        <v>3</v>
      </c>
    </row>
    <row r="52" spans="1:21" x14ac:dyDescent="0.2">
      <c r="A52">
        <v>40</v>
      </c>
      <c r="B52" t="s">
        <v>40</v>
      </c>
      <c r="C52" s="1">
        <v>38</v>
      </c>
      <c r="D52" s="1">
        <v>15</v>
      </c>
      <c r="E52" s="1">
        <v>0</v>
      </c>
      <c r="F52" s="1">
        <v>8</v>
      </c>
      <c r="G52" s="1">
        <f>VLOOKUP(B52,split_cells!$A$2:$K$46,7,0)</f>
        <v>15</v>
      </c>
      <c r="H52" s="5">
        <f>VLOOKUP(B52,split_cells!$A$2:$K$46,11,0)</f>
        <v>0</v>
      </c>
      <c r="I52">
        <f t="shared" si="12"/>
        <v>0.60536254406251522</v>
      </c>
      <c r="J52">
        <f t="shared" si="2"/>
        <v>1.3411951950658136</v>
      </c>
      <c r="K52">
        <f t="shared" si="3"/>
        <v>-1.1176812315138074</v>
      </c>
      <c r="L52">
        <f t="shared" si="4"/>
        <v>1.3116796561567565</v>
      </c>
      <c r="M52">
        <f t="shared" si="5"/>
        <v>1.2859004108942886</v>
      </c>
      <c r="N52" s="8">
        <f t="shared" si="6"/>
        <v>-0.86473066628388195</v>
      </c>
      <c r="O52">
        <f t="shared" si="13"/>
        <v>12.512247109916967</v>
      </c>
      <c r="P52">
        <f t="shared" si="8"/>
        <v>12.901900397188848</v>
      </c>
      <c r="Q52">
        <f t="shared" si="9"/>
        <v>14.840971448537193</v>
      </c>
      <c r="S52">
        <f t="shared" si="10"/>
        <v>12.512247109916967</v>
      </c>
      <c r="U52">
        <f t="shared" si="11"/>
        <v>1</v>
      </c>
    </row>
    <row r="53" spans="1:21" x14ac:dyDescent="0.2">
      <c r="A53">
        <v>41</v>
      </c>
      <c r="B53" t="s">
        <v>41</v>
      </c>
      <c r="C53" s="1">
        <v>25</v>
      </c>
      <c r="D53" s="1">
        <v>8</v>
      </c>
      <c r="E53" s="1">
        <v>10</v>
      </c>
      <c r="F53" s="1">
        <v>5</v>
      </c>
      <c r="G53" s="1">
        <f>VLOOKUP(B53,split_cells!$A$2:$K$46,7,0)</f>
        <v>3</v>
      </c>
      <c r="H53" s="5">
        <f>VLOOKUP(B53,split_cells!$A$2:$K$46,11,0)</f>
        <v>5</v>
      </c>
      <c r="I53">
        <f t="shared" si="12"/>
        <v>-0.64796213049654394</v>
      </c>
      <c r="J53">
        <f t="shared" si="2"/>
        <v>2.1914954167742091E-2</v>
      </c>
      <c r="K53">
        <f t="shared" si="3"/>
        <v>1.8308029988600405</v>
      </c>
      <c r="L53">
        <f t="shared" si="4"/>
        <v>0.4303948871764357</v>
      </c>
      <c r="M53">
        <f t="shared" si="5"/>
        <v>-0.62077950870758758</v>
      </c>
      <c r="N53" s="8">
        <f t="shared" si="6"/>
        <v>0.50230678409137264</v>
      </c>
      <c r="O53">
        <f t="shared" si="13"/>
        <v>10.133092975024176</v>
      </c>
      <c r="P53">
        <f t="shared" si="8"/>
        <v>10.35430102287051</v>
      </c>
      <c r="Q53">
        <f t="shared" si="9"/>
        <v>5.4977784888723882</v>
      </c>
      <c r="S53">
        <f t="shared" si="10"/>
        <v>5.4977784888723882</v>
      </c>
      <c r="U53">
        <f t="shared" si="11"/>
        <v>3</v>
      </c>
    </row>
    <row r="54" spans="1:21" x14ac:dyDescent="0.2">
      <c r="A54">
        <v>42</v>
      </c>
      <c r="B54" t="s">
        <v>42</v>
      </c>
      <c r="C54" s="1">
        <v>42</v>
      </c>
      <c r="D54" s="1">
        <v>17</v>
      </c>
      <c r="E54" s="1">
        <v>8</v>
      </c>
      <c r="F54" s="1">
        <v>0</v>
      </c>
      <c r="G54" s="1">
        <f>VLOOKUP(B54,split_cells!$A$2:$K$46,7,0)</f>
        <v>33</v>
      </c>
      <c r="H54" s="5">
        <f>VLOOKUP(B54,split_cells!$A$2:$K$46,11,0)</f>
        <v>17</v>
      </c>
      <c r="I54">
        <f t="shared" si="12"/>
        <v>0.99100090546530262</v>
      </c>
      <c r="J54">
        <f t="shared" si="2"/>
        <v>1.7181324067509769</v>
      </c>
      <c r="K54">
        <f t="shared" si="3"/>
        <v>1.2411061527852709</v>
      </c>
      <c r="L54">
        <f t="shared" si="4"/>
        <v>-1.0384130611240989</v>
      </c>
      <c r="M54">
        <f t="shared" si="5"/>
        <v>4.1459202902971031</v>
      </c>
      <c r="N54" s="8">
        <f t="shared" si="6"/>
        <v>3.7831966649919839</v>
      </c>
      <c r="O54">
        <f t="shared" si="13"/>
        <v>39.960977963763952</v>
      </c>
      <c r="P54">
        <f t="shared" si="8"/>
        <v>61.843224317880271</v>
      </c>
      <c r="Q54">
        <f t="shared" si="9"/>
        <v>50.6704979971353</v>
      </c>
      <c r="S54">
        <f t="shared" si="10"/>
        <v>39.960977963763952</v>
      </c>
      <c r="U54">
        <f t="shared" si="11"/>
        <v>1</v>
      </c>
    </row>
    <row r="55" spans="1:21" x14ac:dyDescent="0.2">
      <c r="A55">
        <v>43</v>
      </c>
      <c r="B55" t="s">
        <v>43</v>
      </c>
      <c r="C55" s="1">
        <v>44</v>
      </c>
      <c r="D55" s="1">
        <v>10</v>
      </c>
      <c r="E55" s="1">
        <v>4</v>
      </c>
      <c r="F55" s="1">
        <v>0</v>
      </c>
      <c r="G55" s="1">
        <f>VLOOKUP(B55,split_cells!$A$2:$K$46,7,0)</f>
        <v>8</v>
      </c>
      <c r="H55" s="5">
        <f>VLOOKUP(B55,split_cells!$A$2:$K$46,11,0)</f>
        <v>2</v>
      </c>
      <c r="I55">
        <f t="shared" si="12"/>
        <v>1.1838200861666963</v>
      </c>
      <c r="J55">
        <f t="shared" si="2"/>
        <v>0.39885216585290539</v>
      </c>
      <c r="K55">
        <f t="shared" si="3"/>
        <v>6.1712460635731679E-2</v>
      </c>
      <c r="L55">
        <f t="shared" si="4"/>
        <v>-1.0384130611240989</v>
      </c>
      <c r="M55">
        <f t="shared" si="5"/>
        <v>0.17367045779319418</v>
      </c>
      <c r="N55" s="8">
        <f t="shared" si="6"/>
        <v>-0.31791568613378013</v>
      </c>
      <c r="O55">
        <f t="shared" si="13"/>
        <v>2.7311614761314473</v>
      </c>
      <c r="P55">
        <f t="shared" si="8"/>
        <v>12.367221328056411</v>
      </c>
      <c r="Q55">
        <f t="shared" si="9"/>
        <v>9.7088219613276738</v>
      </c>
      <c r="S55">
        <f t="shared" si="10"/>
        <v>2.7311614761314473</v>
      </c>
      <c r="U55">
        <f t="shared" si="11"/>
        <v>1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ADBF-F9DC-A24B-95B1-999996059A17}">
  <dimension ref="A2:V55"/>
  <sheetViews>
    <sheetView zoomScale="75" workbookViewId="0">
      <selection activeCell="U35" sqref="U35"/>
    </sheetView>
  </sheetViews>
  <sheetFormatPr baseColWidth="10" defaultRowHeight="16" x14ac:dyDescent="0.2"/>
  <cols>
    <col min="2" max="2" width="25.33203125" customWidth="1"/>
    <col min="3" max="3" width="15.5" style="1" customWidth="1"/>
    <col min="4" max="4" width="16.5" style="1" customWidth="1"/>
    <col min="5" max="5" width="14.33203125" style="1" bestFit="1" customWidth="1"/>
    <col min="6" max="6" width="11.83203125" style="1" bestFit="1" customWidth="1"/>
    <col min="7" max="7" width="11.5" style="1" bestFit="1" customWidth="1"/>
    <col min="8" max="8" width="17" style="1" bestFit="1" customWidth="1"/>
    <col min="10" max="10" width="10.5" customWidth="1"/>
    <col min="14" max="14" width="15.83203125" bestFit="1" customWidth="1"/>
  </cols>
  <sheetData>
    <row r="2" spans="1:22" x14ac:dyDescent="0.2">
      <c r="C2"/>
      <c r="D2">
        <v>2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22" x14ac:dyDescent="0.2">
      <c r="B3" t="s">
        <v>44</v>
      </c>
      <c r="C3" t="s">
        <v>52</v>
      </c>
      <c r="D3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5" t="s">
        <v>130</v>
      </c>
      <c r="K3" s="2"/>
      <c r="L3" s="2"/>
    </row>
    <row r="4" spans="1:22" x14ac:dyDescent="0.2">
      <c r="B4">
        <v>1</v>
      </c>
      <c r="C4">
        <v>13.999999999999998</v>
      </c>
      <c r="D4" t="str">
        <f>VLOOKUP(C4,clusterminiproj3,$D$2)</f>
        <v>SOM Institute for Cell Engineering</v>
      </c>
      <c r="E4">
        <f>VLOOKUP(C4,clusterminiproj3,$E$2)</f>
        <v>-1.1300100822500281</v>
      </c>
      <c r="F4">
        <f>VLOOKUP(C4,clusterminiproj3,$F$2)</f>
        <v>-0.73195946920258448</v>
      </c>
      <c r="G4">
        <f>VLOOKUP(C4,clusterminiproj3,$G$2)</f>
        <v>-1.1176812315138074</v>
      </c>
      <c r="H4">
        <f>VLOOKUP(C4,clusterminiproj3,$H$2)</f>
        <v>-1.0384130611240989</v>
      </c>
      <c r="I4">
        <f>VLOOKUP(C4,clusterminiproj3,$I$2)</f>
        <v>-1.0974494886080566</v>
      </c>
      <c r="J4">
        <f>VLOOKUP(C4,clusterminiproj3,$J$2)</f>
        <v>0.22889929401632175</v>
      </c>
      <c r="K4" s="3"/>
    </row>
    <row r="5" spans="1:22" x14ac:dyDescent="0.2">
      <c r="B5">
        <v>2</v>
      </c>
      <c r="C5">
        <v>27</v>
      </c>
      <c r="D5" t="str">
        <f>VLOOKUP(C5,clusterminiproj3,$D$2,0)</f>
        <v>SOM Pharmacology and Molecular Sciences</v>
      </c>
      <c r="E5">
        <f>VLOOKUP(C5,clusterminiproj3,$E$2,0)</f>
        <v>0.89459131511460577</v>
      </c>
      <c r="F5">
        <f>VLOOKUP(C5,clusterminiproj3,$F$2,0)</f>
        <v>2.1914954167742091E-2</v>
      </c>
      <c r="G5">
        <f>VLOOKUP(C5,clusterminiproj3,$G$2,0)</f>
        <v>1.2411061527852709</v>
      </c>
      <c r="H5">
        <f>VLOOKUP(C5,clusterminiproj3,$H$2,0)</f>
        <v>0.4303948871764357</v>
      </c>
      <c r="I5">
        <f>VLOOKUP(C5,clusterminiproj3,$I$2,0)</f>
        <v>0.49145044439350688</v>
      </c>
      <c r="J5">
        <f>VLOOKUP(C5,clusterminiproj3,$J$2,0)</f>
        <v>-4.4508196058729181E-2</v>
      </c>
      <c r="K5" s="3"/>
    </row>
    <row r="6" spans="1:22" x14ac:dyDescent="0.2">
      <c r="B6">
        <v>3</v>
      </c>
      <c r="C6">
        <v>4</v>
      </c>
      <c r="D6" t="str">
        <f>VLOOKUP(C6,clusterminiproj3,$D$2)</f>
        <v>A&amp;S Neuroscience</v>
      </c>
      <c r="E6">
        <f>VLOOKUP(C6,clusterminiproj3,$E$2)</f>
        <v>-0.84078131119793764</v>
      </c>
      <c r="F6">
        <f>VLOOKUP(C6,clusterminiproj3,$F$2)</f>
        <v>-0.54349086336000285</v>
      </c>
      <c r="G6">
        <f>VLOOKUP(C6,clusterminiproj3,$G$2)</f>
        <v>0.35656088367311645</v>
      </c>
      <c r="H6">
        <f>VLOOKUP(C6,clusterminiproj3,$H$2)</f>
        <v>-1.0384130611240989</v>
      </c>
      <c r="I6">
        <f>VLOOKUP(C6,clusterminiproj3,$I$2)</f>
        <v>-1.0974494886080566</v>
      </c>
      <c r="J6">
        <f>VLOOKUP(C6,clusterminiproj3,$J$2)</f>
        <v>-0.86473066628388195</v>
      </c>
      <c r="K6" s="4"/>
    </row>
    <row r="7" spans="1:22" x14ac:dyDescent="0.2">
      <c r="B7">
        <v>4</v>
      </c>
      <c r="C7">
        <v>20</v>
      </c>
      <c r="D7" t="str">
        <f>VLOOKUP(C7,clusterminiproj3,$D$2,0)</f>
        <v>SOM Neuroscience</v>
      </c>
      <c r="E7">
        <f>VLOOKUP(C7,clusterminiproj3,$E$2,0)</f>
        <v>0.70177213441321207</v>
      </c>
      <c r="F7">
        <f>VLOOKUP(C7,clusterminiproj3,$F$2,0)</f>
        <v>-0.35502225751742122</v>
      </c>
      <c r="G7">
        <f>VLOOKUP(C7,clusterminiproj3,$G$2,0)</f>
        <v>-0.2331359624016531</v>
      </c>
      <c r="H7">
        <f>VLOOKUP(C7,clusterminiproj3,$H$2,0)</f>
        <v>-0.74465147146399202</v>
      </c>
      <c r="I7">
        <f>VLOOKUP(C7,clusterminiproj3,$I$2,0)</f>
        <v>-0.46188951540743123</v>
      </c>
      <c r="J7">
        <f>VLOOKUP(C7,clusterminiproj3,$J$2,0)</f>
        <v>0.22889929401632175</v>
      </c>
      <c r="K7" s="3"/>
    </row>
    <row r="8" spans="1:22" x14ac:dyDescent="0.2">
      <c r="B8">
        <v>5</v>
      </c>
      <c r="C8">
        <v>28</v>
      </c>
      <c r="D8" t="str">
        <f>VLOOKUP(C8,clusterminiproj3,$D$2,0)</f>
        <v>SOM Physical Medicine and Rehabilitation</v>
      </c>
      <c r="E8">
        <f>VLOOKUP(C8,clusterminiproj3,$E$2,0)</f>
        <v>-1.7084676243542092</v>
      </c>
      <c r="F8">
        <f>VLOOKUP(C8,clusterminiproj3,$F$2,0)</f>
        <v>-1.4858338925729111</v>
      </c>
      <c r="G8">
        <f>VLOOKUP(C8,clusterminiproj3,$G$2,0)</f>
        <v>-1.1176812315138074</v>
      </c>
      <c r="H8">
        <f>VLOOKUP(C8,clusterminiproj3,$H$2,0)</f>
        <v>-1.0384130611240989</v>
      </c>
      <c r="I8">
        <f>VLOOKUP(C8,clusterminiproj3,$I$2,0)</f>
        <v>-1.0974494886080566</v>
      </c>
      <c r="J8">
        <f>VLOOKUP(C8,clusterminiproj3,$J$2,0)</f>
        <v>-0.86473066628388195</v>
      </c>
      <c r="K8" s="4"/>
    </row>
    <row r="9" spans="1:22" x14ac:dyDescent="0.2">
      <c r="V9" s="1" t="s">
        <v>64</v>
      </c>
    </row>
    <row r="10" spans="1:22" x14ac:dyDescent="0.2">
      <c r="B10" s="2" t="s">
        <v>45</v>
      </c>
      <c r="C10" s="2">
        <f>AVERAGE(C13:C55)</f>
        <v>31.720930232558139</v>
      </c>
      <c r="D10" s="2">
        <f>AVERAGE(D13:D55)</f>
        <v>7.8837209302325579</v>
      </c>
      <c r="E10" s="2">
        <f>AVERAGE(E13:E55)</f>
        <v>3.7906976744186047</v>
      </c>
      <c r="F10" s="2">
        <f>AVERAGE(F13:F55)</f>
        <v>3.5348837209302326</v>
      </c>
      <c r="G10" s="2">
        <f>AVERAGE(G13:G55)</f>
        <v>6.9069767441860463</v>
      </c>
      <c r="H10" s="2">
        <f>AVERAGE(H13:H55)</f>
        <v>3.1627906976744184</v>
      </c>
      <c r="I10" s="2"/>
      <c r="J10" s="2"/>
      <c r="V10">
        <f>SUM(T13:T55)</f>
        <v>214.24422849407665</v>
      </c>
    </row>
    <row r="11" spans="1:22" x14ac:dyDescent="0.2">
      <c r="B11" s="2" t="s">
        <v>46</v>
      </c>
      <c r="C11" s="2">
        <f>STDEV(C13:C55)</f>
        <v>10.37241208434169</v>
      </c>
      <c r="D11" s="2">
        <f>STDEV(D13:D55)</f>
        <v>5.3059234747841755</v>
      </c>
      <c r="E11" s="2">
        <f>STDEV(E13:E55)</f>
        <v>3.3915731673192866</v>
      </c>
      <c r="F11" s="2">
        <f>STDEV(F13:F55)</f>
        <v>3.40412101240682</v>
      </c>
      <c r="G11" s="2">
        <f>STDEV(G13:G55)</f>
        <v>6.2936625474640007</v>
      </c>
      <c r="H11" s="2">
        <f>STDEV(H13:H55)</f>
        <v>3.6575442747581564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</row>
    <row r="12" spans="1:22" x14ac:dyDescent="0.2">
      <c r="B12" t="s">
        <v>0</v>
      </c>
      <c r="C12" s="1" t="s">
        <v>47</v>
      </c>
      <c r="D12" s="1" t="s">
        <v>48</v>
      </c>
      <c r="E12" s="1" t="s">
        <v>49</v>
      </c>
      <c r="F12" s="1" t="s">
        <v>50</v>
      </c>
      <c r="G12" s="7" t="s">
        <v>51</v>
      </c>
      <c r="H12" s="9" t="s">
        <v>129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58</v>
      </c>
      <c r="N12" s="5" t="s">
        <v>130</v>
      </c>
      <c r="O12" s="2" t="s">
        <v>59</v>
      </c>
      <c r="P12" s="2" t="s">
        <v>60</v>
      </c>
      <c r="Q12" s="2" t="s">
        <v>61</v>
      </c>
      <c r="R12" s="2" t="s">
        <v>127</v>
      </c>
      <c r="S12" s="15" t="s">
        <v>128</v>
      </c>
      <c r="T12" s="10" t="s">
        <v>62</v>
      </c>
      <c r="U12" s="2" t="s">
        <v>63</v>
      </c>
    </row>
    <row r="13" spans="1:22" x14ac:dyDescent="0.2">
      <c r="A13">
        <v>1</v>
      </c>
      <c r="B13" t="s">
        <v>1</v>
      </c>
      <c r="C13" s="1">
        <f>VLOOKUP(B13,split_cells2!A4:I46,3,0)</f>
        <v>37</v>
      </c>
      <c r="D13" s="1">
        <f>VLOOKUP(B13,split_cells2!A4:I46,5,0)</f>
        <v>15</v>
      </c>
      <c r="E13" s="1">
        <f>VLOOKUP(B13,split_cells2!A3:I46,7,0)</f>
        <v>11</v>
      </c>
      <c r="F13" s="1">
        <f>VLOOKUP(B13,split_cells2!A3:I46,9,0)</f>
        <v>7</v>
      </c>
      <c r="G13" s="1">
        <f>VLOOKUP(B13,split_cells!$A$2:$K$46,7,0)</f>
        <v>7</v>
      </c>
      <c r="H13" s="5">
        <f>VLOOKUP(B13,split_cells!$A$2:$K$46,11,0)</f>
        <v>0</v>
      </c>
      <c r="I13">
        <f>STANDARDIZE(C13,$C$10,$C$11)</f>
        <v>0.50895295371181837</v>
      </c>
      <c r="J13">
        <f>STANDARDIZE(D13,$D$10,$D$11)</f>
        <v>1.3411951950658136</v>
      </c>
      <c r="K13">
        <f>STANDARDIZE(E13,$E$10,$E$11)</f>
        <v>2.1256514218974254</v>
      </c>
      <c r="L13">
        <f>STANDARDIZE(F13,$F$10,$F$11)</f>
        <v>1.0179180664966496</v>
      </c>
      <c r="M13">
        <f>STANDARDIZE(G13,$G$10,$G$11)</f>
        <v>1.4780464493037826E-2</v>
      </c>
      <c r="N13" s="8">
        <f>STANDARDIZE(H13,$H$10,$H$11)</f>
        <v>-0.86473066628388195</v>
      </c>
      <c r="O13">
        <f>SUMXMY2($E$4:$J$4,I13:N13)</f>
        <v>24.164956460974139</v>
      </c>
      <c r="P13">
        <f>SUMXMY2($E$5:$J$5,I13:N13)</f>
        <v>3.9168002895572918</v>
      </c>
      <c r="Q13">
        <f>SUMXMY2($E$6:$J$6,I13:N13)</f>
        <v>13.969058632128178</v>
      </c>
      <c r="R13">
        <f>SUMXMY2($E$7:$J$7,I13:N13)</f>
        <v>13.008102943174132</v>
      </c>
      <c r="S13" s="8">
        <f>SUMXMY2($E$8:$J$8,I13:N13)</f>
        <v>28.893807358066951</v>
      </c>
      <c r="T13">
        <f>MIN(O13:S13)</f>
        <v>3.9168002895572918</v>
      </c>
      <c r="U13">
        <f>MATCH(T13,O13:S13,0)</f>
        <v>2</v>
      </c>
    </row>
    <row r="14" spans="1:22" x14ac:dyDescent="0.2">
      <c r="A14">
        <v>2</v>
      </c>
      <c r="B14" t="s">
        <v>2</v>
      </c>
      <c r="C14" s="1">
        <f>VLOOKUP(B14,split_cells2!A5:I47,3,0)</f>
        <v>45</v>
      </c>
      <c r="D14" s="1">
        <f>VLOOKUP(B14,split_cells2!A5:I47,5,0)</f>
        <v>15</v>
      </c>
      <c r="E14" s="1">
        <f>VLOOKUP(B14,split_cells2!A4:I47,7,0)</f>
        <v>0</v>
      </c>
      <c r="F14" s="1">
        <f>VLOOKUP(B14,split_cells2!A4:I47,9,0)</f>
        <v>5</v>
      </c>
      <c r="G14" s="1">
        <f>VLOOKUP(B14,split_cells!$A$2:$K$46,7,0)</f>
        <v>0</v>
      </c>
      <c r="H14" s="5">
        <f>VLOOKUP(B14,split_cells!$A$2:$K$46,11,0)</f>
        <v>5</v>
      </c>
      <c r="I14">
        <f>STANDARDIZE(C14,$C$10,$C$11)</f>
        <v>1.2802296765173931</v>
      </c>
      <c r="J14">
        <f>STANDARDIZE(D14,$D$10,$D$11)</f>
        <v>1.3411951950658136</v>
      </c>
      <c r="K14">
        <f>STANDARDIZE(E14,$E$10,$E$11)</f>
        <v>-1.1176812315138074</v>
      </c>
      <c r="L14">
        <f>STANDARDIZE(F14,$F$10,$F$11)</f>
        <v>0.4303948871764357</v>
      </c>
      <c r="M14">
        <f>STANDARDIZE(G14,$G$10,$G$11)</f>
        <v>-1.0974494886080566</v>
      </c>
      <c r="N14" s="8">
        <f>STANDARDIZE(H14,$H$10,$H$11)</f>
        <v>0.50230678409137264</v>
      </c>
      <c r="O14">
        <f>SUMXMY2($E$4:$J$4,I14:N14)</f>
        <v>12.339374401341018</v>
      </c>
      <c r="P14">
        <f>SUMXMY2($E$5:$J$5,I14:N14)</f>
        <v>10.276704843746916</v>
      </c>
      <c r="Q14">
        <f>SUMXMY2($E$6:$J$6,I14:N14)</f>
        <v>14.250307142743919</v>
      </c>
      <c r="R14">
        <f>SUMXMY2($E$7:$J$7,I14:N14)</f>
        <v>5.8536091876919096</v>
      </c>
      <c r="S14" s="8">
        <f>SUMXMY2($E$8:$J$8,I14:N14)</f>
        <v>20.95059319831195</v>
      </c>
      <c r="T14">
        <f t="shared" ref="T14:T55" si="0">MIN(O14:S14)</f>
        <v>5.8536091876919096</v>
      </c>
      <c r="U14">
        <f>MATCH(T14,O14:S14,0)</f>
        <v>4</v>
      </c>
    </row>
    <row r="15" spans="1:22" x14ac:dyDescent="0.2">
      <c r="A15">
        <v>3</v>
      </c>
      <c r="B15" t="s">
        <v>3</v>
      </c>
      <c r="C15" s="1">
        <f>VLOOKUP(B15,split_cells2!A6:I48,3,0)</f>
        <v>37</v>
      </c>
      <c r="D15" s="1">
        <f>VLOOKUP(B15,split_cells2!A6:I48,5,0)</f>
        <v>4</v>
      </c>
      <c r="E15" s="1">
        <f>VLOOKUP(B15,split_cells2!A5:I48,7,0)</f>
        <v>10</v>
      </c>
      <c r="F15" s="1">
        <f>VLOOKUP(B15,split_cells2!A5:I48,9,0)</f>
        <v>2</v>
      </c>
      <c r="G15" s="1">
        <f>VLOOKUP(B15,split_cells!$A$2:$K$46,7,0)</f>
        <v>8</v>
      </c>
      <c r="H15" s="5">
        <f>VLOOKUP(B15,split_cells!$A$2:$K$46,11,0)</f>
        <v>2</v>
      </c>
      <c r="I15">
        <f>STANDARDIZE(C15,$C$10,$C$11)</f>
        <v>0.50895295371181837</v>
      </c>
      <c r="J15">
        <f>STANDARDIZE(D15,$D$10,$D$11)</f>
        <v>-0.73195946920258448</v>
      </c>
      <c r="K15">
        <f>STANDARDIZE(E15,$E$10,$E$11)</f>
        <v>1.8308029988600405</v>
      </c>
      <c r="L15">
        <f>STANDARDIZE(F15,$F$10,$F$11)</f>
        <v>-0.45088988180388506</v>
      </c>
      <c r="M15">
        <f>STANDARDIZE(G15,$G$10,$G$11)</f>
        <v>0.17367045779319418</v>
      </c>
      <c r="N15" s="8">
        <f>STANDARDIZE(H15,$H$10,$H$11)</f>
        <v>-0.31791568613378013</v>
      </c>
      <c r="O15">
        <f>SUMXMY2($E$4:$J$4,I15:N15)</f>
        <v>13.63969511690674</v>
      </c>
      <c r="P15">
        <f>SUMXMY2($E$5:$J$5,I15:N15)</f>
        <v>2.017184581817431</v>
      </c>
      <c r="Q15">
        <f>SUMXMY2($E$6:$J$6,I15:N15)</f>
        <v>6.2906288423447485</v>
      </c>
      <c r="R15">
        <f>SUMXMY2($E$7:$J$7,I15:N15)</f>
        <v>5.2283439074243105</v>
      </c>
      <c r="S15" s="8">
        <f>SUMXMY2($E$8:$J$8,I15:N15)</f>
        <v>16.438775949900087</v>
      </c>
      <c r="T15">
        <f t="shared" si="0"/>
        <v>2.017184581817431</v>
      </c>
      <c r="U15">
        <f>MATCH(T15,O15:S15,0)</f>
        <v>2</v>
      </c>
    </row>
    <row r="16" spans="1:22" x14ac:dyDescent="0.2">
      <c r="A16">
        <v>4</v>
      </c>
      <c r="B16" t="s">
        <v>4</v>
      </c>
      <c r="C16" s="1">
        <f>VLOOKUP(B16,split_cells2!A7:I49,3,0)</f>
        <v>23</v>
      </c>
      <c r="D16" s="1">
        <f>VLOOKUP(B16,split_cells2!A7:I49,5,0)</f>
        <v>5</v>
      </c>
      <c r="E16" s="1">
        <f>VLOOKUP(B16,split_cells2!A6:I49,7,0)</f>
        <v>5</v>
      </c>
      <c r="F16" s="1">
        <f>VLOOKUP(B16,split_cells2!A6:I49,9,0)</f>
        <v>0</v>
      </c>
      <c r="G16" s="1">
        <f>VLOOKUP(B16,split_cells!$A$2:$K$46,7,0)</f>
        <v>0</v>
      </c>
      <c r="H16" s="5">
        <f>VLOOKUP(B16,split_cells!$A$2:$K$46,11,0)</f>
        <v>0</v>
      </c>
      <c r="I16">
        <f>STANDARDIZE(C16,$C$10,$C$11)</f>
        <v>-0.84078131119793764</v>
      </c>
      <c r="J16">
        <f>STANDARDIZE(D16,$D$10,$D$11)</f>
        <v>-0.54349086336000285</v>
      </c>
      <c r="K16">
        <f>STANDARDIZE(E16,$E$10,$E$11)</f>
        <v>0.35656088367311645</v>
      </c>
      <c r="L16">
        <f>STANDARDIZE(F16,$F$10,$F$11)</f>
        <v>-1.0384130611240989</v>
      </c>
      <c r="M16">
        <f>STANDARDIZE(G16,$G$10,$G$11)</f>
        <v>-1.0974494886080566</v>
      </c>
      <c r="N16" s="8">
        <f>STANDARDIZE(H16,$H$10,$H$11)</f>
        <v>-0.86473066628388195</v>
      </c>
      <c r="O16">
        <f>SUMXMY2($E$4:$J$4,I16:N16)</f>
        <v>3.4885900016495892</v>
      </c>
      <c r="P16">
        <f>SUMXMY2($E$5:$J$5,I16:N16)</f>
        <v>9.4683869105032556</v>
      </c>
      <c r="Q16">
        <f>SUMXMY2($E$6:$J$6,I16:N16)</f>
        <v>0</v>
      </c>
      <c r="R16">
        <f>SUMXMY2($E$7:$J$7,I16:N16)</f>
        <v>4.4489927593862451</v>
      </c>
      <c r="S16" s="8">
        <f>SUMXMY2($E$8:$J$8,I16:N16)</f>
        <v>3.8142797369356982</v>
      </c>
      <c r="T16">
        <f t="shared" si="0"/>
        <v>0</v>
      </c>
      <c r="U16">
        <f>MATCH(T16,O16:S16,0)</f>
        <v>3</v>
      </c>
    </row>
    <row r="17" spans="1:21" x14ac:dyDescent="0.2">
      <c r="A17">
        <v>5</v>
      </c>
      <c r="B17" t="s">
        <v>5</v>
      </c>
      <c r="C17" s="1">
        <f>VLOOKUP(B17,split_cells2!A8:I50,3,0)</f>
        <v>24</v>
      </c>
      <c r="D17" s="1">
        <f>VLOOKUP(B17,split_cells2!A8:I50,5,0)</f>
        <v>14</v>
      </c>
      <c r="E17" s="1">
        <f>VLOOKUP(B17,split_cells2!A7:I50,7,0)</f>
        <v>0</v>
      </c>
      <c r="F17" s="1">
        <f>VLOOKUP(B17,split_cells2!A7:I50,9,0)</f>
        <v>19</v>
      </c>
      <c r="G17" s="1">
        <f>VLOOKUP(B17,split_cells!$A$2:$K$46,7,0)</f>
        <v>10</v>
      </c>
      <c r="H17" s="5">
        <f>VLOOKUP(B17,split_cells!$A$2:$K$46,11,0)</f>
        <v>10</v>
      </c>
      <c r="I17">
        <f>STANDARDIZE(C17,$C$10,$C$11)</f>
        <v>-0.74437172084724079</v>
      </c>
      <c r="J17">
        <f>STANDARDIZE(D17,$D$10,$D$11)</f>
        <v>1.1527265892232319</v>
      </c>
      <c r="K17">
        <f>STANDARDIZE(E17,$E$10,$E$11)</f>
        <v>-1.1176812315138074</v>
      </c>
      <c r="L17">
        <f>STANDARDIZE(F17,$F$10,$F$11)</f>
        <v>4.5430571424179327</v>
      </c>
      <c r="M17">
        <f>STANDARDIZE(G17,$G$10,$G$11)</f>
        <v>0.49145044439350688</v>
      </c>
      <c r="N17" s="8">
        <f>STANDARDIZE(H17,$H$10,$H$11)</f>
        <v>1.8693442344666273</v>
      </c>
      <c r="O17">
        <f>SUMXMY2($E$4:$J$4,I17:N17)</f>
        <v>40.069230717378971</v>
      </c>
      <c r="P17">
        <f>SUMXMY2($E$5:$J$5,I17:N17)</f>
        <v>30.105634663070521</v>
      </c>
      <c r="Q17">
        <f>SUMXMY2($E$6:$J$6,I17:N17)</f>
        <v>46.212416462784169</v>
      </c>
      <c r="R17">
        <f>SUMXMY2($E$7:$J$7,I17:N17)</f>
        <v>36.706838034987399</v>
      </c>
      <c r="S17" s="8">
        <f>SUMXMY2($E$8:$J$8,I17:N17)</f>
        <v>49.044060520289023</v>
      </c>
      <c r="T17">
        <f t="shared" si="0"/>
        <v>30.105634663070521</v>
      </c>
      <c r="U17">
        <f>MATCH(T17,O17:S17,0)</f>
        <v>2</v>
      </c>
    </row>
    <row r="18" spans="1:21" x14ac:dyDescent="0.2">
      <c r="A18">
        <v>6</v>
      </c>
      <c r="B18" t="s">
        <v>6</v>
      </c>
      <c r="C18" s="1">
        <f>VLOOKUP(B18,split_cells2!A9:I51,3,0)</f>
        <v>39</v>
      </c>
      <c r="D18" s="1">
        <f>VLOOKUP(B18,split_cells2!A9:I51,5,0)</f>
        <v>5</v>
      </c>
      <c r="E18" s="1">
        <f>VLOOKUP(B18,split_cells2!A8:I51,7,0)</f>
        <v>0</v>
      </c>
      <c r="F18" s="1">
        <f>VLOOKUP(B18,split_cells2!A8:I51,9,0)</f>
        <v>3</v>
      </c>
      <c r="G18" s="1">
        <f>VLOOKUP(B18,split_cells!$A$2:$K$46,7,0)</f>
        <v>17</v>
      </c>
      <c r="H18" s="5">
        <f>VLOOKUP(B18,split_cells!$A$2:$K$46,11,0)</f>
        <v>0</v>
      </c>
      <c r="I18">
        <f>STANDARDIZE(C18,$C$10,$C$11)</f>
        <v>0.70177213441321207</v>
      </c>
      <c r="J18">
        <f>STANDARDIZE(D18,$D$10,$D$11)</f>
        <v>-0.54349086336000285</v>
      </c>
      <c r="K18">
        <f>STANDARDIZE(E18,$E$10,$E$11)</f>
        <v>-1.1176812315138074</v>
      </c>
      <c r="L18">
        <f>STANDARDIZE(F18,$F$10,$F$11)</f>
        <v>-0.15712829214377813</v>
      </c>
      <c r="M18">
        <f>STANDARDIZE(G18,$G$10,$G$11)</f>
        <v>1.6036803974946012</v>
      </c>
      <c r="N18" s="8">
        <f>STANDARDIZE(H18,$H$10,$H$11)</f>
        <v>-0.86473066628388195</v>
      </c>
      <c r="O18">
        <f>SUMXMY2($E$4:$J$4,I18:N18)</f>
        <v>12.659738500371821</v>
      </c>
      <c r="P18">
        <f>SUMXMY2($E$5:$J$5,I18:N18)</f>
        <v>8.175744754745109</v>
      </c>
      <c r="Q18">
        <f>SUMXMY2($E$6:$J$6,I18:N18)</f>
        <v>12.6256264523913</v>
      </c>
      <c r="R18">
        <f>SUMXMY2($E$7:$J$7,I18:N18)</f>
        <v>6.6257297898878083</v>
      </c>
      <c r="S18" s="8">
        <f>SUMXMY2($E$8:$J$8,I18:N18)</f>
        <v>14.77003158508305</v>
      </c>
      <c r="T18">
        <f t="shared" si="0"/>
        <v>6.6257297898878083</v>
      </c>
      <c r="U18">
        <f>MATCH(T18,O18:S18,0)</f>
        <v>4</v>
      </c>
    </row>
    <row r="19" spans="1:21" x14ac:dyDescent="0.2">
      <c r="A19">
        <v>7</v>
      </c>
      <c r="B19" t="s">
        <v>7</v>
      </c>
      <c r="C19" s="1">
        <f>VLOOKUP(B19,split_cells2!A10:I52,3,0)</f>
        <v>40</v>
      </c>
      <c r="D19" s="1">
        <f>VLOOKUP(B19,split_cells2!A10:I52,5,0)</f>
        <v>13</v>
      </c>
      <c r="E19" s="1">
        <f>VLOOKUP(B19,split_cells2!A9:I52,7,0)</f>
        <v>3</v>
      </c>
      <c r="F19" s="1">
        <f>VLOOKUP(B19,split_cells2!A9:I52,9,0)</f>
        <v>0</v>
      </c>
      <c r="G19" s="1">
        <f>VLOOKUP(B19,split_cells!$A$2:$K$46,7,0)</f>
        <v>3</v>
      </c>
      <c r="H19" s="5">
        <f>VLOOKUP(B19,split_cells!$A$2:$K$46,11,0)</f>
        <v>0</v>
      </c>
      <c r="I19">
        <f>STANDARDIZE(C19,$C$10,$C$11)</f>
        <v>0.79818172476390892</v>
      </c>
      <c r="J19">
        <f>STANDARDIZE(D19,$D$10,$D$11)</f>
        <v>0.96425798338065039</v>
      </c>
      <c r="K19">
        <f>STANDARDIZE(E19,$E$10,$E$11)</f>
        <v>-0.2331359624016531</v>
      </c>
      <c r="L19">
        <f>STANDARDIZE(F19,$F$10,$F$11)</f>
        <v>-1.0384130611240989</v>
      </c>
      <c r="M19">
        <f>STANDARDIZE(G19,$G$10,$G$11)</f>
        <v>-0.62077950870758758</v>
      </c>
      <c r="N19" s="8">
        <f>STANDARDIZE(H19,$H$10,$H$11)</f>
        <v>-0.86473066628388195</v>
      </c>
      <c r="O19">
        <f>SUMXMY2($E$4:$J$4,I19:N19)</f>
        <v>8.8007383839968618</v>
      </c>
      <c r="P19">
        <f>SUMXMY2($E$5:$J$5,I19:N19)</f>
        <v>7.1379121662369052</v>
      </c>
      <c r="Q19">
        <f>SUMXMY2($E$6:$J$6,I19:N19)</f>
        <v>5.5344630581058869</v>
      </c>
      <c r="R19">
        <f>SUMXMY2($E$7:$J$7,I19:N19)</f>
        <v>3.0573635547324454</v>
      </c>
      <c r="S19" s="8">
        <f>SUMXMY2($E$8:$J$8,I19:N19)</f>
        <v>13.295875762894934</v>
      </c>
      <c r="T19">
        <f t="shared" si="0"/>
        <v>3.0573635547324454</v>
      </c>
      <c r="U19">
        <f>MATCH(T19,O19:S19,0)</f>
        <v>4</v>
      </c>
    </row>
    <row r="20" spans="1:21" x14ac:dyDescent="0.2">
      <c r="A20">
        <v>8</v>
      </c>
      <c r="B20" t="s">
        <v>8</v>
      </c>
      <c r="C20" s="1">
        <f>VLOOKUP(B20,split_cells2!A11:I53,3,0)</f>
        <v>26</v>
      </c>
      <c r="D20" s="1">
        <f>VLOOKUP(B20,split_cells2!A11:I53,5,0)</f>
        <v>18</v>
      </c>
      <c r="E20" s="1">
        <f>VLOOKUP(B20,split_cells2!A10:I53,7,0)</f>
        <v>11</v>
      </c>
      <c r="F20" s="1">
        <f>VLOOKUP(B20,split_cells2!A10:I53,9,0)</f>
        <v>0</v>
      </c>
      <c r="G20" s="1">
        <f>VLOOKUP(B20,split_cells!$A$2:$K$46,7,0)</f>
        <v>4</v>
      </c>
      <c r="H20" s="5">
        <f>VLOOKUP(B20,split_cells!$A$2:$K$46,11,0)</f>
        <v>5</v>
      </c>
      <c r="I20">
        <f>STANDARDIZE(C20,$C$10,$C$11)</f>
        <v>-0.55155254014584709</v>
      </c>
      <c r="J20">
        <f>STANDARDIZE(D20,$D$10,$D$11)</f>
        <v>1.9066010125935586</v>
      </c>
      <c r="K20">
        <f>STANDARDIZE(E20,$E$10,$E$11)</f>
        <v>2.1256514218974254</v>
      </c>
      <c r="L20">
        <f>STANDARDIZE(F20,$F$10,$F$11)</f>
        <v>-1.0384130611240989</v>
      </c>
      <c r="M20">
        <f>STANDARDIZE(G20,$G$10,$G$11)</f>
        <v>-0.46188951540743123</v>
      </c>
      <c r="N20" s="8">
        <f>STANDARDIZE(H20,$H$10,$H$11)</f>
        <v>0.50230678409137264</v>
      </c>
      <c r="O20">
        <f>SUMXMY2($E$4:$J$4,I20:N20)</f>
        <v>18.294509379960967</v>
      </c>
      <c r="P20">
        <f>SUMXMY2($E$5:$J$5,I20:N20)</f>
        <v>9.791054412501536</v>
      </c>
      <c r="Q20">
        <f>SUMXMY2($E$6:$J$6,I20:N20)</f>
        <v>11.489012685315977</v>
      </c>
      <c r="R20">
        <f>SUMXMY2($E$7:$J$7,I20:N20)</f>
        <v>12.410688007283314</v>
      </c>
      <c r="S20" s="8">
        <f>SUMXMY2($E$8:$J$8,I20:N20)</f>
        <v>25.639001668807474</v>
      </c>
      <c r="T20">
        <f t="shared" si="0"/>
        <v>9.791054412501536</v>
      </c>
      <c r="U20">
        <f>MATCH(T20,O20:S20,0)</f>
        <v>2</v>
      </c>
    </row>
    <row r="21" spans="1:21" x14ac:dyDescent="0.2">
      <c r="A21">
        <v>9</v>
      </c>
      <c r="B21" t="s">
        <v>9</v>
      </c>
      <c r="C21" s="1">
        <f>VLOOKUP(B21,split_cells2!A12:I54,3,0)</f>
        <v>42</v>
      </c>
      <c r="D21" s="1">
        <f>VLOOKUP(B21,split_cells2!A12:I54,5,0)</f>
        <v>6</v>
      </c>
      <c r="E21" s="1">
        <f>VLOOKUP(B21,split_cells2!A11:I54,7,0)</f>
        <v>6</v>
      </c>
      <c r="F21" s="1">
        <f>VLOOKUP(B21,split_cells2!A11:I54,9,0)</f>
        <v>3</v>
      </c>
      <c r="G21" s="1">
        <f>VLOOKUP(B21,split_cells!$A$2:$K$46,7,0)</f>
        <v>6</v>
      </c>
      <c r="H21" s="5">
        <f>VLOOKUP(B21,split_cells!$A$2:$K$46,11,0)</f>
        <v>0</v>
      </c>
      <c r="I21">
        <f>STANDARDIZE(C21,$C$10,$C$11)</f>
        <v>0.99100090546530262</v>
      </c>
      <c r="J21">
        <f>STANDARDIZE(D21,$D$10,$D$11)</f>
        <v>-0.35502225751742122</v>
      </c>
      <c r="K21">
        <f>STANDARDIZE(E21,$E$10,$E$11)</f>
        <v>0.65140930671050123</v>
      </c>
      <c r="L21">
        <f>STANDARDIZE(F21,$F$10,$F$11)</f>
        <v>-0.15712829214377813</v>
      </c>
      <c r="M21">
        <f>STANDARDIZE(G21,$G$10,$G$11)</f>
        <v>-0.14410952880711853</v>
      </c>
      <c r="N21" s="8">
        <f>STANDARDIZE(H21,$H$10,$H$11)</f>
        <v>-0.86473066628388195</v>
      </c>
      <c r="O21">
        <f>SUMXMY2($E$4:$J$4,I21:N21)</f>
        <v>10.6519970170531</v>
      </c>
      <c r="P21">
        <f>SUMXMY2($E$5:$J$5,I21:N21)</f>
        <v>1.9210037073706689</v>
      </c>
      <c r="Q21">
        <f>SUMXMY2($E$6:$J$6,I21:N21)</f>
        <v>5.1634020202295243</v>
      </c>
      <c r="R21">
        <f>SUMXMY2($E$7:$J$7,I21:N21)</f>
        <v>2.5082677113014484</v>
      </c>
      <c r="S21" s="8">
        <f>SUMXMY2($E$8:$J$8,I21:N21)</f>
        <v>13.381066552887511</v>
      </c>
      <c r="T21">
        <f t="shared" si="0"/>
        <v>1.9210037073706689</v>
      </c>
      <c r="U21">
        <f>MATCH(T21,O21:S21,0)</f>
        <v>2</v>
      </c>
    </row>
    <row r="22" spans="1:21" x14ac:dyDescent="0.2">
      <c r="A22">
        <v>10</v>
      </c>
      <c r="B22" t="s">
        <v>10</v>
      </c>
      <c r="C22" s="1">
        <f>VLOOKUP(B22,split_cells2!A13:I55,3,0)</f>
        <v>40</v>
      </c>
      <c r="D22" s="1">
        <f>VLOOKUP(B22,split_cells2!A13:I55,5,0)</f>
        <v>3</v>
      </c>
      <c r="E22" s="1">
        <f>VLOOKUP(B22,split_cells2!A12:I55,7,0)</f>
        <v>7</v>
      </c>
      <c r="F22" s="1">
        <f>VLOOKUP(B22,split_cells2!A12:I55,9,0)</f>
        <v>7</v>
      </c>
      <c r="G22" s="1">
        <f>VLOOKUP(B22,split_cells!$A$2:$K$46,7,0)</f>
        <v>3</v>
      </c>
      <c r="H22" s="5">
        <f>VLOOKUP(B22,split_cells!$A$2:$K$46,11,0)</f>
        <v>7</v>
      </c>
      <c r="I22">
        <f>STANDARDIZE(C22,$C$10,$C$11)</f>
        <v>0.79818172476390892</v>
      </c>
      <c r="J22">
        <f>STANDARDIZE(D22,$D$10,$D$11)</f>
        <v>-0.92042807504516622</v>
      </c>
      <c r="K22">
        <f>STANDARDIZE(E22,$E$10,$E$11)</f>
        <v>0.94625772974788602</v>
      </c>
      <c r="L22">
        <f>STANDARDIZE(F22,$F$10,$F$11)</f>
        <v>1.0179180664966496</v>
      </c>
      <c r="M22">
        <f>STANDARDIZE(G22,$G$10,$G$11)</f>
        <v>-0.62077950870758758</v>
      </c>
      <c r="N22" s="8">
        <f>STANDARDIZE(H22,$H$10,$H$11)</f>
        <v>1.0491217642414745</v>
      </c>
      <c r="O22">
        <f>SUMXMY2($E$4:$J$4,I22:N22)</f>
        <v>13.141764972660503</v>
      </c>
      <c r="P22">
        <f>SUMXMY2($E$5:$J$5,I22:N22)</f>
        <v>3.7625062312654021</v>
      </c>
      <c r="Q22">
        <f>SUMXMY2($E$6:$J$6,I22:N22)</f>
        <v>11.294566967060938</v>
      </c>
      <c r="R22">
        <f>SUMXMY2($E$7:$J$7,I22:N22)</f>
        <v>5.5246103354678935</v>
      </c>
      <c r="S22" s="8">
        <f>SUMXMY2($E$8:$J$8,I22:N22)</f>
        <v>18.981361835730649</v>
      </c>
      <c r="T22">
        <f t="shared" si="0"/>
        <v>3.7625062312654021</v>
      </c>
      <c r="U22">
        <f>MATCH(T22,O22:S22,0)</f>
        <v>2</v>
      </c>
    </row>
    <row r="23" spans="1:21" x14ac:dyDescent="0.2">
      <c r="A23">
        <v>11</v>
      </c>
      <c r="B23" t="s">
        <v>11</v>
      </c>
      <c r="C23" s="1">
        <f>VLOOKUP(B23,split_cells2!A14:I56,3,0)</f>
        <v>50</v>
      </c>
      <c r="D23" s="1">
        <f>VLOOKUP(B23,split_cells2!A14:I56,5,0)</f>
        <v>0</v>
      </c>
      <c r="E23" s="1">
        <f>VLOOKUP(B23,split_cells2!A13:I56,7,0)</f>
        <v>7</v>
      </c>
      <c r="F23" s="1">
        <f>VLOOKUP(B23,split_cells2!A13:I56,9,0)</f>
        <v>0</v>
      </c>
      <c r="G23" s="1">
        <f>VLOOKUP(B23,split_cells!$A$2:$K$46,7,0)</f>
        <v>7</v>
      </c>
      <c r="H23" s="5">
        <f>VLOOKUP(B23,split_cells!$A$2:$K$46,11,0)</f>
        <v>14</v>
      </c>
      <c r="I23">
        <f>STANDARDIZE(C23,$C$10,$C$11)</f>
        <v>1.7622776282708774</v>
      </c>
      <c r="J23">
        <f>STANDARDIZE(D23,$D$10,$D$11)</f>
        <v>-1.4858338925729111</v>
      </c>
      <c r="K23">
        <f>STANDARDIZE(E23,$E$10,$E$11)</f>
        <v>0.94625772974788602</v>
      </c>
      <c r="L23">
        <f>STANDARDIZE(F23,$F$10,$F$11)</f>
        <v>-1.0384130611240989</v>
      </c>
      <c r="M23">
        <f>STANDARDIZE(G23,$G$10,$G$11)</f>
        <v>1.4780464493037826E-2</v>
      </c>
      <c r="N23" s="8">
        <f>STANDARDIZE(H23,$H$10,$H$11)</f>
        <v>2.9629741947668311</v>
      </c>
      <c r="O23">
        <f>SUMXMY2($E$4:$J$4,I23:N23)</f>
        <v>21.905719913945376</v>
      </c>
      <c r="P23">
        <f>SUMXMY2($E$5:$J$5,I23:N23)</f>
        <v>14.542683105309095</v>
      </c>
      <c r="Q23">
        <f>SUMXMY2($E$6:$J$6,I23:N23)</f>
        <v>23.900048569211727</v>
      </c>
      <c r="R23">
        <f>SUMXMY2($E$7:$J$7,I23:N23)</f>
        <v>11.583052041773138</v>
      </c>
      <c r="S23" s="8">
        <f>SUMXMY2($E$8:$J$8,I23:N23)</f>
        <v>32.194296616320102</v>
      </c>
      <c r="T23">
        <f t="shared" si="0"/>
        <v>11.583052041773138</v>
      </c>
      <c r="U23">
        <f>MATCH(T23,O23:S23,0)</f>
        <v>4</v>
      </c>
    </row>
    <row r="24" spans="1:21" x14ac:dyDescent="0.2">
      <c r="A24">
        <v>12</v>
      </c>
      <c r="B24" t="s">
        <v>12</v>
      </c>
      <c r="C24" s="1">
        <f>VLOOKUP(B24,split_cells2!A15:I57,3,0)</f>
        <v>33</v>
      </c>
      <c r="D24" s="1">
        <f>VLOOKUP(B24,split_cells2!A15:I57,5,0)</f>
        <v>3</v>
      </c>
      <c r="E24" s="1">
        <f>VLOOKUP(B24,split_cells2!A14:I57,7,0)</f>
        <v>0</v>
      </c>
      <c r="F24" s="1">
        <f>VLOOKUP(B24,split_cells2!A14:I57,9,0)</f>
        <v>0</v>
      </c>
      <c r="G24" s="1">
        <f>VLOOKUP(B24,split_cells!$A$2:$K$46,7,0)</f>
        <v>5</v>
      </c>
      <c r="H24" s="5">
        <f>VLOOKUP(B24,split_cells!$A$2:$K$46,11,0)</f>
        <v>0</v>
      </c>
      <c r="I24">
        <f>STANDARDIZE(C24,$C$10,$C$11)</f>
        <v>0.1233145923090309</v>
      </c>
      <c r="J24">
        <f>STANDARDIZE(D24,$D$10,$D$11)</f>
        <v>-0.92042807504516622</v>
      </c>
      <c r="K24">
        <f>STANDARDIZE(E24,$E$10,$E$11)</f>
        <v>-1.1176812315138074</v>
      </c>
      <c r="L24">
        <f>STANDARDIZE(F24,$F$10,$F$11)</f>
        <v>-1.0384130611240989</v>
      </c>
      <c r="M24">
        <f>STANDARDIZE(G24,$G$10,$G$11)</f>
        <v>-0.30299952210727488</v>
      </c>
      <c r="N24" s="8">
        <f>STANDARDIZE(H24,$H$10,$H$11)</f>
        <v>-0.86473066628388195</v>
      </c>
      <c r="O24">
        <f>SUMXMY2($E$4:$J$4,I24:N24)</f>
        <v>3.4335203945861359</v>
      </c>
      <c r="P24">
        <f>SUMXMY2($E$5:$J$5,I24:N24)</f>
        <v>10.508068531102527</v>
      </c>
      <c r="Q24">
        <f>SUMXMY2($E$6:$J$6,I24:N24)</f>
        <v>3.8761031361758116</v>
      </c>
      <c r="R24">
        <f>SUMXMY2($E$7:$J$7,I24:N24)</f>
        <v>2.7442855912169035</v>
      </c>
      <c r="S24" s="8">
        <f>SUMXMY2($E$8:$J$8,I24:N24)</f>
        <v>4.3062605770510043</v>
      </c>
      <c r="T24">
        <f t="shared" si="0"/>
        <v>2.7442855912169035</v>
      </c>
      <c r="U24">
        <f>MATCH(T24,O24:S24,0)</f>
        <v>4</v>
      </c>
    </row>
    <row r="25" spans="1:21" x14ac:dyDescent="0.2">
      <c r="A25">
        <v>13</v>
      </c>
      <c r="B25" t="s">
        <v>13</v>
      </c>
      <c r="C25" s="1">
        <f>VLOOKUP(B25,split_cells2!A16:I58,3,0)</f>
        <v>20</v>
      </c>
      <c r="D25" s="1">
        <f>VLOOKUP(B25,split_cells2!A16:I58,5,0)</f>
        <v>4</v>
      </c>
      <c r="E25" s="1">
        <f>VLOOKUP(B25,split_cells2!A15:I58,7,0)</f>
        <v>0</v>
      </c>
      <c r="F25" s="1">
        <f>VLOOKUP(B25,split_cells2!A15:I58,9,0)</f>
        <v>0</v>
      </c>
      <c r="G25" s="1">
        <f>VLOOKUP(B25,split_cells!$A$2:$K$46,7,0)</f>
        <v>0</v>
      </c>
      <c r="H25" s="5">
        <f>VLOOKUP(B25,split_cells!$A$2:$K$46,11,0)</f>
        <v>4</v>
      </c>
      <c r="I25">
        <f>STANDARDIZE(C25,$C$10,$C$11)</f>
        <v>-1.1300100822500281</v>
      </c>
      <c r="J25">
        <f>STANDARDIZE(D25,$D$10,$D$11)</f>
        <v>-0.73195946920258448</v>
      </c>
      <c r="K25">
        <f>STANDARDIZE(E25,$E$10,$E$11)</f>
        <v>-1.1176812315138074</v>
      </c>
      <c r="L25">
        <f>STANDARDIZE(F25,$F$10,$F$11)</f>
        <v>-1.0384130611240989</v>
      </c>
      <c r="M25">
        <f>STANDARDIZE(G25,$G$10,$G$11)</f>
        <v>-1.0974494886080566</v>
      </c>
      <c r="N25" s="8">
        <f>STANDARDIZE(H25,$H$10,$H$11)</f>
        <v>0.22889929401632175</v>
      </c>
      <c r="O25">
        <f>SUMXMY2($E$4:$J$4,I25:N25)</f>
        <v>0</v>
      </c>
      <c r="P25">
        <f>SUMXMY2($E$5:$J$5,I25:N25)</f>
        <v>14.987966830463598</v>
      </c>
      <c r="Q25">
        <f>SUMXMY2($E$6:$J$6,I25:N25)</f>
        <v>3.4885900016495892</v>
      </c>
      <c r="R25">
        <f>SUMXMY2($E$7:$J$7,I25:N25)</f>
        <v>4.7701604350397862</v>
      </c>
      <c r="S25" s="8">
        <f>SUMXMY2($E$8:$J$8,I25:N25)</f>
        <v>2.0989662642953784</v>
      </c>
      <c r="T25">
        <f t="shared" si="0"/>
        <v>0</v>
      </c>
      <c r="U25">
        <f>MATCH(T25,O25:S25,0)</f>
        <v>1</v>
      </c>
    </row>
    <row r="26" spans="1:21" x14ac:dyDescent="0.2">
      <c r="A26">
        <v>14</v>
      </c>
      <c r="B26" t="s">
        <v>14</v>
      </c>
      <c r="C26" s="1">
        <f>VLOOKUP(B26,split_cells2!A17:I59,3,0)</f>
        <v>28</v>
      </c>
      <c r="D26" s="1">
        <f>VLOOKUP(B26,split_cells2!A17:I59,5,0)</f>
        <v>20</v>
      </c>
      <c r="E26" s="1">
        <f>VLOOKUP(B26,split_cells2!A16:I59,7,0)</f>
        <v>2</v>
      </c>
      <c r="F26" s="1">
        <f>VLOOKUP(B26,split_cells2!A16:I59,9,0)</f>
        <v>4</v>
      </c>
      <c r="G26" s="1">
        <f>VLOOKUP(B26,split_cells!$A$2:$K$46,7,0)</f>
        <v>16</v>
      </c>
      <c r="H26" s="5">
        <f>VLOOKUP(B26,split_cells!$A$2:$K$46,11,0)</f>
        <v>2</v>
      </c>
      <c r="I26">
        <f>STANDARDIZE(C26,$C$10,$C$11)</f>
        <v>-0.35873335944445334</v>
      </c>
      <c r="J26">
        <f>STANDARDIZE(D26,$D$10,$D$11)</f>
        <v>2.2835382242787219</v>
      </c>
      <c r="K26">
        <f>STANDARDIZE(E26,$E$10,$E$11)</f>
        <v>-0.52798438543903792</v>
      </c>
      <c r="L26">
        <f>STANDARDIZE(F26,$F$10,$F$11)</f>
        <v>0.13663329751632877</v>
      </c>
      <c r="M26">
        <f>STANDARDIZE(G26,$G$10,$G$11)</f>
        <v>1.444790404194445</v>
      </c>
      <c r="N26" s="8">
        <f>STANDARDIZE(H26,$H$10,$H$11)</f>
        <v>-0.31791568613378013</v>
      </c>
      <c r="O26">
        <f>SUMXMY2($E$4:$J$4,I26:N26)</f>
        <v>18.17856073283048</v>
      </c>
      <c r="P26">
        <f>SUMXMY2($E$5:$J$5,I26:N26)</f>
        <v>10.885348494342855</v>
      </c>
      <c r="Q26">
        <f>SUMXMY2($E$6:$J$6,I26:N26)</f>
        <v>17.149608263281024</v>
      </c>
      <c r="R26">
        <f>SUMXMY2($E$7:$J$7,I26:N26)</f>
        <v>12.88470669353249</v>
      </c>
      <c r="S26" s="8">
        <f>SUMXMY2($E$8:$J$8,I26:N26)</f>
        <v>24.520415351467733</v>
      </c>
      <c r="T26">
        <f t="shared" si="0"/>
        <v>10.885348494342855</v>
      </c>
      <c r="U26">
        <f>MATCH(T26,O26:S26,0)</f>
        <v>2</v>
      </c>
    </row>
    <row r="27" spans="1:21" x14ac:dyDescent="0.2">
      <c r="A27">
        <v>15</v>
      </c>
      <c r="B27" t="s">
        <v>15</v>
      </c>
      <c r="C27" s="1">
        <f>VLOOKUP(B27,split_cells2!A18:I60,3,0)</f>
        <v>25</v>
      </c>
      <c r="D27" s="1">
        <f>VLOOKUP(B27,split_cells2!A18:I60,5,0)</f>
        <v>5</v>
      </c>
      <c r="E27" s="1">
        <f>VLOOKUP(B27,split_cells2!A17:I60,7,0)</f>
        <v>2</v>
      </c>
      <c r="F27" s="1">
        <f>VLOOKUP(B27,split_cells2!A17:I60,9,0)</f>
        <v>7</v>
      </c>
      <c r="G27" s="1">
        <f>VLOOKUP(B27,split_cells!$A$2:$K$46,7,0)</f>
        <v>5</v>
      </c>
      <c r="H27" s="5">
        <f>VLOOKUP(B27,split_cells!$A$2:$K$46,11,0)</f>
        <v>1</v>
      </c>
      <c r="I27">
        <f>STANDARDIZE(C27,$C$10,$C$11)</f>
        <v>-0.64796213049654394</v>
      </c>
      <c r="J27">
        <f>STANDARDIZE(D27,$D$10,$D$11)</f>
        <v>-0.54349086336000285</v>
      </c>
      <c r="K27">
        <f>STANDARDIZE(E27,$E$10,$E$11)</f>
        <v>-0.52798438543903792</v>
      </c>
      <c r="L27">
        <f>STANDARDIZE(F27,$F$10,$F$11)</f>
        <v>1.0179180664966496</v>
      </c>
      <c r="M27">
        <f>STANDARDIZE(G27,$G$10,$G$11)</f>
        <v>-0.30299952210727488</v>
      </c>
      <c r="N27" s="8">
        <f>STANDARDIZE(H27,$H$10,$H$11)</f>
        <v>-0.59132317620883101</v>
      </c>
      <c r="O27">
        <f>SUMXMY2($E$4:$J$4,I27:N27)</f>
        <v>6.1480463698058712</v>
      </c>
      <c r="P27">
        <f>SUMXMY2($E$5:$J$5,I27:N27)</f>
        <v>7.1041770615240045</v>
      </c>
      <c r="Q27">
        <f>SUMXMY2($E$6:$J$6,I27:N27)</f>
        <v>5.7539996808793035</v>
      </c>
      <c r="R27">
        <f>SUMXMY2($E$7:$J$7,I27:N27)</f>
        <v>5.7489009006073237</v>
      </c>
      <c r="S27" s="8">
        <f>SUMXMY2($E$8:$J$8,I27:N27)</f>
        <v>7.2948247688032346</v>
      </c>
      <c r="T27">
        <f t="shared" si="0"/>
        <v>5.7489009006073237</v>
      </c>
      <c r="U27">
        <f>MATCH(T27,O27:S27,0)</f>
        <v>4</v>
      </c>
    </row>
    <row r="28" spans="1:21" x14ac:dyDescent="0.2">
      <c r="A28">
        <v>16</v>
      </c>
      <c r="B28" t="s">
        <v>16</v>
      </c>
      <c r="C28" s="1">
        <f>VLOOKUP(B28,split_cells2!A19:I61,3,0)</f>
        <v>38</v>
      </c>
      <c r="D28" s="1">
        <f>VLOOKUP(B28,split_cells2!A19:I61,5,0)</f>
        <v>8</v>
      </c>
      <c r="E28" s="1">
        <f>VLOOKUP(B28,split_cells2!A18:I61,7,0)</f>
        <v>4</v>
      </c>
      <c r="F28" s="1">
        <f>VLOOKUP(B28,split_cells2!A18:I61,9,0)</f>
        <v>4</v>
      </c>
      <c r="G28" s="1">
        <f>VLOOKUP(B28,split_cells!$A$2:$K$46,7,0)</f>
        <v>17</v>
      </c>
      <c r="H28" s="5">
        <f>VLOOKUP(B28,split_cells!$A$2:$K$46,11,0)</f>
        <v>4</v>
      </c>
      <c r="I28">
        <f>STANDARDIZE(C28,$C$10,$C$11)</f>
        <v>0.60536254406251522</v>
      </c>
      <c r="J28">
        <f>STANDARDIZE(D28,$D$10,$D$11)</f>
        <v>2.1914954167742091E-2</v>
      </c>
      <c r="K28">
        <f>STANDARDIZE(E28,$E$10,$E$11)</f>
        <v>6.1712460635731679E-2</v>
      </c>
      <c r="L28">
        <f>STANDARDIZE(F28,$F$10,$F$11)</f>
        <v>0.13663329751632877</v>
      </c>
      <c r="M28">
        <f>STANDARDIZE(G28,$G$10,$G$11)</f>
        <v>1.6036803974946012</v>
      </c>
      <c r="N28" s="8">
        <f>STANDARDIZE(H28,$H$10,$H$11)</f>
        <v>0.22889929401632175</v>
      </c>
      <c r="O28">
        <f>SUMXMY2($E$4:$J$4,I28:N28)</f>
        <v>13.647650886000044</v>
      </c>
      <c r="P28">
        <f>SUMXMY2($E$5:$J$5,I28:N28)</f>
        <v>2.8727257588504593</v>
      </c>
      <c r="Q28">
        <f>SUMXMY2($E$6:$J$6,I28:N28)</f>
        <v>12.370814477786727</v>
      </c>
      <c r="R28">
        <f>SUMXMY2($E$7:$J$7,I28:N28)</f>
        <v>5.2815539723550158</v>
      </c>
      <c r="S28" s="8">
        <f>SUMXMY2($E$8:$J$8,I28:N28)</f>
        <v>18.890949210822569</v>
      </c>
      <c r="T28">
        <f t="shared" si="0"/>
        <v>2.8727257588504593</v>
      </c>
      <c r="U28">
        <f>MATCH(T28,O28:S28,0)</f>
        <v>2</v>
      </c>
    </row>
    <row r="29" spans="1:21" x14ac:dyDescent="0.2">
      <c r="A29">
        <v>17</v>
      </c>
      <c r="B29" t="s">
        <v>17</v>
      </c>
      <c r="C29" s="1">
        <f>VLOOKUP(B29,split_cells2!A20:I62,3,0)</f>
        <v>38</v>
      </c>
      <c r="D29" s="1">
        <f>VLOOKUP(B29,split_cells2!A20:I62,5,0)</f>
        <v>12</v>
      </c>
      <c r="E29" s="1">
        <f>VLOOKUP(B29,split_cells2!A19:I62,7,0)</f>
        <v>4</v>
      </c>
      <c r="F29" s="1">
        <f>VLOOKUP(B29,split_cells2!A19:I62,9,0)</f>
        <v>4</v>
      </c>
      <c r="G29" s="1">
        <f>VLOOKUP(B29,split_cells!$A$2:$K$46,7,0)</f>
        <v>4</v>
      </c>
      <c r="H29" s="5">
        <f>VLOOKUP(B29,split_cells!$A$2:$K$46,11,0)</f>
        <v>4</v>
      </c>
      <c r="I29">
        <f>STANDARDIZE(C29,$C$10,$C$11)</f>
        <v>0.60536254406251522</v>
      </c>
      <c r="J29">
        <f>STANDARDIZE(D29,$D$10,$D$11)</f>
        <v>0.77578937753806876</v>
      </c>
      <c r="K29">
        <f>STANDARDIZE(E29,$E$10,$E$11)</f>
        <v>6.1712460635731679E-2</v>
      </c>
      <c r="L29">
        <f>STANDARDIZE(F29,$F$10,$F$11)</f>
        <v>0.13663329751632877</v>
      </c>
      <c r="M29">
        <f>STANDARDIZE(G29,$G$10,$G$11)</f>
        <v>-0.46188951540743123</v>
      </c>
      <c r="N29" s="8">
        <f>STANDARDIZE(H29,$H$10,$H$11)</f>
        <v>0.22889929401632175</v>
      </c>
      <c r="O29">
        <f>SUMXMY2($E$4:$J$4,I29:N29)</f>
        <v>8.4604646425736938</v>
      </c>
      <c r="P29">
        <f>SUMXMY2($E$5:$J$5,I29:N29)</f>
        <v>3.1128540154403934</v>
      </c>
      <c r="Q29">
        <f>SUMXMY2($E$6:$J$6,I29:N29)</f>
        <v>6.8994649112544053</v>
      </c>
      <c r="R29">
        <f>SUMXMY2($E$7:$J$7,I29:N29)</f>
        <v>2.15162819969279</v>
      </c>
      <c r="S29" s="8">
        <f>SUMXMY2($E$8:$J$8,I29:N29)</f>
        <v>14.840416259820106</v>
      </c>
      <c r="T29">
        <f t="shared" si="0"/>
        <v>2.15162819969279</v>
      </c>
      <c r="U29">
        <f>MATCH(T29,O29:S29,0)</f>
        <v>4</v>
      </c>
    </row>
    <row r="30" spans="1:21" x14ac:dyDescent="0.2">
      <c r="A30">
        <v>18</v>
      </c>
      <c r="B30" t="s">
        <v>18</v>
      </c>
      <c r="C30" s="1">
        <f>VLOOKUP(B30,split_cells2!A21:I63,3,0)</f>
        <v>20</v>
      </c>
      <c r="D30" s="1">
        <f>VLOOKUP(B30,split_cells2!A21:I63,5,0)</f>
        <v>10</v>
      </c>
      <c r="E30" s="1">
        <f>VLOOKUP(B30,split_cells2!A20:I63,7,0)</f>
        <v>2</v>
      </c>
      <c r="F30" s="1">
        <f>VLOOKUP(B30,split_cells2!A20:I63,9,0)</f>
        <v>4</v>
      </c>
      <c r="G30" s="1">
        <f>VLOOKUP(B30,split_cells!$A$2:$K$46,7,0)</f>
        <v>0</v>
      </c>
      <c r="H30" s="5">
        <f>VLOOKUP(B30,split_cells!$A$2:$K$46,11,0)</f>
        <v>0</v>
      </c>
      <c r="I30">
        <f>STANDARDIZE(C30,$C$10,$C$11)</f>
        <v>-1.1300100822500281</v>
      </c>
      <c r="J30">
        <f>STANDARDIZE(D30,$D$10,$D$11)</f>
        <v>0.39885216585290539</v>
      </c>
      <c r="K30">
        <f>STANDARDIZE(E30,$E$10,$E$11)</f>
        <v>-0.52798438543903792</v>
      </c>
      <c r="L30">
        <f>STANDARDIZE(F30,$F$10,$F$11)</f>
        <v>0.13663329751632877</v>
      </c>
      <c r="M30">
        <f>STANDARDIZE(G30,$G$10,$G$11)</f>
        <v>-1.0974494886080566</v>
      </c>
      <c r="N30" s="8">
        <f>STANDARDIZE(H30,$H$10,$H$11)</f>
        <v>-0.86473066628388195</v>
      </c>
      <c r="O30">
        <f>SUMXMY2($E$4:$J$4,I30:N30)</f>
        <v>4.2032377592677541</v>
      </c>
      <c r="P30">
        <f>SUMXMY2($E$5:$J$5,I30:N30)</f>
        <v>10.654437581512846</v>
      </c>
      <c r="Q30">
        <f>SUMXMY2($E$6:$J$6,I30:N30)</f>
        <v>3.1348179447732845</v>
      </c>
      <c r="R30">
        <f>SUMXMY2($E$7:$J$7,I30:N30)</f>
        <v>6.3873141417009709</v>
      </c>
      <c r="S30" s="8">
        <f>SUMXMY2($E$8:$J$8,I30:N30)</f>
        <v>5.6151309820665087</v>
      </c>
      <c r="T30">
        <f t="shared" si="0"/>
        <v>3.1348179447732845</v>
      </c>
      <c r="U30">
        <f>MATCH(T30,O30:S30,0)</f>
        <v>3</v>
      </c>
    </row>
    <row r="31" spans="1:21" x14ac:dyDescent="0.2">
      <c r="A31">
        <v>19</v>
      </c>
      <c r="B31" t="s">
        <v>19</v>
      </c>
      <c r="C31" s="1">
        <f>VLOOKUP(B31,split_cells2!A22:I64,3,0)</f>
        <v>32</v>
      </c>
      <c r="D31" s="1">
        <f>VLOOKUP(B31,split_cells2!A22:I64,5,0)</f>
        <v>8</v>
      </c>
      <c r="E31" s="1">
        <f>VLOOKUP(B31,split_cells2!A21:I64,7,0)</f>
        <v>4</v>
      </c>
      <c r="F31" s="1">
        <f>VLOOKUP(B31,split_cells2!A21:I64,9,0)</f>
        <v>2</v>
      </c>
      <c r="G31" s="1">
        <f>VLOOKUP(B31,split_cells!$A$2:$K$46,7,0)</f>
        <v>5</v>
      </c>
      <c r="H31" s="5">
        <f>VLOOKUP(B31,split_cells!$A$2:$K$46,11,0)</f>
        <v>3</v>
      </c>
      <c r="I31">
        <f>STANDARDIZE(C31,$C$10,$C$11)</f>
        <v>2.6905001958334052E-2</v>
      </c>
      <c r="J31">
        <f>STANDARDIZE(D31,$D$10,$D$11)</f>
        <v>2.1914954167742091E-2</v>
      </c>
      <c r="K31">
        <f>STANDARDIZE(E31,$E$10,$E$11)</f>
        <v>6.1712460635731679E-2</v>
      </c>
      <c r="L31">
        <f>STANDARDIZE(F31,$F$10,$F$11)</f>
        <v>-0.45088988180388506</v>
      </c>
      <c r="M31">
        <f>STANDARDIZE(G31,$G$10,$G$11)</f>
        <v>-0.30299952210727488</v>
      </c>
      <c r="N31" s="8">
        <f>STANDARDIZE(H31,$H$10,$H$11)</f>
        <v>-4.4508196058729181E-2</v>
      </c>
      <c r="O31">
        <f>SUMXMY2($E$4:$J$4,I31:N31)</f>
        <v>4.3488345305036704</v>
      </c>
      <c r="P31">
        <f>SUMXMY2($E$5:$J$5,I31:N31)</f>
        <v>3.5516626124306363</v>
      </c>
      <c r="Q31">
        <f>SUMXMY2($E$6:$J$6,I31:N31)</f>
        <v>2.808598005274451</v>
      </c>
      <c r="R31">
        <f>SUMXMY2($E$7:$J$7,I31:N31)</f>
        <v>0.87075645774818411</v>
      </c>
      <c r="S31" s="8">
        <f>SUMXMY2($E$8:$J$8,I31:N31)</f>
        <v>8.3248933542586627</v>
      </c>
      <c r="T31">
        <f t="shared" si="0"/>
        <v>0.87075645774818411</v>
      </c>
      <c r="U31">
        <f>MATCH(T31,O31:S31,0)</f>
        <v>4</v>
      </c>
    </row>
    <row r="32" spans="1:21" x14ac:dyDescent="0.2">
      <c r="A32">
        <v>20</v>
      </c>
      <c r="B32" t="s">
        <v>20</v>
      </c>
      <c r="C32" s="1">
        <f>VLOOKUP(B32,split_cells2!A23:I65,3,0)</f>
        <v>39</v>
      </c>
      <c r="D32" s="1">
        <f>VLOOKUP(B32,split_cells2!A23:I65,5,0)</f>
        <v>6</v>
      </c>
      <c r="E32" s="1">
        <f>VLOOKUP(B32,split_cells2!A22:I65,7,0)</f>
        <v>3</v>
      </c>
      <c r="F32" s="1">
        <f>VLOOKUP(B32,split_cells2!A22:I65,9,0)</f>
        <v>1</v>
      </c>
      <c r="G32" s="1">
        <f>VLOOKUP(B32,split_cells!$A$2:$K$46,7,0)</f>
        <v>4</v>
      </c>
      <c r="H32" s="5">
        <f>VLOOKUP(B32,split_cells!$A$2:$K$46,11,0)</f>
        <v>4</v>
      </c>
      <c r="I32">
        <f>STANDARDIZE(C32,$C$10,$C$11)</f>
        <v>0.70177213441321207</v>
      </c>
      <c r="J32">
        <f>STANDARDIZE(D32,$D$10,$D$11)</f>
        <v>-0.35502225751742122</v>
      </c>
      <c r="K32">
        <f>STANDARDIZE(E32,$E$10,$E$11)</f>
        <v>-0.2331359624016531</v>
      </c>
      <c r="L32">
        <f>STANDARDIZE(F32,$F$10,$F$11)</f>
        <v>-0.74465147146399202</v>
      </c>
      <c r="M32">
        <f>STANDARDIZE(G32,$G$10,$G$11)</f>
        <v>-0.46188951540743123</v>
      </c>
      <c r="N32" s="8">
        <f>STANDARDIZE(H32,$H$10,$H$11)</f>
        <v>0.22889929401632175</v>
      </c>
      <c r="O32">
        <f>SUMXMY2($E$4:$J$4,I32:N32)</f>
        <v>4.7701604350397862</v>
      </c>
      <c r="P32">
        <f>SUMXMY2($E$5:$J$5,I32:N32)</f>
        <v>4.71699339172668</v>
      </c>
      <c r="Q32">
        <f>SUMXMY2($E$6:$J$6,I32:N32)</f>
        <v>4.4489927593862451</v>
      </c>
      <c r="R32">
        <f>SUMXMY2($E$7:$J$7,I32:N32)</f>
        <v>0</v>
      </c>
      <c r="S32" s="8">
        <f>SUMXMY2($E$8:$J$8,I32:N32)</f>
        <v>9.5566698229894396</v>
      </c>
      <c r="T32">
        <f t="shared" si="0"/>
        <v>0</v>
      </c>
      <c r="U32">
        <f>MATCH(T32,O32:S32,0)</f>
        <v>4</v>
      </c>
    </row>
    <row r="33" spans="1:21" x14ac:dyDescent="0.2">
      <c r="A33">
        <v>21</v>
      </c>
      <c r="B33" t="s">
        <v>21</v>
      </c>
      <c r="C33" s="1">
        <f>VLOOKUP(B33,split_cells2!A24:I66,3,0)</f>
        <v>29</v>
      </c>
      <c r="D33" s="1">
        <f>VLOOKUP(B33,split_cells2!A24:I66,5,0)</f>
        <v>16</v>
      </c>
      <c r="E33" s="1">
        <f>VLOOKUP(B33,split_cells2!A23:I66,7,0)</f>
        <v>2</v>
      </c>
      <c r="F33" s="1">
        <f>VLOOKUP(B33,split_cells2!A23:I66,9,0)</f>
        <v>6</v>
      </c>
      <c r="G33" s="1">
        <f>VLOOKUP(B33,split_cells!$A$2:$K$46,7,0)</f>
        <v>6</v>
      </c>
      <c r="H33" s="5">
        <f>VLOOKUP(B33,split_cells!$A$2:$K$46,11,0)</f>
        <v>1</v>
      </c>
      <c r="I33">
        <f>STANDARDIZE(C33,$C$10,$C$11)</f>
        <v>-0.26232376909375649</v>
      </c>
      <c r="J33">
        <f>STANDARDIZE(D33,$D$10,$D$11)</f>
        <v>1.5296638009083954</v>
      </c>
      <c r="K33">
        <f>STANDARDIZE(E33,$E$10,$E$11)</f>
        <v>-0.52798438543903792</v>
      </c>
      <c r="L33">
        <f>STANDARDIZE(F33,$F$10,$F$11)</f>
        <v>0.72415647683654261</v>
      </c>
      <c r="M33">
        <f>STANDARDIZE(G33,$G$10,$G$11)</f>
        <v>-0.14410952880711853</v>
      </c>
      <c r="N33" s="8">
        <f>STANDARDIZE(H33,$H$10,$H$11)</f>
        <v>-0.59132317620883101</v>
      </c>
      <c r="O33">
        <f>SUMXMY2($E$4:$J$4,I33:N33)</f>
        <v>10.90383507997903</v>
      </c>
      <c r="P33">
        <f>SUMXMY2($E$5:$J$5,I33:N33)</f>
        <v>7.5306794029623561</v>
      </c>
      <c r="Q33">
        <f>SUMXMY2($E$6:$J$6,I33:N33)</f>
        <v>9.5052638338329007</v>
      </c>
      <c r="R33">
        <f>SUMXMY2($E$7:$J$7,I33:N33)</f>
        <v>7.4996038520879624</v>
      </c>
      <c r="S33" s="8">
        <f>SUMXMY2($E$8:$J$8,I33:N33)</f>
        <v>15.62256087049836</v>
      </c>
      <c r="T33">
        <f t="shared" si="0"/>
        <v>7.4996038520879624</v>
      </c>
      <c r="U33">
        <f>MATCH(T33,O33:S33,0)</f>
        <v>4</v>
      </c>
    </row>
    <row r="34" spans="1:21" x14ac:dyDescent="0.2">
      <c r="A34">
        <v>22</v>
      </c>
      <c r="B34" t="s">
        <v>22</v>
      </c>
      <c r="C34" s="1">
        <f>VLOOKUP(B34,split_cells2!A25:I67,3,0)</f>
        <v>29</v>
      </c>
      <c r="D34" s="1">
        <f>VLOOKUP(B34,split_cells2!A25:I67,5,0)</f>
        <v>5</v>
      </c>
      <c r="E34" s="1">
        <f>VLOOKUP(B34,split_cells2!A24:I67,7,0)</f>
        <v>2</v>
      </c>
      <c r="F34" s="1">
        <f>VLOOKUP(B34,split_cells2!A24:I67,9,0)</f>
        <v>7</v>
      </c>
      <c r="G34" s="1">
        <f>VLOOKUP(B34,split_cells!$A$2:$K$46,7,0)</f>
        <v>8</v>
      </c>
      <c r="H34" s="5">
        <f>VLOOKUP(B34,split_cells!$A$2:$K$46,11,0)</f>
        <v>2</v>
      </c>
      <c r="I34">
        <f>STANDARDIZE(C34,$C$10,$C$11)</f>
        <v>-0.26232376909375649</v>
      </c>
      <c r="J34">
        <f>STANDARDIZE(D34,$D$10,$D$11)</f>
        <v>-0.54349086336000285</v>
      </c>
      <c r="K34">
        <f>STANDARDIZE(E34,$E$10,$E$11)</f>
        <v>-0.52798438543903792</v>
      </c>
      <c r="L34">
        <f>STANDARDIZE(F34,$F$10,$F$11)</f>
        <v>1.0179180664966496</v>
      </c>
      <c r="M34">
        <f>STANDARDIZE(G34,$G$10,$G$11)</f>
        <v>0.17367045779319418</v>
      </c>
      <c r="N34" s="8">
        <f>STANDARDIZE(H34,$H$10,$H$11)</f>
        <v>-0.31791568613378013</v>
      </c>
      <c r="O34">
        <f>SUMXMY2($E$4:$J$4,I34:N34)</f>
        <v>7.2793925707751956</v>
      </c>
      <c r="P34">
        <f>SUMXMY2($E$5:$J$5,I34:N34)</f>
        <v>5.3087368447492009</v>
      </c>
      <c r="Q34">
        <f>SUMXMY2($E$6:$J$6,I34:N34)</f>
        <v>7.2602837082035991</v>
      </c>
      <c r="R34">
        <f>SUMXMY2($E$7:$J$7,I34:N34)</f>
        <v>4.8615313973129224</v>
      </c>
      <c r="S34" s="8">
        <f>SUMXMY2($E$8:$J$8,I34:N34)</f>
        <v>9.4703350521619516</v>
      </c>
      <c r="T34">
        <f t="shared" si="0"/>
        <v>4.8615313973129224</v>
      </c>
      <c r="U34">
        <f>MATCH(T34,O34:S34,0)</f>
        <v>4</v>
      </c>
    </row>
    <row r="35" spans="1:21" x14ac:dyDescent="0.2">
      <c r="A35">
        <v>23</v>
      </c>
      <c r="B35" t="s">
        <v>23</v>
      </c>
      <c r="C35" s="1">
        <f>VLOOKUP(B35,split_cells2!A26:I68,3,0)</f>
        <v>11</v>
      </c>
      <c r="D35" s="1">
        <f>VLOOKUP(B35,split_cells2!A26:I68,5,0)</f>
        <v>4</v>
      </c>
      <c r="E35" s="1">
        <f>VLOOKUP(B35,split_cells2!A25:I68,7,0)</f>
        <v>2</v>
      </c>
      <c r="F35" s="1">
        <f>VLOOKUP(B35,split_cells2!A25:I68,9,0)</f>
        <v>2</v>
      </c>
      <c r="G35" s="1">
        <f>VLOOKUP(B35,split_cells!$A$2:$K$46,7,0)</f>
        <v>0</v>
      </c>
      <c r="H35" s="5">
        <f>VLOOKUP(B35,split_cells!$A$2:$K$46,11,0)</f>
        <v>0</v>
      </c>
      <c r="I35">
        <f>STANDARDIZE(C35,$C$10,$C$11)</f>
        <v>-1.9976963954062998</v>
      </c>
      <c r="J35">
        <f>STANDARDIZE(D35,$D$10,$D$11)</f>
        <v>-0.73195946920258448</v>
      </c>
      <c r="K35">
        <f>STANDARDIZE(E35,$E$10,$E$11)</f>
        <v>-0.52798438543903792</v>
      </c>
      <c r="L35">
        <f>STANDARDIZE(F35,$F$10,$F$11)</f>
        <v>-0.45088988180388506</v>
      </c>
      <c r="M35">
        <f>STANDARDIZE(G35,$G$10,$G$11)</f>
        <v>-1.0974494886080566</v>
      </c>
      <c r="N35" s="8">
        <f>STANDARDIZE(H35,$H$10,$H$11)</f>
        <v>-0.86473066628388195</v>
      </c>
      <c r="O35">
        <f>SUMXMY2($E$4:$J$4,I35:N35)</f>
        <v>2.6418318846140112</v>
      </c>
      <c r="P35">
        <f>SUMXMY2($E$5:$J$5,I35:N35)</f>
        <v>16.037366920868301</v>
      </c>
      <c r="Q35">
        <f>SUMXMY2($E$6:$J$6,I35:N35)</f>
        <v>2.501576746804314</v>
      </c>
      <c r="R35">
        <f>SUMXMY2($E$7:$J$7,I35:N35)</f>
        <v>9.2024064387671736</v>
      </c>
      <c r="S35" s="8">
        <f>SUMXMY2($E$8:$J$8,I35:N35)</f>
        <v>1.3449057847253076</v>
      </c>
      <c r="T35">
        <f t="shared" si="0"/>
        <v>1.3449057847253076</v>
      </c>
      <c r="U35">
        <f>MATCH(T35,O35:S35,0)</f>
        <v>5</v>
      </c>
    </row>
    <row r="36" spans="1:21" x14ac:dyDescent="0.2">
      <c r="A36">
        <v>24</v>
      </c>
      <c r="B36" t="s">
        <v>24</v>
      </c>
      <c r="C36" s="1">
        <f>VLOOKUP(B36,split_cells2!A27:I69,3,0)</f>
        <v>23</v>
      </c>
      <c r="D36" s="1">
        <f>VLOOKUP(B36,split_cells2!A27:I69,5,0)</f>
        <v>4</v>
      </c>
      <c r="E36" s="1">
        <f>VLOOKUP(B36,split_cells2!A26:I69,7,0)</f>
        <v>4</v>
      </c>
      <c r="F36" s="1">
        <f>VLOOKUP(B36,split_cells2!A26:I69,9,0)</f>
        <v>2</v>
      </c>
      <c r="G36" s="1">
        <f>VLOOKUP(B36,split_cells!$A$2:$K$46,7,0)</f>
        <v>11</v>
      </c>
      <c r="H36" s="5">
        <f>VLOOKUP(B36,split_cells!$A$2:$K$46,11,0)</f>
        <v>0</v>
      </c>
      <c r="I36">
        <f>STANDARDIZE(C36,$C$10,$C$11)</f>
        <v>-0.84078131119793764</v>
      </c>
      <c r="J36">
        <f>STANDARDIZE(D36,$D$10,$D$11)</f>
        <v>-0.73195946920258448</v>
      </c>
      <c r="K36">
        <f>STANDARDIZE(E36,$E$10,$E$11)</f>
        <v>6.1712460635731679E-2</v>
      </c>
      <c r="L36">
        <f>STANDARDIZE(F36,$F$10,$F$11)</f>
        <v>-0.45088988180388506</v>
      </c>
      <c r="M36">
        <f>STANDARDIZE(G36,$G$10,$G$11)</f>
        <v>0.65034043769366323</v>
      </c>
      <c r="N36" s="8">
        <f>STANDARDIZE(H36,$H$10,$H$11)</f>
        <v>-0.86473066628388195</v>
      </c>
      <c r="O36">
        <f>SUMXMY2($E$4:$J$4,I36:N36)</f>
        <v>6.0706023658729524</v>
      </c>
      <c r="P36">
        <f>SUMXMY2($E$5:$J$5,I36:N36)</f>
        <v>6.4454880541188313</v>
      </c>
      <c r="Q36">
        <f>SUMXMY2($E$6:$J$6,I36:N36)</f>
        <v>3.5224091206761825</v>
      </c>
      <c r="R36">
        <f>SUMXMY2($E$7:$J$7,I36:N36)</f>
        <v>5.1278662168885685</v>
      </c>
      <c r="S36" s="8">
        <f>SUMXMY2($E$8:$J$8,I36:N36)</f>
        <v>6.1121287780530915</v>
      </c>
      <c r="T36">
        <f t="shared" si="0"/>
        <v>3.5224091206761825</v>
      </c>
      <c r="U36">
        <f>MATCH(T36,O36:S36,0)</f>
        <v>3</v>
      </c>
    </row>
    <row r="37" spans="1:21" x14ac:dyDescent="0.2">
      <c r="A37">
        <v>25</v>
      </c>
      <c r="B37" t="s">
        <v>25</v>
      </c>
      <c r="C37" s="1">
        <f>VLOOKUP(B37,split_cells2!A28:I70,3,0)</f>
        <v>15</v>
      </c>
      <c r="D37" s="1">
        <f>VLOOKUP(B37,split_cells2!A28:I70,5,0)</f>
        <v>5</v>
      </c>
      <c r="E37" s="1">
        <f>VLOOKUP(B37,split_cells2!A27:I70,7,0)</f>
        <v>4</v>
      </c>
      <c r="F37" s="1">
        <f>VLOOKUP(B37,split_cells2!A27:I70,9,0)</f>
        <v>3</v>
      </c>
      <c r="G37" s="1">
        <f>VLOOKUP(B37,split_cells!$A$2:$K$46,7,0)</f>
        <v>5</v>
      </c>
      <c r="H37" s="5">
        <f>VLOOKUP(B37,split_cells!$A$2:$K$46,11,0)</f>
        <v>2</v>
      </c>
      <c r="I37">
        <f>STANDARDIZE(C37,$C$10,$C$11)</f>
        <v>-1.6120580340035124</v>
      </c>
      <c r="J37">
        <f>STANDARDIZE(D37,$D$10,$D$11)</f>
        <v>-0.54349086336000285</v>
      </c>
      <c r="K37">
        <f>STANDARDIZE(E37,$E$10,$E$11)</f>
        <v>6.1712460635731679E-2</v>
      </c>
      <c r="L37">
        <f>STANDARDIZE(F37,$F$10,$F$11)</f>
        <v>-0.15712829214377813</v>
      </c>
      <c r="M37">
        <f>STANDARDIZE(G37,$G$10,$G$11)</f>
        <v>-0.30299952210727488</v>
      </c>
      <c r="N37" s="8">
        <f>STANDARDIZE(H37,$H$10,$H$11)</f>
        <v>-0.31791568613378013</v>
      </c>
      <c r="O37">
        <f>SUMXMY2($E$4:$J$4,I37:N37)</f>
        <v>3.365680340086445</v>
      </c>
      <c r="P37">
        <f>SUMXMY2($E$5:$J$5,I37:N37)</f>
        <v>9.0450300701513893</v>
      </c>
      <c r="Q37">
        <f>SUMXMY2($E$6:$J$6,I37:N37)</f>
        <v>2.388623591535687</v>
      </c>
      <c r="R37">
        <f>SUMXMY2($E$7:$J$7,I37:N37)</f>
        <v>6.1457021949572583</v>
      </c>
      <c r="S37" s="8">
        <f>SUMXMY2($E$8:$J$8,I37:N37)</f>
        <v>3.9950948907262185</v>
      </c>
      <c r="T37">
        <f t="shared" si="0"/>
        <v>2.388623591535687</v>
      </c>
      <c r="U37">
        <f>MATCH(T37,O37:S37,0)</f>
        <v>3</v>
      </c>
    </row>
    <row r="38" spans="1:21" x14ac:dyDescent="0.2">
      <c r="A38">
        <v>26</v>
      </c>
      <c r="B38" t="s">
        <v>26</v>
      </c>
      <c r="C38" s="1">
        <f>VLOOKUP(B38,split_cells2!A29:I71,3,0)</f>
        <v>32</v>
      </c>
      <c r="D38" s="1">
        <f>VLOOKUP(B38,split_cells2!A29:I71,5,0)</f>
        <v>2</v>
      </c>
      <c r="E38" s="1">
        <f>VLOOKUP(B38,split_cells2!A28:I71,7,0)</f>
        <v>5</v>
      </c>
      <c r="F38" s="1">
        <f>VLOOKUP(B38,split_cells2!A28:I71,9,0)</f>
        <v>2</v>
      </c>
      <c r="G38" s="1">
        <f>VLOOKUP(B38,split_cells!$A$2:$K$46,7,0)</f>
        <v>4</v>
      </c>
      <c r="H38" s="5">
        <f>VLOOKUP(B38,split_cells!$A$2:$K$46,11,0)</f>
        <v>2</v>
      </c>
      <c r="I38">
        <f>STANDARDIZE(C38,$C$10,$C$11)</f>
        <v>2.6905001958334052E-2</v>
      </c>
      <c r="J38">
        <f>STANDARDIZE(D38,$D$10,$D$11)</f>
        <v>-1.1088966808877478</v>
      </c>
      <c r="K38">
        <f>STANDARDIZE(E38,$E$10,$E$11)</f>
        <v>0.35656088367311645</v>
      </c>
      <c r="L38">
        <f>STANDARDIZE(F38,$F$10,$F$11)</f>
        <v>-0.45088988180388506</v>
      </c>
      <c r="M38">
        <f>STANDARDIZE(G38,$G$10,$G$11)</f>
        <v>-0.46188951540743123</v>
      </c>
      <c r="N38" s="8">
        <f>STANDARDIZE(H38,$H$10,$H$11)</f>
        <v>-0.31791568613378013</v>
      </c>
      <c r="O38">
        <f>SUMXMY2($E$4:$J$4,I38:N38)</f>
        <v>4.7020505761025095</v>
      </c>
      <c r="P38">
        <f>SUMXMY2($E$5:$J$5,I38:N38)</f>
        <v>4.5743064037433792</v>
      </c>
      <c r="Q38">
        <f>SUMXMY2($E$6:$J$6,I38:N38)</f>
        <v>2.1206898648228094</v>
      </c>
      <c r="R38">
        <f>SUMXMY2($E$7:$J$7,I38:N38)</f>
        <v>1.7568171570265325</v>
      </c>
      <c r="S38" s="8">
        <f>SUMXMY2($E$8:$J$8,I38:N38)</f>
        <v>6.3751162161885624</v>
      </c>
      <c r="T38">
        <f t="shared" si="0"/>
        <v>1.7568171570265325</v>
      </c>
      <c r="U38">
        <f>MATCH(T38,O38:S38,0)</f>
        <v>4</v>
      </c>
    </row>
    <row r="39" spans="1:21" x14ac:dyDescent="0.2">
      <c r="A39">
        <v>27</v>
      </c>
      <c r="B39" t="s">
        <v>27</v>
      </c>
      <c r="C39" s="1">
        <f>VLOOKUP(B39,split_cells2!A30:I72,3,0)</f>
        <v>41</v>
      </c>
      <c r="D39" s="1">
        <f>VLOOKUP(B39,split_cells2!A30:I72,5,0)</f>
        <v>8</v>
      </c>
      <c r="E39" s="1">
        <f>VLOOKUP(B39,split_cells2!A29:I72,7,0)</f>
        <v>8</v>
      </c>
      <c r="F39" s="1">
        <f>VLOOKUP(B39,split_cells2!A29:I72,9,0)</f>
        <v>5</v>
      </c>
      <c r="G39" s="1">
        <f>VLOOKUP(B39,split_cells!$A$2:$K$46,7,0)</f>
        <v>10</v>
      </c>
      <c r="H39" s="5">
        <f>VLOOKUP(B39,split_cells!$A$2:$K$46,11,0)</f>
        <v>3</v>
      </c>
      <c r="I39">
        <f>STANDARDIZE(C39,$C$10,$C$11)</f>
        <v>0.89459131511460577</v>
      </c>
      <c r="J39">
        <f>STANDARDIZE(D39,$D$10,$D$11)</f>
        <v>2.1914954167742091E-2</v>
      </c>
      <c r="K39">
        <f>STANDARDIZE(E39,$E$10,$E$11)</f>
        <v>1.2411061527852709</v>
      </c>
      <c r="L39">
        <f>STANDARDIZE(F39,$F$10,$F$11)</f>
        <v>0.4303948871764357</v>
      </c>
      <c r="M39">
        <f>STANDARDIZE(G39,$G$10,$G$11)</f>
        <v>0.49145044439350688</v>
      </c>
      <c r="N39" s="8">
        <f>STANDARDIZE(H39,$H$10,$H$11)</f>
        <v>-4.4508196058729181E-2</v>
      </c>
      <c r="O39">
        <f>SUMXMY2($E$4:$J$4,I39:N39)</f>
        <v>14.987966830463598</v>
      </c>
      <c r="P39">
        <f>SUMXMY2($E$5:$J$5,I39:N39)</f>
        <v>0</v>
      </c>
      <c r="Q39">
        <f>SUMXMY2($E$6:$J$6,I39:N39)</f>
        <v>9.4683869105032556</v>
      </c>
      <c r="R39">
        <f>SUMXMY2($E$7:$J$7,I39:N39)</f>
        <v>4.71699339172668</v>
      </c>
      <c r="S39" s="8">
        <f>SUMXMY2($E$8:$J$8,I39:N39)</f>
        <v>19.967865038270222</v>
      </c>
      <c r="T39">
        <f t="shared" si="0"/>
        <v>0</v>
      </c>
      <c r="U39">
        <f>MATCH(T39,O39:S39,0)</f>
        <v>2</v>
      </c>
    </row>
    <row r="40" spans="1:21" x14ac:dyDescent="0.2">
      <c r="A40">
        <v>28</v>
      </c>
      <c r="B40" t="s">
        <v>28</v>
      </c>
      <c r="C40" s="1">
        <f>VLOOKUP(B40,split_cells2!A31:I73,3,0)</f>
        <v>14</v>
      </c>
      <c r="D40" s="1">
        <f>VLOOKUP(B40,split_cells2!A31:I73,5,0)</f>
        <v>0</v>
      </c>
      <c r="E40" s="1">
        <f>VLOOKUP(B40,split_cells2!A30:I73,7,0)</f>
        <v>0</v>
      </c>
      <c r="F40" s="1">
        <f>VLOOKUP(B40,split_cells2!A30:I73,9,0)</f>
        <v>0</v>
      </c>
      <c r="G40" s="1">
        <f>VLOOKUP(B40,split_cells!$A$2:$K$46,7,0)</f>
        <v>0</v>
      </c>
      <c r="H40" s="5">
        <f>VLOOKUP(B40,split_cells!$A$2:$K$46,11,0)</f>
        <v>0</v>
      </c>
      <c r="I40">
        <f>STANDARDIZE(C40,$C$10,$C$11)</f>
        <v>-1.7084676243542092</v>
      </c>
      <c r="J40">
        <f>STANDARDIZE(D40,$D$10,$D$11)</f>
        <v>-1.4858338925729111</v>
      </c>
      <c r="K40">
        <f>STANDARDIZE(E40,$E$10,$E$11)</f>
        <v>-1.1176812315138074</v>
      </c>
      <c r="L40">
        <f>STANDARDIZE(F40,$F$10,$F$11)</f>
        <v>-1.0384130611240989</v>
      </c>
      <c r="M40">
        <f>STANDARDIZE(G40,$G$10,$G$11)</f>
        <v>-1.0974494886080566</v>
      </c>
      <c r="N40" s="8">
        <f>STANDARDIZE(H40,$H$10,$H$11)</f>
        <v>-0.86473066628388195</v>
      </c>
      <c r="O40">
        <f>SUMXMY2($E$4:$J$4,I40:N40)</f>
        <v>2.0989662642953784</v>
      </c>
      <c r="P40">
        <f>SUMXMY2($E$5:$J$5,I40:N40)</f>
        <v>19.967865038270222</v>
      </c>
      <c r="Q40">
        <f>SUMXMY2($E$6:$J$6,I40:N40)</f>
        <v>3.8142797369356982</v>
      </c>
      <c r="R40">
        <f>SUMXMY2($E$7:$J$7,I40:N40)</f>
        <v>9.5566698229894396</v>
      </c>
      <c r="S40" s="8">
        <f>SUMXMY2($E$8:$J$8,I40:N40)</f>
        <v>0</v>
      </c>
      <c r="T40">
        <f t="shared" si="0"/>
        <v>0</v>
      </c>
      <c r="U40">
        <f>MATCH(T40,O40:S40,0)</f>
        <v>5</v>
      </c>
    </row>
    <row r="41" spans="1:21" x14ac:dyDescent="0.2">
      <c r="A41">
        <v>29</v>
      </c>
      <c r="B41" t="s">
        <v>29</v>
      </c>
      <c r="C41" s="1">
        <f>VLOOKUP(B41,split_cells2!A32:I74,3,0)</f>
        <v>24</v>
      </c>
      <c r="D41" s="1">
        <f>VLOOKUP(B41,split_cells2!A32:I74,5,0)</f>
        <v>15</v>
      </c>
      <c r="E41" s="1">
        <f>VLOOKUP(B41,split_cells2!A31:I74,7,0)</f>
        <v>3</v>
      </c>
      <c r="F41" s="1">
        <f>VLOOKUP(B41,split_cells2!A31:I74,9,0)</f>
        <v>0</v>
      </c>
      <c r="G41" s="1">
        <f>VLOOKUP(B41,split_cells!$A$2:$K$46,7,0)</f>
        <v>0</v>
      </c>
      <c r="H41" s="5">
        <f>VLOOKUP(B41,split_cells!$A$2:$K$46,11,0)</f>
        <v>6</v>
      </c>
      <c r="I41">
        <f>STANDARDIZE(C41,$C$10,$C$11)</f>
        <v>-0.74437172084724079</v>
      </c>
      <c r="J41">
        <f>STANDARDIZE(D41,$D$10,$D$11)</f>
        <v>1.3411951950658136</v>
      </c>
      <c r="K41">
        <f>STANDARDIZE(E41,$E$10,$E$11)</f>
        <v>-0.2331359624016531</v>
      </c>
      <c r="L41">
        <f>STANDARDIZE(F41,$F$10,$F$11)</f>
        <v>-1.0384130611240989</v>
      </c>
      <c r="M41">
        <f>STANDARDIZE(G41,$G$10,$G$11)</f>
        <v>-1.0974494886080566</v>
      </c>
      <c r="N41" s="8">
        <f>STANDARDIZE(H41,$H$10,$H$11)</f>
        <v>0.77571427416642358</v>
      </c>
      <c r="O41">
        <f>SUMXMY2($E$4:$J$4,I41:N41)</f>
        <v>5.5281141633884916</v>
      </c>
      <c r="P41">
        <f>SUMXMY2($E$5:$J$5,I41:N41)</f>
        <v>11.954854688209611</v>
      </c>
      <c r="Q41">
        <f>SUMXMY2($E$6:$J$6,I41:N41)</f>
        <v>6.6001383208557662</v>
      </c>
      <c r="R41">
        <f>SUMXMY2($E$7:$J$7,I41:N41)</f>
        <v>5.7577246701664926</v>
      </c>
      <c r="S41" s="8">
        <f>SUMXMY2($E$8:$J$8,I41:N41)</f>
        <v>12.395054309272059</v>
      </c>
      <c r="T41">
        <f t="shared" si="0"/>
        <v>5.5281141633884916</v>
      </c>
      <c r="U41">
        <f>MATCH(T41,O41:S41,0)</f>
        <v>1</v>
      </c>
    </row>
    <row r="42" spans="1:21" x14ac:dyDescent="0.2">
      <c r="A42">
        <v>30</v>
      </c>
      <c r="B42" t="s">
        <v>30</v>
      </c>
      <c r="C42" s="1">
        <f>VLOOKUP(B42,split_cells2!A33:I75,3,0)</f>
        <v>11</v>
      </c>
      <c r="D42" s="1">
        <f>VLOOKUP(B42,split_cells2!A33:I75,5,0)</f>
        <v>3</v>
      </c>
      <c r="E42" s="1">
        <f>VLOOKUP(B42,split_cells2!A32:I75,7,0)</f>
        <v>3</v>
      </c>
      <c r="F42" s="1">
        <f>VLOOKUP(B42,split_cells2!A32:I75,9,0)</f>
        <v>3</v>
      </c>
      <c r="G42" s="1">
        <f>VLOOKUP(B42,split_cells!$A$2:$K$46,7,0)</f>
        <v>3</v>
      </c>
      <c r="H42" s="5">
        <f>VLOOKUP(B42,split_cells!$A$2:$K$46,11,0)</f>
        <v>3</v>
      </c>
      <c r="I42">
        <f>STANDARDIZE(C42,$C$10,$C$11)</f>
        <v>-1.9976963954062998</v>
      </c>
      <c r="J42">
        <f>STANDARDIZE(D42,$D$10,$D$11)</f>
        <v>-0.92042807504516622</v>
      </c>
      <c r="K42">
        <f>STANDARDIZE(E42,$E$10,$E$11)</f>
        <v>-0.2331359624016531</v>
      </c>
      <c r="L42">
        <f>STANDARDIZE(F42,$F$10,$F$11)</f>
        <v>-0.15712829214377813</v>
      </c>
      <c r="M42">
        <f>STANDARDIZE(G42,$G$10,$G$11)</f>
        <v>-0.62077950870758758</v>
      </c>
      <c r="N42" s="8">
        <f>STANDARDIZE(H42,$H$10,$H$11)</f>
        <v>-4.4508196058729181E-2</v>
      </c>
      <c r="O42">
        <f>SUMXMY2($E$4:$J$4,I42:N42)</f>
        <v>2.6494490559398134</v>
      </c>
      <c r="P42">
        <f>SUMXMY2($E$5:$J$5,I42:N42)</f>
        <v>13.008967354141033</v>
      </c>
      <c r="Q42">
        <f>SUMXMY2($E$6:$J$6,I42:N42)</f>
        <v>3.5049185583296203</v>
      </c>
      <c r="R42">
        <f>SUMXMY2($E$7:$J$7,I42:N42)</f>
        <v>8.0519952538187294</v>
      </c>
      <c r="S42" s="8">
        <f>SUMXMY2($E$8:$J$8,I42:N42)</f>
        <v>2.8623993680444766</v>
      </c>
      <c r="T42">
        <f t="shared" si="0"/>
        <v>2.6494490559398134</v>
      </c>
      <c r="U42">
        <f>MATCH(T42,O42:S42,0)</f>
        <v>1</v>
      </c>
    </row>
    <row r="43" spans="1:21" x14ac:dyDescent="0.2">
      <c r="A43">
        <v>31</v>
      </c>
      <c r="B43" t="s">
        <v>31</v>
      </c>
      <c r="C43" s="1">
        <f>VLOOKUP(B43,split_cells2!A34:I76,3,0)</f>
        <v>39</v>
      </c>
      <c r="D43" s="1">
        <f>VLOOKUP(B43,split_cells2!A34:I76,5,0)</f>
        <v>3</v>
      </c>
      <c r="E43" s="1">
        <f>VLOOKUP(B43,split_cells2!A33:I76,7,0)</f>
        <v>2</v>
      </c>
      <c r="F43" s="1">
        <f>VLOOKUP(B43,split_cells2!A33:I76,9,0)</f>
        <v>1</v>
      </c>
      <c r="G43" s="1">
        <f>VLOOKUP(B43,split_cells!$A$2:$K$46,7,0)</f>
        <v>7</v>
      </c>
      <c r="H43" s="5">
        <f>VLOOKUP(B43,split_cells!$A$2:$K$46,11,0)</f>
        <v>4</v>
      </c>
      <c r="I43">
        <f>STANDARDIZE(C43,$C$10,$C$11)</f>
        <v>0.70177213441321207</v>
      </c>
      <c r="J43">
        <f>STANDARDIZE(D43,$D$10,$D$11)</f>
        <v>-0.92042807504516622</v>
      </c>
      <c r="K43">
        <f>STANDARDIZE(E43,$E$10,$E$11)</f>
        <v>-0.52798438543903792</v>
      </c>
      <c r="L43">
        <f>STANDARDIZE(F43,$F$10,$F$11)</f>
        <v>-0.74465147146399202</v>
      </c>
      <c r="M43">
        <f>STANDARDIZE(G43,$G$10,$G$11)</f>
        <v>1.4780464493037826E-2</v>
      </c>
      <c r="N43" s="8">
        <f>STANDARDIZE(H43,$H$10,$H$11)</f>
        <v>0.22889929401632175</v>
      </c>
      <c r="O43">
        <f>SUMXMY2($E$4:$J$4,I43:N43)</f>
        <v>5.0620402150773671</v>
      </c>
      <c r="P43">
        <f>SUMXMY2($E$5:$J$5,I43:N43)</f>
        <v>5.7375708239088734</v>
      </c>
      <c r="Q43">
        <f>SUMXMY2($E$6:$J$6,I43:N43)</f>
        <v>5.8233509574296303</v>
      </c>
      <c r="R43">
        <f>SUMXMY2($E$7:$J$7,I43:N43)</f>
        <v>0.63383360080016382</v>
      </c>
      <c r="S43" s="8">
        <f>SUMXMY2($E$8:$J$8,I43:N43)</f>
        <v>8.9960596337091054</v>
      </c>
      <c r="T43">
        <f t="shared" si="0"/>
        <v>0.63383360080016382</v>
      </c>
      <c r="U43">
        <f>MATCH(T43,O43:S43,0)</f>
        <v>4</v>
      </c>
    </row>
    <row r="44" spans="1:21" x14ac:dyDescent="0.2">
      <c r="A44">
        <v>32</v>
      </c>
      <c r="B44" t="s">
        <v>32</v>
      </c>
      <c r="C44" s="1">
        <f>VLOOKUP(B44,split_cells2!A35:I77,3,0)</f>
        <v>42</v>
      </c>
      <c r="D44" s="1">
        <f>VLOOKUP(B44,split_cells2!A35:I77,5,0)</f>
        <v>13</v>
      </c>
      <c r="E44" s="1">
        <f>VLOOKUP(B44,split_cells2!A34:I77,7,0)</f>
        <v>0</v>
      </c>
      <c r="F44" s="1">
        <f>VLOOKUP(B44,split_cells2!A34:I77,9,0)</f>
        <v>3</v>
      </c>
      <c r="G44" s="1">
        <f>VLOOKUP(B44,split_cells!$A$2:$K$46,7,0)</f>
        <v>6</v>
      </c>
      <c r="H44" s="5">
        <f>VLOOKUP(B44,split_cells!$A$2:$K$46,11,0)</f>
        <v>6</v>
      </c>
      <c r="I44">
        <f>STANDARDIZE(C44,$C$10,$C$11)</f>
        <v>0.99100090546530262</v>
      </c>
      <c r="J44">
        <f>STANDARDIZE(D44,$D$10,$D$11)</f>
        <v>0.96425798338065039</v>
      </c>
      <c r="K44">
        <f>STANDARDIZE(E44,$E$10,$E$11)</f>
        <v>-1.1176812315138074</v>
      </c>
      <c r="L44">
        <f>STANDARDIZE(F44,$F$10,$F$11)</f>
        <v>-0.15712829214377813</v>
      </c>
      <c r="M44">
        <f>STANDARDIZE(G44,$G$10,$G$11)</f>
        <v>-0.14410952880711853</v>
      </c>
      <c r="N44" s="8">
        <f>STANDARDIZE(H44,$H$10,$H$11)</f>
        <v>0.77571427416642358</v>
      </c>
      <c r="O44">
        <f>SUMXMY2($E$4:$J$4,I44:N44)</f>
        <v>9.3603678019636281</v>
      </c>
      <c r="P44">
        <f>SUMXMY2($E$5:$J$5,I44:N44)</f>
        <v>7.8830679845818015</v>
      </c>
      <c r="Q44">
        <f>SUMXMY2($E$6:$J$6,I44:N44)</f>
        <v>12.178702013961237</v>
      </c>
      <c r="R44">
        <f>SUMXMY2($E$7:$J$7,I44:N44)</f>
        <v>3.3517481977758536</v>
      </c>
      <c r="S44" s="8">
        <f>SUMXMY2($E$8:$J$8,I44:N44)</f>
        <v>17.666660069738516</v>
      </c>
      <c r="T44">
        <f t="shared" si="0"/>
        <v>3.3517481977758536</v>
      </c>
      <c r="U44">
        <f>MATCH(T44,O44:S44,0)</f>
        <v>4</v>
      </c>
    </row>
    <row r="45" spans="1:21" x14ac:dyDescent="0.2">
      <c r="A45">
        <v>33</v>
      </c>
      <c r="B45" t="s">
        <v>33</v>
      </c>
      <c r="C45" s="1">
        <f>VLOOKUP(B45,split_cells2!A36:I78,3,0)</f>
        <v>28</v>
      </c>
      <c r="D45" s="1">
        <f>VLOOKUP(B45,split_cells2!A36:I78,5,0)</f>
        <v>4</v>
      </c>
      <c r="E45" s="1">
        <f>VLOOKUP(B45,split_cells2!A35:I78,7,0)</f>
        <v>2</v>
      </c>
      <c r="F45" s="1">
        <f>VLOOKUP(B45,split_cells2!A35:I78,9,0)</f>
        <v>5</v>
      </c>
      <c r="G45" s="1">
        <f>VLOOKUP(B45,split_cells!$A$2:$K$46,7,0)</f>
        <v>6</v>
      </c>
      <c r="H45" s="5">
        <f>VLOOKUP(B45,split_cells!$A$2:$K$46,11,0)</f>
        <v>0</v>
      </c>
      <c r="I45">
        <f>STANDARDIZE(C45,$C$10,$C$11)</f>
        <v>-0.35873335944445334</v>
      </c>
      <c r="J45">
        <f>STANDARDIZE(D45,$D$10,$D$11)</f>
        <v>-0.73195946920258448</v>
      </c>
      <c r="K45">
        <f>STANDARDIZE(E45,$E$10,$E$11)</f>
        <v>-0.52798438543903792</v>
      </c>
      <c r="L45">
        <f>STANDARDIZE(F45,$F$10,$F$11)</f>
        <v>0.4303948871764357</v>
      </c>
      <c r="M45">
        <f>STANDARDIZE(G45,$G$10,$G$11)</f>
        <v>-0.14410952880711853</v>
      </c>
      <c r="N45" s="8">
        <f>STANDARDIZE(H45,$H$10,$H$11)</f>
        <v>-0.86473066628388195</v>
      </c>
      <c r="O45">
        <f>SUMXMY2($E$4:$J$4,I45:N45)</f>
        <v>5.2048905114225423</v>
      </c>
      <c r="P45">
        <f>SUMXMY2($E$5:$J$5,I45:N45)</f>
        <v>6.3455320987023196</v>
      </c>
      <c r="Q45">
        <f>SUMXMY2($E$6:$J$6,I45:N45)</f>
        <v>4.1165648442307496</v>
      </c>
      <c r="R45">
        <f>SUMXMY2($E$7:$J$7,I45:N45)</f>
        <v>4.0314337115269581</v>
      </c>
      <c r="S45" s="8">
        <f>SUMXMY2($E$8:$J$8,I45:N45)</f>
        <v>5.8041054702980315</v>
      </c>
      <c r="T45">
        <f t="shared" si="0"/>
        <v>4.0314337115269581</v>
      </c>
      <c r="U45">
        <f>MATCH(T45,O45:S45,0)</f>
        <v>4</v>
      </c>
    </row>
    <row r="46" spans="1:21" x14ac:dyDescent="0.2">
      <c r="A46">
        <v>34</v>
      </c>
      <c r="B46" t="s">
        <v>34</v>
      </c>
      <c r="C46" s="1">
        <f>VLOOKUP(B46,split_cells2!A37:I79,3,0)</f>
        <v>20</v>
      </c>
      <c r="D46" s="1">
        <f>VLOOKUP(B46,split_cells2!A37:I79,5,0)</f>
        <v>4</v>
      </c>
      <c r="E46" s="1">
        <f>VLOOKUP(B46,split_cells2!A36:I79,7,0)</f>
        <v>0</v>
      </c>
      <c r="F46" s="1">
        <f>VLOOKUP(B46,split_cells2!A36:I79,9,0)</f>
        <v>6</v>
      </c>
      <c r="G46" s="1">
        <f>VLOOKUP(B46,split_cells!$A$2:$K$46,7,0)</f>
        <v>1</v>
      </c>
      <c r="H46" s="5">
        <f>VLOOKUP(B46,split_cells!$A$2:$K$46,11,0)</f>
        <v>2</v>
      </c>
      <c r="I46">
        <f>STANDARDIZE(C46,$C$10,$C$11)</f>
        <v>-1.1300100822500281</v>
      </c>
      <c r="J46">
        <f>STANDARDIZE(D46,$D$10,$D$11)</f>
        <v>-0.73195946920258448</v>
      </c>
      <c r="K46">
        <f>STANDARDIZE(E46,$E$10,$E$11)</f>
        <v>-1.1176812315138074</v>
      </c>
      <c r="L46">
        <f>STANDARDIZE(F46,$F$10,$F$11)</f>
        <v>0.72415647683654261</v>
      </c>
      <c r="M46">
        <f>STANDARDIZE(G46,$G$10,$G$11)</f>
        <v>-0.93855949530790028</v>
      </c>
      <c r="N46" s="8">
        <f>STANDARDIZE(H46,$H$10,$H$11)</f>
        <v>-0.31791568613378013</v>
      </c>
      <c r="O46">
        <f>SUMXMY2($E$4:$J$4,I46:N46)</f>
        <v>3.4309040286342691</v>
      </c>
      <c r="P46">
        <f>SUMXMY2($E$5:$J$5,I46:N46)</f>
        <v>12.437191343584853</v>
      </c>
      <c r="Q46">
        <f>SUMXMY2($E$6:$J$6,I46:N46)</f>
        <v>5.7234675402176327</v>
      </c>
      <c r="R46">
        <f>SUMXMY2($E$7:$J$7,I46:N46)</f>
        <v>6.9635457651910686</v>
      </c>
      <c r="S46" s="8">
        <f>SUMXMY2($E$8:$J$8,I46:N46)</f>
        <v>4.3338438028634219</v>
      </c>
      <c r="T46">
        <f t="shared" si="0"/>
        <v>3.4309040286342691</v>
      </c>
      <c r="U46">
        <f>MATCH(T46,O46:S46,0)</f>
        <v>1</v>
      </c>
    </row>
    <row r="47" spans="1:21" x14ac:dyDescent="0.2">
      <c r="A47">
        <v>35</v>
      </c>
      <c r="B47" t="s">
        <v>35</v>
      </c>
      <c r="C47" s="1">
        <f>VLOOKUP(B47,split_cells2!A38:I80,3,0)</f>
        <v>20</v>
      </c>
      <c r="D47" s="1">
        <f>VLOOKUP(B47,split_cells2!A38:I80,5,0)</f>
        <v>5</v>
      </c>
      <c r="E47" s="1">
        <f>VLOOKUP(B47,split_cells2!A37:I80,7,0)</f>
        <v>0</v>
      </c>
      <c r="F47" s="1">
        <f>VLOOKUP(B47,split_cells2!A37:I80,9,0)</f>
        <v>5</v>
      </c>
      <c r="G47" s="1">
        <f>VLOOKUP(B47,split_cells!$A$2:$K$46,7,0)</f>
        <v>7</v>
      </c>
      <c r="H47" s="5">
        <f>VLOOKUP(B47,split_cells!$A$2:$K$46,11,0)</f>
        <v>2</v>
      </c>
      <c r="I47">
        <f>STANDARDIZE(C47,$C$10,$C$11)</f>
        <v>-1.1300100822500281</v>
      </c>
      <c r="J47">
        <f>STANDARDIZE(D47,$D$10,$D$11)</f>
        <v>-0.54349086336000285</v>
      </c>
      <c r="K47">
        <f>STANDARDIZE(E47,$E$10,$E$11)</f>
        <v>-1.1176812315138074</v>
      </c>
      <c r="L47">
        <f>STANDARDIZE(F47,$F$10,$F$11)</f>
        <v>0.4303948871764357</v>
      </c>
      <c r="M47">
        <f>STANDARDIZE(G47,$G$10,$G$11)</f>
        <v>1.4780464493037826E-2</v>
      </c>
      <c r="N47" s="8">
        <f>STANDARDIZE(H47,$H$10,$H$11)</f>
        <v>-0.31791568613378013</v>
      </c>
      <c r="O47">
        <f>SUMXMY2($E$4:$J$4,I47:N47)</f>
        <v>3.7289792954708916</v>
      </c>
      <c r="P47">
        <f>SUMXMY2($E$5:$J$5,I47:N47)</f>
        <v>10.284538406400985</v>
      </c>
      <c r="Q47">
        <f>SUMXMY2($E$6:$J$6,I47:N47)</f>
        <v>5.9505019762777627</v>
      </c>
      <c r="R47">
        <f>SUMXMY2($E$7:$J$7,I47:N47)</f>
        <v>6.0803216749896318</v>
      </c>
      <c r="S47" s="8">
        <f>SUMXMY2($E$8:$J$8,I47:N47)</f>
        <v>4.9160823928060147</v>
      </c>
      <c r="T47">
        <f t="shared" si="0"/>
        <v>3.7289792954708916</v>
      </c>
      <c r="U47">
        <f>MATCH(T47,O47:S47,0)</f>
        <v>1</v>
      </c>
    </row>
    <row r="48" spans="1:21" x14ac:dyDescent="0.2">
      <c r="A48">
        <v>36</v>
      </c>
      <c r="B48" t="s">
        <v>36</v>
      </c>
      <c r="C48" s="1">
        <f>VLOOKUP(B48,split_cells2!A39:I81,3,0)</f>
        <v>52</v>
      </c>
      <c r="D48" s="1">
        <f>VLOOKUP(B48,split_cells2!A39:I81,5,0)</f>
        <v>3</v>
      </c>
      <c r="E48" s="1">
        <f>VLOOKUP(B48,split_cells2!A38:I81,7,0)</f>
        <v>6</v>
      </c>
      <c r="F48" s="1">
        <f>VLOOKUP(B48,split_cells2!A38:I81,9,0)</f>
        <v>3</v>
      </c>
      <c r="G48" s="1">
        <f>VLOOKUP(B48,split_cells!$A$2:$K$46,7,0)</f>
        <v>12</v>
      </c>
      <c r="H48" s="5">
        <f>VLOOKUP(B48,split_cells!$A$2:$K$46,11,0)</f>
        <v>3</v>
      </c>
      <c r="I48">
        <f>STANDARDIZE(C48,$C$10,$C$11)</f>
        <v>1.9550968089722711</v>
      </c>
      <c r="J48">
        <f>STANDARDIZE(D48,$D$10,$D$11)</f>
        <v>-0.92042807504516622</v>
      </c>
      <c r="K48">
        <f>STANDARDIZE(E48,$E$10,$E$11)</f>
        <v>0.65140930671050123</v>
      </c>
      <c r="L48">
        <f>STANDARDIZE(F48,$F$10,$F$11)</f>
        <v>-0.15712829214377813</v>
      </c>
      <c r="M48">
        <f>STANDARDIZE(G48,$G$10,$G$11)</f>
        <v>0.80923043099381953</v>
      </c>
      <c r="N48" s="8">
        <f>STANDARDIZE(H48,$H$10,$H$11)</f>
        <v>-4.4508196058729181E-2</v>
      </c>
      <c r="O48">
        <f>SUMXMY2($E$4:$J$4,I48:N48)</f>
        <v>17.169929093569191</v>
      </c>
      <c r="P48">
        <f>SUMXMY2($E$5:$J$5,I48:N48)</f>
        <v>2.8065922636012086</v>
      </c>
      <c r="Q48">
        <f>SUMXMY2($E$6:$J$6,I48:N48)</f>
        <v>13.130807777479085</v>
      </c>
      <c r="R48">
        <f>SUMXMY2($E$7:$J$7,I48:N48)</f>
        <v>4.7086078714682724</v>
      </c>
      <c r="S48" s="8">
        <f>SUMXMY2($E$8:$J$8,I48:N48)</f>
        <v>21.955925488575733</v>
      </c>
      <c r="T48">
        <f t="shared" si="0"/>
        <v>2.8065922636012086</v>
      </c>
      <c r="U48">
        <f>MATCH(T48,O48:S48,0)</f>
        <v>2</v>
      </c>
    </row>
    <row r="49" spans="1:21" x14ac:dyDescent="0.2">
      <c r="A49">
        <v>37</v>
      </c>
      <c r="B49" t="s">
        <v>37</v>
      </c>
      <c r="C49" s="1">
        <f>VLOOKUP(B49,split_cells2!A40:I82,3,0)</f>
        <v>34</v>
      </c>
      <c r="D49" s="1">
        <f>VLOOKUP(B49,split_cells2!A40:I82,5,0)</f>
        <v>5</v>
      </c>
      <c r="E49" s="1">
        <f>VLOOKUP(B49,split_cells2!A39:I82,7,0)</f>
        <v>5</v>
      </c>
      <c r="F49" s="1">
        <f>VLOOKUP(B49,split_cells2!A39:I82,9,0)</f>
        <v>5</v>
      </c>
      <c r="G49" s="1">
        <f>VLOOKUP(B49,split_cells!$A$2:$K$46,7,0)</f>
        <v>7</v>
      </c>
      <c r="H49" s="5">
        <f>VLOOKUP(B49,split_cells!$A$2:$K$46,11,0)</f>
        <v>5</v>
      </c>
      <c r="I49">
        <f>STANDARDIZE(C49,$C$10,$C$11)</f>
        <v>0.21972418265972776</v>
      </c>
      <c r="J49">
        <f>STANDARDIZE(D49,$D$10,$D$11)</f>
        <v>-0.54349086336000285</v>
      </c>
      <c r="K49">
        <f>STANDARDIZE(E49,$E$10,$E$11)</f>
        <v>0.35656088367311645</v>
      </c>
      <c r="L49">
        <f>STANDARDIZE(F49,$F$10,$F$11)</f>
        <v>0.4303948871764357</v>
      </c>
      <c r="M49">
        <f>STANDARDIZE(G49,$G$10,$G$11)</f>
        <v>1.4780464493037826E-2</v>
      </c>
      <c r="N49" s="8">
        <f>STANDARDIZE(H49,$H$10,$H$11)</f>
        <v>0.50230678409137264</v>
      </c>
      <c r="O49">
        <f>SUMXMY2($E$4:$J$4,I49:N49)</f>
        <v>7.4998967286457692</v>
      </c>
      <c r="P49">
        <f>SUMXMY2($E$5:$J$5,I49:N49)</f>
        <v>2.0837706103256508</v>
      </c>
      <c r="Q49">
        <f>SUMXMY2($E$6:$J$6,I49:N49)</f>
        <v>6.3879155507968566</v>
      </c>
      <c r="R49">
        <f>SUMXMY2($E$7:$J$7,I49:N49)</f>
        <v>2.2983328837700876</v>
      </c>
      <c r="S49" s="8">
        <f>SUMXMY2($E$8:$J$8,I49:N49)</f>
        <v>12.04256749182721</v>
      </c>
      <c r="T49">
        <f t="shared" si="0"/>
        <v>2.0837706103256508</v>
      </c>
      <c r="U49">
        <f>MATCH(T49,O49:S49,0)</f>
        <v>2</v>
      </c>
    </row>
    <row r="50" spans="1:21" x14ac:dyDescent="0.2">
      <c r="A50">
        <v>38</v>
      </c>
      <c r="B50" t="s">
        <v>38</v>
      </c>
      <c r="C50" s="1">
        <f>VLOOKUP(B50,split_cells2!A41:I83,3,0)</f>
        <v>43</v>
      </c>
      <c r="D50" s="1">
        <f>VLOOKUP(B50,split_cells2!A41:I83,5,0)</f>
        <v>4</v>
      </c>
      <c r="E50" s="1">
        <f>VLOOKUP(B50,split_cells2!A40:I83,7,0)</f>
        <v>1</v>
      </c>
      <c r="F50" s="1">
        <f>VLOOKUP(B50,split_cells2!A40:I83,9,0)</f>
        <v>4</v>
      </c>
      <c r="G50" s="1">
        <f>VLOOKUP(B50,split_cells!$A$2:$K$46,7,0)</f>
        <v>16</v>
      </c>
      <c r="H50" s="5">
        <f>VLOOKUP(B50,split_cells!$A$2:$K$46,11,0)</f>
        <v>0</v>
      </c>
      <c r="I50">
        <f>STANDARDIZE(C50,$C$10,$C$11)</f>
        <v>1.0874104958159994</v>
      </c>
      <c r="J50">
        <f>STANDARDIZE(D50,$D$10,$D$11)</f>
        <v>-0.73195946920258448</v>
      </c>
      <c r="K50">
        <f>STANDARDIZE(E50,$E$10,$E$11)</f>
        <v>-0.82283280847642271</v>
      </c>
      <c r="L50">
        <f>STANDARDIZE(F50,$F$10,$F$11)</f>
        <v>0.13663329751632877</v>
      </c>
      <c r="M50">
        <f>STANDARDIZE(G50,$G$10,$G$11)</f>
        <v>1.444790404194445</v>
      </c>
      <c r="N50" s="8">
        <f>STANDARDIZE(H50,$H$10,$H$11)</f>
        <v>-0.86473066628388195</v>
      </c>
      <c r="O50">
        <f>SUMXMY2($E$4:$J$4,I50:N50)</f>
        <v>14.043633720175139</v>
      </c>
      <c r="P50">
        <f>SUMXMY2($E$5:$J$5,I50:N50)</f>
        <v>6.5332677696474377</v>
      </c>
      <c r="Q50">
        <f>SUMXMY2($E$6:$J$6,I50:N50)</f>
        <v>12.988131158616643</v>
      </c>
      <c r="R50">
        <f>SUMXMY2($E$7:$J$7,I50:N50)</f>
        <v>6.2466586275248819</v>
      </c>
      <c r="S50" s="8">
        <f>SUMXMY2($E$8:$J$8,I50:N50)</f>
        <v>16.315914319136677</v>
      </c>
      <c r="T50">
        <f t="shared" si="0"/>
        <v>6.2466586275248819</v>
      </c>
      <c r="U50">
        <f>MATCH(T50,O50:S50,0)</f>
        <v>4</v>
      </c>
    </row>
    <row r="51" spans="1:21" x14ac:dyDescent="0.2">
      <c r="A51">
        <v>39</v>
      </c>
      <c r="B51" t="s">
        <v>39</v>
      </c>
      <c r="C51" s="1">
        <f>VLOOKUP(B51,split_cells2!A42:I84,3,0)</f>
        <v>32</v>
      </c>
      <c r="D51" s="1">
        <f>VLOOKUP(B51,split_cells2!A42:I84,5,0)</f>
        <v>12</v>
      </c>
      <c r="E51" s="1">
        <f>VLOOKUP(B51,split_cells2!A41:I84,7,0)</f>
        <v>11</v>
      </c>
      <c r="F51" s="1">
        <f>VLOOKUP(B51,split_cells2!A41:I84,9,0)</f>
        <v>5</v>
      </c>
      <c r="G51" s="1">
        <f>VLOOKUP(B51,split_cells!$A$2:$K$46,7,0)</f>
        <v>8</v>
      </c>
      <c r="H51" s="5">
        <f>VLOOKUP(B51,split_cells!$A$2:$K$46,11,0)</f>
        <v>6</v>
      </c>
      <c r="I51">
        <f>STANDARDIZE(C51,$C$10,$C$11)</f>
        <v>2.6905001958334052E-2</v>
      </c>
      <c r="J51">
        <f>STANDARDIZE(D51,$D$10,$D$11)</f>
        <v>0.77578937753806876</v>
      </c>
      <c r="K51">
        <f>STANDARDIZE(E51,$E$10,$E$11)</f>
        <v>2.1256514218974254</v>
      </c>
      <c r="L51">
        <f>STANDARDIZE(F51,$F$10,$F$11)</f>
        <v>0.4303948871764357</v>
      </c>
      <c r="M51">
        <f>STANDARDIZE(G51,$G$10,$G$11)</f>
        <v>0.17367045779319418</v>
      </c>
      <c r="N51" s="8">
        <f>STANDARDIZE(H51,$H$10,$H$11)</f>
        <v>0.77571427416642358</v>
      </c>
      <c r="O51">
        <f>SUMXMY2($E$4:$J$4,I51:N51)</f>
        <v>18.203115127246662</v>
      </c>
      <c r="P51">
        <f>SUMXMY2($E$5:$J$5,I51:N51)</f>
        <v>2.8773755379053063</v>
      </c>
      <c r="Q51">
        <f>SUMXMY2($E$6:$J$6,I51:N51)</f>
        <v>12.087263534276524</v>
      </c>
      <c r="R51">
        <f>SUMXMY2($E$7:$J$7,I51:N51)</f>
        <v>9.3817355717786928</v>
      </c>
      <c r="S51" s="8">
        <f>SUMXMY2($E$8:$J$8,I51:N51)</f>
        <v>25.109866978524874</v>
      </c>
      <c r="T51">
        <f t="shared" si="0"/>
        <v>2.8773755379053063</v>
      </c>
      <c r="U51">
        <f>MATCH(T51,O51:S51,0)</f>
        <v>2</v>
      </c>
    </row>
    <row r="52" spans="1:21" x14ac:dyDescent="0.2">
      <c r="A52">
        <v>40</v>
      </c>
      <c r="B52" t="s">
        <v>40</v>
      </c>
      <c r="C52" s="1">
        <f>VLOOKUP(B52,split_cells2!A43:I85,3,0)</f>
        <v>38</v>
      </c>
      <c r="D52" s="1">
        <f>VLOOKUP(B52,split_cells2!A43:I85,5,0)</f>
        <v>15</v>
      </c>
      <c r="E52" s="1">
        <f>VLOOKUP(B52,split_cells2!A42:I85,7,0)</f>
        <v>0</v>
      </c>
      <c r="F52" s="1">
        <f>VLOOKUP(B52,split_cells2!A42:I85,9,0)</f>
        <v>8</v>
      </c>
      <c r="G52" s="1">
        <f>VLOOKUP(B52,split_cells!$A$2:$K$46,7,0)</f>
        <v>15</v>
      </c>
      <c r="H52" s="5">
        <f>VLOOKUP(B52,split_cells!$A$2:$K$46,11,0)</f>
        <v>0</v>
      </c>
      <c r="I52">
        <f>STANDARDIZE(C52,$C$10,$C$11)</f>
        <v>0.60536254406251522</v>
      </c>
      <c r="J52">
        <f>STANDARDIZE(D52,$D$10,$D$11)</f>
        <v>1.3411951950658136</v>
      </c>
      <c r="K52">
        <f>STANDARDIZE(E52,$E$10,$E$11)</f>
        <v>-1.1176812315138074</v>
      </c>
      <c r="L52">
        <f>STANDARDIZE(F52,$F$10,$F$11)</f>
        <v>1.3116796561567565</v>
      </c>
      <c r="M52">
        <f>STANDARDIZE(G52,$G$10,$G$11)</f>
        <v>1.2859004108942886</v>
      </c>
      <c r="N52" s="8">
        <f>STANDARDIZE(H52,$H$10,$H$11)</f>
        <v>-0.86473066628388195</v>
      </c>
      <c r="O52">
        <f>SUMXMY2($E$4:$J$4,I52:N52)</f>
        <v>19.708807427473285</v>
      </c>
      <c r="P52">
        <f>SUMXMY2($E$5:$J$5,I52:N52)</f>
        <v>9.4686100543289058</v>
      </c>
      <c r="Q52">
        <f>SUMXMY2($E$6:$J$6,I52:N52)</f>
        <v>19.020055926397376</v>
      </c>
      <c r="R52">
        <f>SUMXMY2($E$7:$J$7,I52:N52)</f>
        <v>12.148162611638258</v>
      </c>
      <c r="S52" s="8">
        <f>SUMXMY2($E$8:$J$8,I52:N52)</f>
        <v>24.549196033905162</v>
      </c>
      <c r="T52">
        <f t="shared" si="0"/>
        <v>9.4686100543289058</v>
      </c>
      <c r="U52">
        <f>MATCH(T52,O52:S52,0)</f>
        <v>2</v>
      </c>
    </row>
    <row r="53" spans="1:21" x14ac:dyDescent="0.2">
      <c r="A53">
        <v>41</v>
      </c>
      <c r="B53" t="s">
        <v>41</v>
      </c>
      <c r="C53" s="1">
        <f>VLOOKUP(B53,split_cells2!A44:I86,3,0)</f>
        <v>25</v>
      </c>
      <c r="D53" s="1">
        <f>VLOOKUP(B53,split_cells2!A44:I86,5,0)</f>
        <v>8</v>
      </c>
      <c r="E53" s="1">
        <f>VLOOKUP(B53,split_cells2!A43:I86,7,0)</f>
        <v>10</v>
      </c>
      <c r="F53" s="1">
        <f>VLOOKUP(B53,split_cells2!A43:I86,9,0)</f>
        <v>5</v>
      </c>
      <c r="G53" s="1">
        <f>VLOOKUP(B53,split_cells!$A$2:$K$46,7,0)</f>
        <v>3</v>
      </c>
      <c r="H53" s="5">
        <f>VLOOKUP(B53,split_cells!$A$2:$K$46,11,0)</f>
        <v>5</v>
      </c>
      <c r="I53">
        <f>STANDARDIZE(C53,$C$10,$C$11)</f>
        <v>-0.64796213049654394</v>
      </c>
      <c r="J53">
        <f>STANDARDIZE(D53,$D$10,$D$11)</f>
        <v>2.1914954167742091E-2</v>
      </c>
      <c r="K53">
        <f>STANDARDIZE(E53,$E$10,$E$11)</f>
        <v>1.8308029988600405</v>
      </c>
      <c r="L53">
        <f>STANDARDIZE(F53,$F$10,$F$11)</f>
        <v>0.4303948871764357</v>
      </c>
      <c r="M53">
        <f>STANDARDIZE(G53,$G$10,$G$11)</f>
        <v>-0.62077950870758758</v>
      </c>
      <c r="N53" s="8">
        <f>STANDARDIZE(H53,$H$10,$H$11)</f>
        <v>0.50230678409137264</v>
      </c>
      <c r="O53">
        <f>SUMXMY2($E$4:$J$4,I53:N53)</f>
        <v>11.953618845123211</v>
      </c>
      <c r="P53">
        <f>SUMXMY2($E$5:$J$5,I53:N53)</f>
        <v>4.2632755939291789</v>
      </c>
      <c r="Q53">
        <f>SUMXMY2($E$6:$J$6,I53:N53)</f>
        <v>6.7836552385890068</v>
      </c>
      <c r="R53">
        <f>SUMXMY2($E$7:$J$7,I53:N53)</f>
        <v>7.7044399137926556</v>
      </c>
      <c r="S53" s="8">
        <f>SUMXMY2($E$8:$J$8,I53:N53)</f>
        <v>16.344940193570938</v>
      </c>
      <c r="T53">
        <f t="shared" si="0"/>
        <v>4.2632755939291789</v>
      </c>
      <c r="U53">
        <f>MATCH(T53,O53:S53,0)</f>
        <v>2</v>
      </c>
    </row>
    <row r="54" spans="1:21" x14ac:dyDescent="0.2">
      <c r="A54">
        <v>42</v>
      </c>
      <c r="B54" t="s">
        <v>42</v>
      </c>
      <c r="C54" s="1">
        <f>VLOOKUP(B54,split_cells2!A45:I87,3,0)</f>
        <v>42</v>
      </c>
      <c r="D54" s="1">
        <f>VLOOKUP(B54,split_cells2!A45:I87,5,0)</f>
        <v>17</v>
      </c>
      <c r="E54" s="1">
        <f>VLOOKUP(B54,split_cells2!A44:I87,7,0)</f>
        <v>8</v>
      </c>
      <c r="F54" s="1">
        <f>VLOOKUP(B54,split_cells2!A44:I87,9,0)</f>
        <v>0</v>
      </c>
      <c r="G54" s="1">
        <f>VLOOKUP(B54,split_cells!$A$2:$K$46,7,0)</f>
        <v>33</v>
      </c>
      <c r="H54" s="5">
        <f>VLOOKUP(B54,split_cells!$A$2:$K$46,11,0)</f>
        <v>17</v>
      </c>
      <c r="I54">
        <f>STANDARDIZE(C54,$C$10,$C$11)</f>
        <v>0.99100090546530262</v>
      </c>
      <c r="J54">
        <f>STANDARDIZE(D54,$D$10,$D$11)</f>
        <v>1.7181324067509769</v>
      </c>
      <c r="K54">
        <f>STANDARDIZE(E54,$E$10,$E$11)</f>
        <v>1.2411061527852709</v>
      </c>
      <c r="L54">
        <f>STANDARDIZE(F54,$F$10,$F$11)</f>
        <v>-1.0384130611240989</v>
      </c>
      <c r="M54">
        <f>STANDARDIZE(G54,$G$10,$G$11)</f>
        <v>4.1459202902971031</v>
      </c>
      <c r="N54" s="8">
        <f>STANDARDIZE(H54,$H$10,$H$11)</f>
        <v>3.7831966649919839</v>
      </c>
      <c r="O54">
        <f>SUMXMY2($E$4:$J$4,I54:N54)</f>
        <v>56.191472174611739</v>
      </c>
      <c r="P54">
        <f>SUMXMY2($E$5:$J$5,I54:N54)</f>
        <v>33.050319602480286</v>
      </c>
      <c r="Q54">
        <f>SUMXMY2($E$6:$J$6,I54:N54)</f>
        <v>58.348941353457008</v>
      </c>
      <c r="R54">
        <f>SUMXMY2($E$7:$J$7,I54:N54)</f>
        <v>40.506250236603933</v>
      </c>
      <c r="S54" s="8">
        <f>SUMXMY2($E$8:$J$8,I54:N54)</f>
        <v>72.21256343017474</v>
      </c>
      <c r="T54">
        <f t="shared" si="0"/>
        <v>33.050319602480286</v>
      </c>
      <c r="U54">
        <f>MATCH(T54,O54:S54,0)</f>
        <v>2</v>
      </c>
    </row>
    <row r="55" spans="1:21" x14ac:dyDescent="0.2">
      <c r="A55">
        <v>43</v>
      </c>
      <c r="B55" t="s">
        <v>43</v>
      </c>
      <c r="C55" s="1">
        <f>VLOOKUP(B55,split_cells2!A46:I88,3,0)</f>
        <v>44</v>
      </c>
      <c r="D55" s="1">
        <f>VLOOKUP(B55,split_cells2!A46:I88,5,0)</f>
        <v>10</v>
      </c>
      <c r="E55" s="1">
        <f>VLOOKUP(B55,split_cells2!A45:I88,7,0)</f>
        <v>4</v>
      </c>
      <c r="F55" s="1">
        <f>VLOOKUP(B55,split_cells2!A45:I88,9,0)</f>
        <v>0</v>
      </c>
      <c r="G55" s="1">
        <f>VLOOKUP(B55,split_cells!$A$2:$K$46,7,0)</f>
        <v>8</v>
      </c>
      <c r="H55" s="5">
        <f>VLOOKUP(B55,split_cells!$A$2:$K$46,11,0)</f>
        <v>2</v>
      </c>
      <c r="I55">
        <f>STANDARDIZE(C55,$C$10,$C$11)</f>
        <v>1.1838200861666963</v>
      </c>
      <c r="J55">
        <f>STANDARDIZE(D55,$D$10,$D$11)</f>
        <v>0.39885216585290539</v>
      </c>
      <c r="K55">
        <f>STANDARDIZE(E55,$E$10,$E$11)</f>
        <v>6.1712460635731679E-2</v>
      </c>
      <c r="L55">
        <f>STANDARDIZE(F55,$F$10,$F$11)</f>
        <v>-1.0384130611240989</v>
      </c>
      <c r="M55">
        <f>STANDARDIZE(G55,$G$10,$G$11)</f>
        <v>0.17367045779319418</v>
      </c>
      <c r="N55" s="8">
        <f>STANDARDIZE(H55,$H$10,$H$11)</f>
        <v>-0.31791568613378013</v>
      </c>
      <c r="O55">
        <f>SUMXMY2($E$4:$J$4,I55:N55)</f>
        <v>9.9382670239900346</v>
      </c>
      <c r="P55">
        <f>SUMXMY2($E$5:$J$5,I55:N55)</f>
        <v>3.94983698914307</v>
      </c>
      <c r="Q55">
        <f>SUMXMY2($E$6:$J$6,I55:N55)</f>
        <v>6.988709336140297</v>
      </c>
      <c r="R55">
        <f>SUMXMY2($E$7:$J$7,I55:N55)</f>
        <v>1.6768714401802738</v>
      </c>
      <c r="S55" s="8">
        <f>SUMXMY2($E$8:$J$8,I55:N55)</f>
        <v>15.223091760992698</v>
      </c>
      <c r="T55">
        <f t="shared" si="0"/>
        <v>1.6768714401802738</v>
      </c>
      <c r="U55">
        <f>MATCH(T55,O55:S55,0)</f>
        <v>4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A910-9E8A-1143-A27C-BB4240DC0CE5}">
  <dimension ref="A2:AD55"/>
  <sheetViews>
    <sheetView topLeftCell="D1" zoomScale="66" workbookViewId="0">
      <selection activeCell="G6" sqref="G6"/>
    </sheetView>
  </sheetViews>
  <sheetFormatPr baseColWidth="10" defaultRowHeight="16" x14ac:dyDescent="0.2"/>
  <cols>
    <col min="2" max="2" width="17" customWidth="1"/>
    <col min="3" max="3" width="27.83203125" style="1" bestFit="1" customWidth="1"/>
    <col min="4" max="4" width="39.5" style="1" bestFit="1" customWidth="1"/>
    <col min="5" max="6" width="14.33203125" style="1" bestFit="1" customWidth="1"/>
    <col min="7" max="7" width="12.1640625" style="1" customWidth="1"/>
    <col min="8" max="8" width="13.6640625" style="1" customWidth="1"/>
    <col min="9" max="9" width="12.5" customWidth="1"/>
    <col min="10" max="10" width="20.83203125" customWidth="1"/>
    <col min="14" max="14" width="15.83203125" bestFit="1" customWidth="1"/>
    <col min="22" max="22" width="17.33203125" customWidth="1"/>
    <col min="23" max="23" width="13.83203125" customWidth="1"/>
    <col min="24" max="24" width="13.33203125" customWidth="1"/>
    <col min="25" max="25" width="15.6640625" customWidth="1"/>
    <col min="29" max="29" width="51.5" bestFit="1" customWidth="1"/>
  </cols>
  <sheetData>
    <row r="2" spans="1:30" x14ac:dyDescent="0.2">
      <c r="C2"/>
      <c r="D2">
        <v>2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30" x14ac:dyDescent="0.2">
      <c r="B3" t="s">
        <v>44</v>
      </c>
      <c r="C3" t="s">
        <v>52</v>
      </c>
      <c r="D3" t="s">
        <v>53</v>
      </c>
      <c r="E3" s="1" t="s">
        <v>132</v>
      </c>
      <c r="F3" s="1" t="s">
        <v>133</v>
      </c>
      <c r="G3" s="1" t="s">
        <v>134</v>
      </c>
      <c r="H3" s="1" t="s">
        <v>137</v>
      </c>
      <c r="I3" s="1" t="s">
        <v>135</v>
      </c>
      <c r="J3" s="16" t="s">
        <v>136</v>
      </c>
      <c r="K3" s="2"/>
      <c r="L3" s="2"/>
    </row>
    <row r="4" spans="1:30" x14ac:dyDescent="0.2">
      <c r="B4">
        <v>1</v>
      </c>
      <c r="C4">
        <v>18</v>
      </c>
      <c r="D4" t="str">
        <f>VLOOKUP(C4,clusterminiproj3,$D$2)</f>
        <v>SOM Neurological Surgery</v>
      </c>
      <c r="E4" s="17">
        <f>VLOOKUP(C4,clusterminiproj3,$E$2,0)</f>
        <v>-1.1300100822500281</v>
      </c>
      <c r="F4" s="17">
        <f>VLOOKUP(C4,clusterminiproj3,$F$2,0)</f>
        <v>0.39885216585290539</v>
      </c>
      <c r="G4" s="17">
        <f>VLOOKUP(C4,clusterminiproj3,$G$2,0)</f>
        <v>-0.52798438543903792</v>
      </c>
      <c r="H4" s="17">
        <f>VLOOKUP(C4,clusterminiproj3,$H$2,0)</f>
        <v>0.13663329751632877</v>
      </c>
      <c r="I4" s="17">
        <f>VLOOKUP(C4,clusterminiproj3,$I$2,0)</f>
        <v>-1.0974494886080566</v>
      </c>
      <c r="J4" s="17">
        <f>VLOOKUP(C4,clusterminiproj3,$J$2,0)</f>
        <v>-0.86473066628388195</v>
      </c>
      <c r="K4" s="14" t="s">
        <v>141</v>
      </c>
    </row>
    <row r="5" spans="1:30" x14ac:dyDescent="0.2">
      <c r="B5">
        <v>2</v>
      </c>
      <c r="C5">
        <v>24.000000000000021</v>
      </c>
      <c r="D5" t="str">
        <f>VLOOKUP(C5,clusterminiproj3,$D$2)</f>
        <v>SOM Otolaryngology-Head and Neck Surgery</v>
      </c>
      <c r="E5" s="18">
        <f>VLOOKUP(C5,clusterminiproj3,$E$2)</f>
        <v>-0.84078131119793764</v>
      </c>
      <c r="F5" s="18">
        <f>VLOOKUP(C5,clusterminiproj3,$F$2)</f>
        <v>-0.73195946920258448</v>
      </c>
      <c r="G5" s="18">
        <f>VLOOKUP(C5,clusterminiproj3,$G$2)</f>
        <v>6.1712460635731679E-2</v>
      </c>
      <c r="H5" s="18">
        <f>VLOOKUP(C5,clusterminiproj3,$H$2)</f>
        <v>-0.45088988180388506</v>
      </c>
      <c r="I5" s="18">
        <f>VLOOKUP(C5,clusterminiproj3,$I$2)</f>
        <v>0.65034043769366323</v>
      </c>
      <c r="J5" s="18">
        <f>VLOOKUP(C5,clusterminiproj3,$J$2)</f>
        <v>-0.86473066628388195</v>
      </c>
      <c r="K5" s="14" t="s">
        <v>143</v>
      </c>
    </row>
    <row r="6" spans="1:30" x14ac:dyDescent="0.2">
      <c r="B6">
        <v>3</v>
      </c>
      <c r="C6">
        <v>9</v>
      </c>
      <c r="D6" t="str">
        <f>VLOOKUP(C6,clusterminiproj3,$D$2,0)</f>
        <v>SOM Biophysics and Biophysical Chemistry</v>
      </c>
      <c r="E6" s="18">
        <f>VLOOKUP(C6,clusterminiproj3,$E$2,0)</f>
        <v>0.99100090546530262</v>
      </c>
      <c r="F6" s="18">
        <f>VLOOKUP(C6,clusterminiproj3,$F$2,0)</f>
        <v>-0.35502225751742122</v>
      </c>
      <c r="G6" s="18">
        <f>VLOOKUP(C6,clusterminiproj3,$G$2,0)</f>
        <v>0.65140930671050123</v>
      </c>
      <c r="H6" s="18">
        <f>VLOOKUP(C6,clusterminiproj3,$H$2,0)</f>
        <v>-0.15712829214377813</v>
      </c>
      <c r="I6" s="18">
        <f>VLOOKUP(C6,clusterminiproj3,$I$2,0)</f>
        <v>-0.14410952880711853</v>
      </c>
      <c r="J6" s="18">
        <f>VLOOKUP(C6,clusterminiproj3,$J$2,0)</f>
        <v>-0.86473066628388195</v>
      </c>
      <c r="K6" s="20" t="s">
        <v>142</v>
      </c>
    </row>
    <row r="7" spans="1:30" x14ac:dyDescent="0.2">
      <c r="B7">
        <v>4</v>
      </c>
      <c r="C7">
        <v>3</v>
      </c>
      <c r="D7" t="str">
        <f>VLOOKUP(C7,clusterminiproj3,$D$2,0)</f>
        <v>A&amp;S Chemistry</v>
      </c>
      <c r="E7" s="18">
        <f>VLOOKUP(C7,clusterminiproj3,$E$2,0)</f>
        <v>0.50895295371181837</v>
      </c>
      <c r="F7" s="18">
        <f>VLOOKUP(C7,clusterminiproj3,$F$2,0)</f>
        <v>-0.73195946920258448</v>
      </c>
      <c r="G7" s="18">
        <f>VLOOKUP(C7,clusterminiproj3,$G$2,0)</f>
        <v>1.8308029988600405</v>
      </c>
      <c r="H7" s="18">
        <f>VLOOKUP(C7,clusterminiproj3,$H$2,0)</f>
        <v>-0.45088988180388506</v>
      </c>
      <c r="I7" s="18">
        <f>VLOOKUP(C7,clusterminiproj3,$I$2,0)</f>
        <v>0.17367045779319418</v>
      </c>
      <c r="J7" s="18">
        <f>VLOOKUP(C7,clusterminiproj3,$J$2,0)</f>
        <v>-0.31791568613378013</v>
      </c>
      <c r="K7" s="19" t="s">
        <v>140</v>
      </c>
    </row>
    <row r="8" spans="1:30" x14ac:dyDescent="0.2">
      <c r="B8" s="1"/>
      <c r="I8" s="1"/>
      <c r="J8" s="1"/>
      <c r="K8" s="19"/>
    </row>
    <row r="9" spans="1:30" x14ac:dyDescent="0.2">
      <c r="K9" s="19"/>
      <c r="T9" s="1" t="s">
        <v>64</v>
      </c>
    </row>
    <row r="10" spans="1:30" x14ac:dyDescent="0.2">
      <c r="B10" s="2" t="s">
        <v>45</v>
      </c>
      <c r="C10" s="2">
        <f>AVERAGE(C13:C55)</f>
        <v>31.720930232558139</v>
      </c>
      <c r="D10" s="2">
        <f>AVERAGE(D13:D55)</f>
        <v>7.8837209302325579</v>
      </c>
      <c r="E10" s="2">
        <f>AVERAGE(E13:E55)</f>
        <v>3.7906976744186047</v>
      </c>
      <c r="F10" s="2">
        <f>AVERAGE(F13:F55)</f>
        <v>3.5348837209302326</v>
      </c>
      <c r="G10" s="2">
        <f>AVERAGE(G13:G55)</f>
        <v>6.9069767441860463</v>
      </c>
      <c r="H10" s="2">
        <f>AVERAGE(H13:H55)</f>
        <v>3.1627906976744184</v>
      </c>
      <c r="I10" s="2"/>
      <c r="J10" s="2"/>
      <c r="T10">
        <f>SUM(S13:S55)</f>
        <v>239.83778019104355</v>
      </c>
    </row>
    <row r="11" spans="1:30" x14ac:dyDescent="0.2">
      <c r="B11" s="2" t="s">
        <v>46</v>
      </c>
      <c r="C11" s="2">
        <f>STDEV(C13:C55)</f>
        <v>10.37241208434169</v>
      </c>
      <c r="D11" s="2">
        <f>STDEV(D13:D55)</f>
        <v>5.3059234747841755</v>
      </c>
      <c r="E11" s="2">
        <f>STDEV(E13:E55)</f>
        <v>3.3915731673192866</v>
      </c>
      <c r="F11" s="2">
        <f>STDEV(F13:F55)</f>
        <v>3.40412101240682</v>
      </c>
      <c r="G11" s="2">
        <f>STDEV(G13:G55)</f>
        <v>6.2936625474640007</v>
      </c>
      <c r="H11" s="2">
        <f>STDEV(H13:H55)</f>
        <v>3.6575442747581564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</row>
    <row r="12" spans="1:30" x14ac:dyDescent="0.2">
      <c r="B12" t="s">
        <v>0</v>
      </c>
      <c r="C12" s="1" t="s">
        <v>47</v>
      </c>
      <c r="D12" s="1" t="s">
        <v>48</v>
      </c>
      <c r="E12" s="1" t="s">
        <v>49</v>
      </c>
      <c r="F12" s="1" t="s">
        <v>50</v>
      </c>
      <c r="G12" s="7" t="s">
        <v>51</v>
      </c>
      <c r="H12" s="9" t="s">
        <v>131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58</v>
      </c>
      <c r="N12" s="5" t="s">
        <v>130</v>
      </c>
      <c r="O12" s="2" t="s">
        <v>59</v>
      </c>
      <c r="P12" s="2" t="s">
        <v>60</v>
      </c>
      <c r="Q12" s="2" t="s">
        <v>61</v>
      </c>
      <c r="R12" s="2" t="s">
        <v>127</v>
      </c>
      <c r="S12" s="10" t="s">
        <v>62</v>
      </c>
      <c r="T12" s="2" t="s">
        <v>63</v>
      </c>
      <c r="V12" s="2" t="s">
        <v>124</v>
      </c>
      <c r="W12" s="2" t="s">
        <v>125</v>
      </c>
      <c r="X12" s="2" t="s">
        <v>126</v>
      </c>
      <c r="Y12" s="2" t="s">
        <v>138</v>
      </c>
      <c r="AC12" s="1" t="s">
        <v>0</v>
      </c>
      <c r="AD12" s="1" t="s">
        <v>139</v>
      </c>
    </row>
    <row r="13" spans="1:30" x14ac:dyDescent="0.2">
      <c r="A13">
        <v>1</v>
      </c>
      <c r="B13" t="s">
        <v>1</v>
      </c>
      <c r="C13" s="1">
        <f>VLOOKUP(B13,split_cells2!A4:I46,3,0)</f>
        <v>37</v>
      </c>
      <c r="D13" s="1">
        <f>VLOOKUP(B13,split_cells2!A4:I46,5,0)</f>
        <v>15</v>
      </c>
      <c r="E13" s="1">
        <f>VLOOKUP(B13,split_cells2!A3:I46,7,0)</f>
        <v>11</v>
      </c>
      <c r="F13" s="1">
        <f>VLOOKUP(B13,split_cells2!A3:I46,9,0)</f>
        <v>7</v>
      </c>
      <c r="G13" s="1">
        <f>VLOOKUP(B13,split_cells!$A$2:$K$46,7,0)</f>
        <v>7</v>
      </c>
      <c r="H13" s="5">
        <f>VLOOKUP(B13,split_cells!$A$2:$K$46,11,0)</f>
        <v>0</v>
      </c>
      <c r="I13">
        <f>STANDARDIZE(C13,$C$10,$C$11)</f>
        <v>0.50895295371181837</v>
      </c>
      <c r="J13">
        <f>STANDARDIZE(D13,$D$10,$D$11)</f>
        <v>1.3411951950658136</v>
      </c>
      <c r="K13">
        <f>STANDARDIZE(E13,$E$10,$E$11)</f>
        <v>2.1256514218974254</v>
      </c>
      <c r="L13">
        <f>STANDARDIZE(F13,$F$10,$F$11)</f>
        <v>1.0179180664966496</v>
      </c>
      <c r="M13">
        <f>STANDARDIZE(G13,$G$10,$G$11)</f>
        <v>1.4780464493037826E-2</v>
      </c>
      <c r="N13" s="8">
        <f>STANDARDIZE(H13,$H$10,$H$11)</f>
        <v>-0.86473066628388195</v>
      </c>
      <c r="O13">
        <f>SUMXMY2($E$4:$J$4,I13:N13)</f>
        <v>12.629711528545636</v>
      </c>
      <c r="P13">
        <f>SUMXMY2($E$5:$J$5,I13:N13)</f>
        <v>12.9409301521889</v>
      </c>
      <c r="Q13">
        <f>SUMXMY2($E$6:$J$6,I13:N13)</f>
        <v>6.6888936633535563</v>
      </c>
      <c r="R13">
        <f>SUMXMY2($E$7:$J$7,I13:N13)</f>
        <v>6.8665552960237539</v>
      </c>
      <c r="S13">
        <f>MIN(O13:R13)</f>
        <v>6.6888936633535563</v>
      </c>
      <c r="T13">
        <f>MATCH(S13,O13:R13,0)</f>
        <v>3</v>
      </c>
      <c r="V13" t="str">
        <f>IF(T13=1,B13,"-")</f>
        <v>-</v>
      </c>
      <c r="W13" t="str">
        <f>IF(T13=2,B13,"-")</f>
        <v>-</v>
      </c>
      <c r="X13" t="str">
        <f>IF(T13=3,B13,"-")</f>
        <v>A&amp;S Biology</v>
      </c>
      <c r="Y13" t="str">
        <f>IF(T13=4,B13,"-")</f>
        <v>-</v>
      </c>
      <c r="AC13" t="s">
        <v>1</v>
      </c>
      <c r="AD13">
        <v>3</v>
      </c>
    </row>
    <row r="14" spans="1:30" x14ac:dyDescent="0.2">
      <c r="A14">
        <v>2</v>
      </c>
      <c r="B14" t="s">
        <v>2</v>
      </c>
      <c r="C14" s="1">
        <f>VLOOKUP(B14,split_cells2!A5:I47,3,0)</f>
        <v>45</v>
      </c>
      <c r="D14" s="1">
        <f>VLOOKUP(B14,split_cells2!A5:I47,5,0)</f>
        <v>15</v>
      </c>
      <c r="E14" s="1">
        <f>VLOOKUP(B14,split_cells2!A4:I47,7,0)</f>
        <v>0</v>
      </c>
      <c r="F14" s="1">
        <f>VLOOKUP(B14,split_cells2!A4:I47,9,0)</f>
        <v>5</v>
      </c>
      <c r="G14" s="1">
        <f>VLOOKUP(B14,split_cells!$A$2:$K$46,7,0)</f>
        <v>0</v>
      </c>
      <c r="H14" s="5">
        <f>VLOOKUP(B14,split_cells!$A$2:$K$46,11,0)</f>
        <v>5</v>
      </c>
      <c r="I14">
        <f>STANDARDIZE(C14,$C$10,$C$11)</f>
        <v>1.2802296765173931</v>
      </c>
      <c r="J14">
        <f>STANDARDIZE(D14,$D$10,$D$11)</f>
        <v>1.3411951950658136</v>
      </c>
      <c r="K14">
        <f>STANDARDIZE(E14,$E$10,$E$11)</f>
        <v>-1.1176812315138074</v>
      </c>
      <c r="L14">
        <f>STANDARDIZE(F14,$F$10,$F$11)</f>
        <v>0.4303948871764357</v>
      </c>
      <c r="M14">
        <f>STANDARDIZE(G14,$G$10,$G$11)</f>
        <v>-1.0974494886080566</v>
      </c>
      <c r="N14" s="8">
        <f>STANDARDIZE(H14,$H$10,$H$11)</f>
        <v>0.50230678409137264</v>
      </c>
      <c r="O14">
        <f>SUMXMY2($E$4:$J$4,I14:N14)</f>
        <v>9.0000957120080365</v>
      </c>
      <c r="P14">
        <f>SUMXMY2($E$5:$J$5,I14:N14)</f>
        <v>15.887851214316045</v>
      </c>
      <c r="Q14">
        <f>SUMXMY2($E$6:$J$6,I14:N14)</f>
        <v>9.213320216807297</v>
      </c>
      <c r="R14">
        <f>SUMXMY2($E$7:$J$7,I14:N14)</f>
        <v>16.65157096472085</v>
      </c>
      <c r="S14">
        <f>MIN(O14:R14)</f>
        <v>9.0000957120080365</v>
      </c>
      <c r="T14">
        <f>MATCH(S14,O14:R14,0)</f>
        <v>1</v>
      </c>
      <c r="V14" t="str">
        <f t="shared" ref="V14:V55" si="0">IF(T14=1,B14,"-")</f>
        <v>A&amp;S Biophysics</v>
      </c>
      <c r="W14" t="str">
        <f t="shared" ref="W14:W55" si="1">IF(T14=2,B14,"-")</f>
        <v>-</v>
      </c>
      <c r="X14" t="str">
        <f t="shared" ref="X14:X55" si="2">IF(T14=3,B14,"-")</f>
        <v>-</v>
      </c>
      <c r="Y14" t="str">
        <f t="shared" ref="Y14:Y55" si="3">IF(T14=4,B14,"-")</f>
        <v>-</v>
      </c>
      <c r="AC14" t="s">
        <v>2</v>
      </c>
      <c r="AD14">
        <v>1</v>
      </c>
    </row>
    <row r="15" spans="1:30" x14ac:dyDescent="0.2">
      <c r="A15">
        <v>3</v>
      </c>
      <c r="B15" t="s">
        <v>3</v>
      </c>
      <c r="C15" s="1">
        <f>VLOOKUP(B15,split_cells2!A6:I48,3,0)</f>
        <v>37</v>
      </c>
      <c r="D15" s="1">
        <f>VLOOKUP(B15,split_cells2!A6:I48,5,0)</f>
        <v>4</v>
      </c>
      <c r="E15" s="1">
        <f>VLOOKUP(B15,split_cells2!A5:I48,7,0)</f>
        <v>10</v>
      </c>
      <c r="F15" s="1">
        <f>VLOOKUP(B15,split_cells2!A5:I48,9,0)</f>
        <v>2</v>
      </c>
      <c r="G15" s="1">
        <f>VLOOKUP(B15,split_cells!$A$2:$K$46,7,0)</f>
        <v>8</v>
      </c>
      <c r="H15" s="5">
        <f>VLOOKUP(B15,split_cells!$A$2:$K$46,11,0)</f>
        <v>2</v>
      </c>
      <c r="I15">
        <f>STANDARDIZE(C15,$C$10,$C$11)</f>
        <v>0.50895295371181837</v>
      </c>
      <c r="J15">
        <f>STANDARDIZE(D15,$D$10,$D$11)</f>
        <v>-0.73195946920258448</v>
      </c>
      <c r="K15">
        <f>STANDARDIZE(E15,$E$10,$E$11)</f>
        <v>1.8308029988600405</v>
      </c>
      <c r="L15">
        <f>STANDARDIZE(F15,$F$10,$F$11)</f>
        <v>-0.45088988180388506</v>
      </c>
      <c r="M15">
        <f>STANDARDIZE(G15,$G$10,$G$11)</f>
        <v>0.17367045779319418</v>
      </c>
      <c r="N15" s="8">
        <f>STANDARDIZE(H15,$H$10,$H$11)</f>
        <v>-0.31791568613378013</v>
      </c>
      <c r="O15">
        <f>SUMXMY2($E$4:$J$4,I15:N15)</f>
        <v>11.78874873844884</v>
      </c>
      <c r="P15">
        <f>SUMXMY2($E$5:$J$5,I15:N15)</f>
        <v>5.477684810561124</v>
      </c>
      <c r="Q15">
        <f>SUMXMY2($E$6:$J$6,I15:N15)</f>
        <v>2.2517079843847214</v>
      </c>
      <c r="R15">
        <f>SUMXMY2($E$7:$J$7,I15:N15)</f>
        <v>0</v>
      </c>
      <c r="S15">
        <f>MIN(O15:R15)</f>
        <v>0</v>
      </c>
      <c r="T15">
        <f>MATCH(S15,O15:R15,0)</f>
        <v>4</v>
      </c>
      <c r="V15" t="str">
        <f t="shared" si="0"/>
        <v>-</v>
      </c>
      <c r="W15" t="str">
        <f t="shared" si="1"/>
        <v>-</v>
      </c>
      <c r="X15" t="str">
        <f t="shared" si="2"/>
        <v>-</v>
      </c>
      <c r="Y15" t="str">
        <f t="shared" si="3"/>
        <v>A&amp;S Chemistry</v>
      </c>
      <c r="AC15" t="s">
        <v>3</v>
      </c>
      <c r="AD15">
        <v>4</v>
      </c>
    </row>
    <row r="16" spans="1:30" x14ac:dyDescent="0.2">
      <c r="A16">
        <v>4</v>
      </c>
      <c r="B16" t="s">
        <v>4</v>
      </c>
      <c r="C16" s="1">
        <f>VLOOKUP(B16,split_cells2!A7:I49,3,0)</f>
        <v>23</v>
      </c>
      <c r="D16" s="1">
        <f>VLOOKUP(B16,split_cells2!A7:I49,5,0)</f>
        <v>5</v>
      </c>
      <c r="E16" s="1">
        <f>VLOOKUP(B16,split_cells2!A6:I49,7,0)</f>
        <v>5</v>
      </c>
      <c r="F16" s="1">
        <f>VLOOKUP(B16,split_cells2!A6:I49,9,0)</f>
        <v>0</v>
      </c>
      <c r="G16" s="1">
        <f>VLOOKUP(B16,split_cells!$A$2:$K$46,7,0)</f>
        <v>0</v>
      </c>
      <c r="H16" s="5">
        <f>VLOOKUP(B16,split_cells!$A$2:$K$46,11,0)</f>
        <v>0</v>
      </c>
      <c r="I16">
        <f>STANDARDIZE(C16,$C$10,$C$11)</f>
        <v>-0.84078131119793764</v>
      </c>
      <c r="J16">
        <f>STANDARDIZE(D16,$D$10,$D$11)</f>
        <v>-0.54349086336000285</v>
      </c>
      <c r="K16">
        <f>STANDARDIZE(E16,$E$10,$E$11)</f>
        <v>0.35656088367311645</v>
      </c>
      <c r="L16">
        <f>STANDARDIZE(F16,$F$10,$F$11)</f>
        <v>-1.0384130611240989</v>
      </c>
      <c r="M16">
        <f>STANDARDIZE(G16,$G$10,$G$11)</f>
        <v>-1.0974494886080566</v>
      </c>
      <c r="N16" s="8">
        <f>STANDARDIZE(H16,$H$10,$H$11)</f>
        <v>-0.86473066628388195</v>
      </c>
      <c r="O16">
        <f>SUMXMY2($E$4:$J$4,I16:N16)</f>
        <v>3.1348179447732845</v>
      </c>
      <c r="P16">
        <f>SUMXMY2($E$5:$J$5,I16:N16)</f>
        <v>3.5224091206761825</v>
      </c>
      <c r="Q16">
        <f>SUMXMY2($E$6:$J$6,I16:N16)</f>
        <v>5.1634020202295243</v>
      </c>
      <c r="R16">
        <f>SUMXMY2($E$7:$J$7,I16:N16)</f>
        <v>6.2906288423447485</v>
      </c>
      <c r="S16">
        <f>MIN(O16:R16)</f>
        <v>3.1348179447732845</v>
      </c>
      <c r="T16">
        <f>MATCH(S16,O16:R16,0)</f>
        <v>1</v>
      </c>
      <c r="V16" t="str">
        <f t="shared" si="0"/>
        <v>A&amp;S Neuroscience</v>
      </c>
      <c r="W16" t="str">
        <f t="shared" si="1"/>
        <v>-</v>
      </c>
      <c r="X16" t="str">
        <f t="shared" si="2"/>
        <v>-</v>
      </c>
      <c r="Y16" t="str">
        <f t="shared" si="3"/>
        <v>-</v>
      </c>
      <c r="AC16" t="s">
        <v>4</v>
      </c>
      <c r="AD16">
        <v>1</v>
      </c>
    </row>
    <row r="17" spans="1:30" x14ac:dyDescent="0.2">
      <c r="A17">
        <v>5</v>
      </c>
      <c r="B17" t="s">
        <v>5</v>
      </c>
      <c r="C17" s="1">
        <f>VLOOKUP(B17,split_cells2!A8:I50,3,0)</f>
        <v>24</v>
      </c>
      <c r="D17" s="1">
        <f>VLOOKUP(B17,split_cells2!A8:I50,5,0)</f>
        <v>14</v>
      </c>
      <c r="E17" s="1">
        <f>VLOOKUP(B17,split_cells2!A7:I50,7,0)</f>
        <v>0</v>
      </c>
      <c r="F17" s="1">
        <f>VLOOKUP(B17,split_cells2!A7:I50,9,0)</f>
        <v>19</v>
      </c>
      <c r="G17" s="1">
        <f>VLOOKUP(B17,split_cells!$A$2:$K$46,7,0)</f>
        <v>10</v>
      </c>
      <c r="H17" s="5">
        <f>VLOOKUP(B17,split_cells!$A$2:$K$46,11,0)</f>
        <v>10</v>
      </c>
      <c r="I17">
        <f>STANDARDIZE(C17,$C$10,$C$11)</f>
        <v>-0.74437172084724079</v>
      </c>
      <c r="J17">
        <f>STANDARDIZE(D17,$D$10,$D$11)</f>
        <v>1.1527265892232319</v>
      </c>
      <c r="K17">
        <f>STANDARDIZE(E17,$E$10,$E$11)</f>
        <v>-1.1176812315138074</v>
      </c>
      <c r="L17">
        <f>STANDARDIZE(F17,$F$10,$F$11)</f>
        <v>4.5430571424179327</v>
      </c>
      <c r="M17">
        <f>STANDARDIZE(G17,$G$10,$G$11)</f>
        <v>0.49145044439350688</v>
      </c>
      <c r="N17" s="8">
        <f>STANDARDIZE(H17,$H$10,$H$11)</f>
        <v>1.8693442344666273</v>
      </c>
      <c r="O17">
        <f>SUMXMY2($E$4:$J$4,I17:N17)</f>
        <v>30.481125623191613</v>
      </c>
      <c r="P17">
        <f>SUMXMY2($E$5:$J$5,I17:N17)</f>
        <v>37.392224302637132</v>
      </c>
      <c r="Q17">
        <f>SUMXMY2($E$6:$J$6,I17:N17)</f>
        <v>38.385351231152178</v>
      </c>
      <c r="R17">
        <f>SUMXMY2($E$7:$J$7,I17:N17)</f>
        <v>43.64102049632902</v>
      </c>
      <c r="S17">
        <f>MIN(O17:R17)</f>
        <v>30.481125623191613</v>
      </c>
      <c r="T17">
        <f>MATCH(S17,O17:R17,0)</f>
        <v>1</v>
      </c>
      <c r="V17" t="str">
        <f t="shared" si="0"/>
        <v>A&amp;S Psychological &amp; Brain Sciences</v>
      </c>
      <c r="W17" t="str">
        <f t="shared" si="1"/>
        <v>-</v>
      </c>
      <c r="X17" t="str">
        <f t="shared" si="2"/>
        <v>-</v>
      </c>
      <c r="Y17" t="str">
        <f t="shared" si="3"/>
        <v>-</v>
      </c>
      <c r="AC17" t="s">
        <v>5</v>
      </c>
      <c r="AD17">
        <v>1</v>
      </c>
    </row>
    <row r="18" spans="1:30" x14ac:dyDescent="0.2">
      <c r="A18">
        <v>6</v>
      </c>
      <c r="B18" t="s">
        <v>6</v>
      </c>
      <c r="C18" s="1">
        <f>VLOOKUP(B18,split_cells2!A9:I51,3,0)</f>
        <v>39</v>
      </c>
      <c r="D18" s="1">
        <f>VLOOKUP(B18,split_cells2!A9:I51,5,0)</f>
        <v>5</v>
      </c>
      <c r="E18" s="1">
        <f>VLOOKUP(B18,split_cells2!A8:I51,7,0)</f>
        <v>0</v>
      </c>
      <c r="F18" s="1">
        <f>VLOOKUP(B18,split_cells2!A8:I51,9,0)</f>
        <v>3</v>
      </c>
      <c r="G18" s="1">
        <f>VLOOKUP(B18,split_cells!$A$2:$K$46,7,0)</f>
        <v>17</v>
      </c>
      <c r="H18" s="5">
        <f>VLOOKUP(B18,split_cells!$A$2:$K$46,11,0)</f>
        <v>0</v>
      </c>
      <c r="I18">
        <f>STANDARDIZE(C18,$C$10,$C$11)</f>
        <v>0.70177213441321207</v>
      </c>
      <c r="J18">
        <f>STANDARDIZE(D18,$D$10,$D$11)</f>
        <v>-0.54349086336000285</v>
      </c>
      <c r="K18">
        <f>STANDARDIZE(E18,$E$10,$E$11)</f>
        <v>-1.1176812315138074</v>
      </c>
      <c r="L18">
        <f>STANDARDIZE(F18,$F$10,$F$11)</f>
        <v>-0.15712829214377813</v>
      </c>
      <c r="M18">
        <f>STANDARDIZE(G18,$G$10,$G$11)</f>
        <v>1.6036803974946012</v>
      </c>
      <c r="N18" s="8">
        <f>STANDARDIZE(H18,$H$10,$H$11)</f>
        <v>-0.86473066628388195</v>
      </c>
      <c r="O18">
        <f>SUMXMY2($E$4:$J$4,I18:N18)</f>
        <v>11.973577377416975</v>
      </c>
      <c r="P18">
        <f>SUMXMY2($E$5:$J$5,I18:N18)</f>
        <v>4.8011139795500855</v>
      </c>
      <c r="Q18">
        <f>SUMXMY2($E$6:$J$6,I18:N18)</f>
        <v>6.3036246563090934</v>
      </c>
      <c r="R18">
        <f>SUMXMY2($E$7:$J$7,I18:N18)</f>
        <v>11.196489830318873</v>
      </c>
      <c r="S18">
        <f>MIN(O18:R18)</f>
        <v>4.8011139795500855</v>
      </c>
      <c r="T18">
        <f>MATCH(S18,O18:R18,0)</f>
        <v>2</v>
      </c>
      <c r="V18" t="str">
        <f t="shared" si="0"/>
        <v>-</v>
      </c>
      <c r="W18" t="str">
        <f t="shared" si="1"/>
        <v>SOM Anesthesiology and Critical Care Medicine</v>
      </c>
      <c r="X18" t="str">
        <f t="shared" si="2"/>
        <v>-</v>
      </c>
      <c r="Y18" t="str">
        <f t="shared" si="3"/>
        <v>-</v>
      </c>
      <c r="AC18" t="s">
        <v>6</v>
      </c>
      <c r="AD18">
        <v>2</v>
      </c>
    </row>
    <row r="19" spans="1:30" x14ac:dyDescent="0.2">
      <c r="A19">
        <v>7</v>
      </c>
      <c r="B19" t="s">
        <v>7</v>
      </c>
      <c r="C19" s="1">
        <f>VLOOKUP(B19,split_cells2!A10:I52,3,0)</f>
        <v>40</v>
      </c>
      <c r="D19" s="1">
        <f>VLOOKUP(B19,split_cells2!A10:I52,5,0)</f>
        <v>13</v>
      </c>
      <c r="E19" s="1">
        <f>VLOOKUP(B19,split_cells2!A9:I52,7,0)</f>
        <v>3</v>
      </c>
      <c r="F19" s="1">
        <f>VLOOKUP(B19,split_cells2!A9:I52,9,0)</f>
        <v>0</v>
      </c>
      <c r="G19" s="1">
        <f>VLOOKUP(B19,split_cells!$A$2:$K$46,7,0)</f>
        <v>3</v>
      </c>
      <c r="H19" s="5">
        <f>VLOOKUP(B19,split_cells!$A$2:$K$46,11,0)</f>
        <v>0</v>
      </c>
      <c r="I19">
        <f>STANDARDIZE(C19,$C$10,$C$11)</f>
        <v>0.79818172476390892</v>
      </c>
      <c r="J19">
        <f>STANDARDIZE(D19,$D$10,$D$11)</f>
        <v>0.96425798338065039</v>
      </c>
      <c r="K19">
        <f>STANDARDIZE(E19,$E$10,$E$11)</f>
        <v>-0.2331359624016531</v>
      </c>
      <c r="L19">
        <f>STANDARDIZE(F19,$F$10,$F$11)</f>
        <v>-1.0384130611240989</v>
      </c>
      <c r="M19">
        <f>STANDARDIZE(G19,$G$10,$G$11)</f>
        <v>-0.62077950870758758</v>
      </c>
      <c r="N19" s="8">
        <f>STANDARDIZE(H19,$H$10,$H$11)</f>
        <v>-0.86473066628388195</v>
      </c>
      <c r="O19">
        <f>SUMXMY2($E$4:$J$4,I19:N19)</f>
        <v>5.7324911903899638</v>
      </c>
      <c r="P19">
        <f>SUMXMY2($E$5:$J$5,I19:N19)</f>
        <v>7.6112184766425148</v>
      </c>
      <c r="Q19">
        <f>SUMXMY2($E$6:$J$6,I19:N19)</f>
        <v>3.5639770373541353</v>
      </c>
      <c r="R19">
        <f>SUMXMY2($E$7:$J$7,I19:N19)</f>
        <v>8.4959918222944406</v>
      </c>
      <c r="S19">
        <f>MIN(O19:R19)</f>
        <v>3.5639770373541353</v>
      </c>
      <c r="T19">
        <f>MATCH(S19,O19:R19,0)</f>
        <v>3</v>
      </c>
      <c r="V19" t="str">
        <f t="shared" si="0"/>
        <v>-</v>
      </c>
      <c r="W19" t="str">
        <f t="shared" si="1"/>
        <v>-</v>
      </c>
      <c r="X19" t="str">
        <f t="shared" si="2"/>
        <v>SOM Biological Chemistry</v>
      </c>
      <c r="Y19" t="str">
        <f t="shared" si="3"/>
        <v>-</v>
      </c>
      <c r="AC19" t="s">
        <v>7</v>
      </c>
      <c r="AD19">
        <v>3</v>
      </c>
    </row>
    <row r="20" spans="1:30" x14ac:dyDescent="0.2">
      <c r="A20">
        <v>8</v>
      </c>
      <c r="B20" t="s">
        <v>8</v>
      </c>
      <c r="C20" s="1">
        <f>VLOOKUP(B20,split_cells2!A11:I53,3,0)</f>
        <v>26</v>
      </c>
      <c r="D20" s="1">
        <f>VLOOKUP(B20,split_cells2!A11:I53,5,0)</f>
        <v>18</v>
      </c>
      <c r="E20" s="1">
        <f>VLOOKUP(B20,split_cells2!A10:I53,7,0)</f>
        <v>11</v>
      </c>
      <c r="F20" s="1">
        <f>VLOOKUP(B20,split_cells2!A10:I53,9,0)</f>
        <v>0</v>
      </c>
      <c r="G20" s="1">
        <f>VLOOKUP(B20,split_cells!$A$2:$K$46,7,0)</f>
        <v>4</v>
      </c>
      <c r="H20" s="5">
        <f>VLOOKUP(B20,split_cells!$A$2:$K$46,11,0)</f>
        <v>5</v>
      </c>
      <c r="I20">
        <f>STANDARDIZE(C20,$C$10,$C$11)</f>
        <v>-0.55155254014584709</v>
      </c>
      <c r="J20">
        <f>STANDARDIZE(D20,$D$10,$D$11)</f>
        <v>1.9066010125935586</v>
      </c>
      <c r="K20">
        <f>STANDARDIZE(E20,$E$10,$E$11)</f>
        <v>2.1256514218974254</v>
      </c>
      <c r="L20">
        <f>STANDARDIZE(F20,$F$10,$F$11)</f>
        <v>-1.0384130611240989</v>
      </c>
      <c r="M20">
        <f>STANDARDIZE(G20,$G$10,$G$11)</f>
        <v>-0.46188951540743123</v>
      </c>
      <c r="N20" s="8">
        <f>STANDARDIZE(H20,$H$10,$H$11)</f>
        <v>0.50230678409137264</v>
      </c>
      <c r="O20">
        <f>SUMXMY2($E$4:$J$4,I20:N20)</f>
        <v>13.303164526060611</v>
      </c>
      <c r="P20">
        <f>SUMXMY2($E$5:$J$5,I20:N20)</f>
        <v>14.756529079456868</v>
      </c>
      <c r="Q20">
        <f>SUMXMY2($E$6:$J$6,I20:N20)</f>
        <v>12.414239117313999</v>
      </c>
      <c r="R20">
        <f>SUMXMY2($E$7:$J$7,I20:N20)</f>
        <v>9.5954937776017815</v>
      </c>
      <c r="S20">
        <f>MIN(O20:R20)</f>
        <v>9.5954937776017815</v>
      </c>
      <c r="T20">
        <f>MATCH(S20,O20:R20,0)</f>
        <v>4</v>
      </c>
      <c r="V20" t="str">
        <f t="shared" si="0"/>
        <v>-</v>
      </c>
      <c r="W20" t="str">
        <f t="shared" si="1"/>
        <v>-</v>
      </c>
      <c r="X20" t="str">
        <f t="shared" si="2"/>
        <v>-</v>
      </c>
      <c r="Y20" t="str">
        <f t="shared" si="3"/>
        <v>SOM Biomedical Engineering</v>
      </c>
      <c r="AC20" t="s">
        <v>8</v>
      </c>
      <c r="AD20">
        <v>4</v>
      </c>
    </row>
    <row r="21" spans="1:30" x14ac:dyDescent="0.2">
      <c r="A21">
        <v>9</v>
      </c>
      <c r="B21" t="s">
        <v>9</v>
      </c>
      <c r="C21" s="1">
        <f>VLOOKUP(B21,split_cells2!A12:I54,3,0)</f>
        <v>42</v>
      </c>
      <c r="D21" s="1">
        <f>VLOOKUP(B21,split_cells2!A12:I54,5,0)</f>
        <v>6</v>
      </c>
      <c r="E21" s="1">
        <f>VLOOKUP(B21,split_cells2!A11:I54,7,0)</f>
        <v>6</v>
      </c>
      <c r="F21" s="1">
        <f>VLOOKUP(B21,split_cells2!A11:I54,9,0)</f>
        <v>3</v>
      </c>
      <c r="G21" s="1">
        <f>VLOOKUP(B21,split_cells!$A$2:$K$46,7,0)</f>
        <v>6</v>
      </c>
      <c r="H21" s="5">
        <f>VLOOKUP(B21,split_cells!$A$2:$K$46,11,0)</f>
        <v>0</v>
      </c>
      <c r="I21">
        <f>STANDARDIZE(C21,$C$10,$C$11)</f>
        <v>0.99100090546530262</v>
      </c>
      <c r="J21">
        <f>STANDARDIZE(D21,$D$10,$D$11)</f>
        <v>-0.35502225751742122</v>
      </c>
      <c r="K21">
        <f>STANDARDIZE(E21,$E$10,$E$11)</f>
        <v>0.65140930671050123</v>
      </c>
      <c r="L21">
        <f>STANDARDIZE(F21,$F$10,$F$11)</f>
        <v>-0.15712829214377813</v>
      </c>
      <c r="M21">
        <f>STANDARDIZE(G21,$G$10,$G$11)</f>
        <v>-0.14410952880711853</v>
      </c>
      <c r="N21" s="8">
        <f>STANDARDIZE(H21,$H$10,$H$11)</f>
        <v>-0.86473066628388195</v>
      </c>
      <c r="O21">
        <f>SUMXMY2($E$4:$J$4,I21:N21)</f>
        <v>7.4531366878161149</v>
      </c>
      <c r="P21">
        <f>SUMXMY2($E$5:$J$5,I21:N21)</f>
        <v>4.5626967419399369</v>
      </c>
      <c r="Q21">
        <f>SUMXMY2($E$6:$J$6,I21:N21)</f>
        <v>0</v>
      </c>
      <c r="R21">
        <f>SUMXMY2($E$7:$J$7,I21:N21)</f>
        <v>2.2517079843847214</v>
      </c>
      <c r="S21">
        <f>MIN(O21:R21)</f>
        <v>0</v>
      </c>
      <c r="T21">
        <f>MATCH(S21,O21:R21,0)</f>
        <v>3</v>
      </c>
      <c r="V21" t="str">
        <f t="shared" si="0"/>
        <v>-</v>
      </c>
      <c r="W21" t="str">
        <f t="shared" si="1"/>
        <v>-</v>
      </c>
      <c r="X21" t="str">
        <f t="shared" si="2"/>
        <v>SOM Biophysics and Biophysical Chemistry</v>
      </c>
      <c r="Y21" t="str">
        <f t="shared" si="3"/>
        <v>-</v>
      </c>
      <c r="AC21" t="s">
        <v>9</v>
      </c>
      <c r="AD21">
        <v>3</v>
      </c>
    </row>
    <row r="22" spans="1:30" x14ac:dyDescent="0.2">
      <c r="A22">
        <v>10</v>
      </c>
      <c r="B22" t="s">
        <v>10</v>
      </c>
      <c r="C22" s="1">
        <f>VLOOKUP(B22,split_cells2!A13:I55,3,0)</f>
        <v>40</v>
      </c>
      <c r="D22" s="1">
        <f>VLOOKUP(B22,split_cells2!A13:I55,5,0)</f>
        <v>3</v>
      </c>
      <c r="E22" s="1">
        <f>VLOOKUP(B22,split_cells2!A12:I55,7,0)</f>
        <v>7</v>
      </c>
      <c r="F22" s="1">
        <f>VLOOKUP(B22,split_cells2!A12:I55,9,0)</f>
        <v>7</v>
      </c>
      <c r="G22" s="1">
        <f>VLOOKUP(B22,split_cells!$A$2:$K$46,7,0)</f>
        <v>3</v>
      </c>
      <c r="H22" s="5">
        <f>VLOOKUP(B22,split_cells!$A$2:$K$46,11,0)</f>
        <v>7</v>
      </c>
      <c r="I22">
        <f>STANDARDIZE(C22,$C$10,$C$11)</f>
        <v>0.79818172476390892</v>
      </c>
      <c r="J22">
        <f>STANDARDIZE(D22,$D$10,$D$11)</f>
        <v>-0.92042807504516622</v>
      </c>
      <c r="K22">
        <f>STANDARDIZE(E22,$E$10,$E$11)</f>
        <v>0.94625772974788602</v>
      </c>
      <c r="L22">
        <f>STANDARDIZE(F22,$F$10,$F$11)</f>
        <v>1.0179180664966496</v>
      </c>
      <c r="M22">
        <f>STANDARDIZE(G22,$G$10,$G$11)</f>
        <v>-0.62077950870758758</v>
      </c>
      <c r="N22" s="8">
        <f>STANDARDIZE(H22,$H$10,$H$11)</f>
        <v>1.0491217642414745</v>
      </c>
      <c r="O22">
        <f>SUMXMY2($E$4:$J$4,I22:N22)</f>
        <v>12.298522052453388</v>
      </c>
      <c r="P22">
        <f>SUMXMY2($E$5:$J$5,I22:N22)</f>
        <v>10.940114414703974</v>
      </c>
      <c r="Q22">
        <f>SUMXMY2($E$6:$J$6,I22:N22)</f>
        <v>5.7145779080284651</v>
      </c>
      <c r="R22">
        <f>SUMXMY2($E$7:$J$7,I22:N22)</f>
        <v>5.5589329594936387</v>
      </c>
      <c r="S22">
        <f>MIN(O22:R22)</f>
        <v>5.5589329594936387</v>
      </c>
      <c r="T22">
        <f>MATCH(S22,O22:R22,0)</f>
        <v>4</v>
      </c>
      <c r="V22" t="str">
        <f t="shared" si="0"/>
        <v>-</v>
      </c>
      <c r="W22" t="str">
        <f t="shared" si="1"/>
        <v>-</v>
      </c>
      <c r="X22" t="str">
        <f t="shared" si="2"/>
        <v>-</v>
      </c>
      <c r="Y22" t="str">
        <f t="shared" si="3"/>
        <v>SOM Cell Biology</v>
      </c>
      <c r="AC22" t="s">
        <v>10</v>
      </c>
      <c r="AD22">
        <v>4</v>
      </c>
    </row>
    <row r="23" spans="1:30" x14ac:dyDescent="0.2">
      <c r="A23">
        <v>11</v>
      </c>
      <c r="B23" t="s">
        <v>11</v>
      </c>
      <c r="C23" s="1">
        <f>VLOOKUP(B23,split_cells2!A14:I56,3,0)</f>
        <v>50</v>
      </c>
      <c r="D23" s="1">
        <f>VLOOKUP(B23,split_cells2!A14:I56,5,0)</f>
        <v>0</v>
      </c>
      <c r="E23" s="1">
        <f>VLOOKUP(B23,split_cells2!A13:I56,7,0)</f>
        <v>7</v>
      </c>
      <c r="F23" s="1">
        <f>VLOOKUP(B23,split_cells2!A13:I56,9,0)</f>
        <v>0</v>
      </c>
      <c r="G23" s="1">
        <f>VLOOKUP(B23,split_cells!$A$2:$K$46,7,0)</f>
        <v>7</v>
      </c>
      <c r="H23" s="5">
        <f>VLOOKUP(B23,split_cells!$A$2:$K$46,11,0)</f>
        <v>14</v>
      </c>
      <c r="I23">
        <f>STANDARDIZE(C23,$C$10,$C$11)</f>
        <v>1.7622776282708774</v>
      </c>
      <c r="J23">
        <f>STANDARDIZE(D23,$D$10,$D$11)</f>
        <v>-1.4858338925729111</v>
      </c>
      <c r="K23">
        <f>STANDARDIZE(E23,$E$10,$E$11)</f>
        <v>0.94625772974788602</v>
      </c>
      <c r="L23">
        <f>STANDARDIZE(F23,$F$10,$F$11)</f>
        <v>-1.0384130611240989</v>
      </c>
      <c r="M23">
        <f>STANDARDIZE(G23,$G$10,$G$11)</f>
        <v>1.4780464493037826E-2</v>
      </c>
      <c r="N23" s="8">
        <f>STANDARDIZE(H23,$H$10,$H$11)</f>
        <v>2.9629741947668311</v>
      </c>
      <c r="O23">
        <f>SUMXMY2($E$4:$J$4,I23:N23)</f>
        <v>31.359873470286367</v>
      </c>
      <c r="P23">
        <f>SUMXMY2($E$5:$J$5,I23:N23)</f>
        <v>23.527107290753719</v>
      </c>
      <c r="Q23">
        <f>SUMXMY2($E$6:$J$6,I23:N23)</f>
        <v>17.413771707005093</v>
      </c>
      <c r="R23">
        <f>SUMXMY2($E$7:$J$7,I23:N23)</f>
        <v>14.056237645984691</v>
      </c>
      <c r="S23">
        <f>MIN(O23:R23)</f>
        <v>14.056237645984691</v>
      </c>
      <c r="T23">
        <f>MATCH(S23,O23:R23,0)</f>
        <v>4</v>
      </c>
      <c r="V23" t="str">
        <f t="shared" si="0"/>
        <v>-</v>
      </c>
      <c r="W23" t="str">
        <f t="shared" si="1"/>
        <v>-</v>
      </c>
      <c r="X23" t="str">
        <f t="shared" si="2"/>
        <v>-</v>
      </c>
      <c r="Y23" t="str">
        <f t="shared" si="3"/>
        <v>SOM Dermatology</v>
      </c>
      <c r="AC23" t="s">
        <v>11</v>
      </c>
      <c r="AD23">
        <v>4</v>
      </c>
    </row>
    <row r="24" spans="1:30" x14ac:dyDescent="0.2">
      <c r="A24">
        <v>12</v>
      </c>
      <c r="B24" t="s">
        <v>12</v>
      </c>
      <c r="C24" s="1">
        <f>VLOOKUP(B24,split_cells2!A15:I57,3,0)</f>
        <v>33</v>
      </c>
      <c r="D24" s="1">
        <f>VLOOKUP(B24,split_cells2!A15:I57,5,0)</f>
        <v>3</v>
      </c>
      <c r="E24" s="1">
        <f>VLOOKUP(B24,split_cells2!A14:I57,7,0)</f>
        <v>0</v>
      </c>
      <c r="F24" s="1">
        <f>VLOOKUP(B24,split_cells2!A14:I57,9,0)</f>
        <v>0</v>
      </c>
      <c r="G24" s="1">
        <f>VLOOKUP(B24,split_cells!$A$2:$K$46,7,0)</f>
        <v>5</v>
      </c>
      <c r="H24" s="5">
        <f>VLOOKUP(B24,split_cells!$A$2:$K$46,11,0)</f>
        <v>0</v>
      </c>
      <c r="I24">
        <f>STANDARDIZE(C24,$C$10,$C$11)</f>
        <v>0.1233145923090309</v>
      </c>
      <c r="J24">
        <f>STANDARDIZE(D24,$D$10,$D$11)</f>
        <v>-0.92042807504516622</v>
      </c>
      <c r="K24">
        <f>STANDARDIZE(E24,$E$10,$E$11)</f>
        <v>-1.1176812315138074</v>
      </c>
      <c r="L24">
        <f>STANDARDIZE(F24,$F$10,$F$11)</f>
        <v>-1.0384130611240989</v>
      </c>
      <c r="M24">
        <f>STANDARDIZE(G24,$G$10,$G$11)</f>
        <v>-0.30299952210727488</v>
      </c>
      <c r="N24" s="8">
        <f>STANDARDIZE(H24,$H$10,$H$11)</f>
        <v>-0.86473066628388195</v>
      </c>
      <c r="O24">
        <f>SUMXMY2($E$4:$J$4,I24:N24)</f>
        <v>5.6709501583803981</v>
      </c>
      <c r="P24">
        <f>SUMXMY2($E$5:$J$5,I24:N24)</f>
        <v>3.6100113728210728</v>
      </c>
      <c r="Q24">
        <f>SUMXMY2($E$6:$J$6,I24:N24)</f>
        <v>5.0041534829753358</v>
      </c>
      <c r="R24">
        <f>SUMXMY2($E$7:$J$7,I24:N24)</f>
        <v>9.7492009964303357</v>
      </c>
      <c r="S24">
        <f>MIN(O24:R24)</f>
        <v>3.6100113728210728</v>
      </c>
      <c r="T24">
        <f>MATCH(S24,O24:R24,0)</f>
        <v>2</v>
      </c>
      <c r="V24" t="str">
        <f t="shared" si="0"/>
        <v>-</v>
      </c>
      <c r="W24" t="str">
        <f t="shared" si="1"/>
        <v>SOM Gynecology and Obstetrics</v>
      </c>
      <c r="X24" t="str">
        <f t="shared" si="2"/>
        <v>-</v>
      </c>
      <c r="Y24" t="str">
        <f t="shared" si="3"/>
        <v>-</v>
      </c>
      <c r="AC24" t="s">
        <v>12</v>
      </c>
      <c r="AD24">
        <v>2</v>
      </c>
    </row>
    <row r="25" spans="1:30" x14ac:dyDescent="0.2">
      <c r="A25">
        <v>13</v>
      </c>
      <c r="B25" t="s">
        <v>13</v>
      </c>
      <c r="C25" s="1">
        <f>VLOOKUP(B25,split_cells2!A16:I58,3,0)</f>
        <v>20</v>
      </c>
      <c r="D25" s="1">
        <f>VLOOKUP(B25,split_cells2!A16:I58,5,0)</f>
        <v>4</v>
      </c>
      <c r="E25" s="1">
        <f>VLOOKUP(B25,split_cells2!A15:I58,7,0)</f>
        <v>0</v>
      </c>
      <c r="F25" s="1">
        <f>VLOOKUP(B25,split_cells2!A15:I58,9,0)</f>
        <v>0</v>
      </c>
      <c r="G25" s="1">
        <f>VLOOKUP(B25,split_cells!$A$2:$K$46,7,0)</f>
        <v>0</v>
      </c>
      <c r="H25" s="5">
        <f>VLOOKUP(B25,split_cells!$A$2:$K$46,11,0)</f>
        <v>4</v>
      </c>
      <c r="I25">
        <f>STANDARDIZE(C25,$C$10,$C$11)</f>
        <v>-1.1300100822500281</v>
      </c>
      <c r="J25">
        <f>STANDARDIZE(D25,$D$10,$D$11)</f>
        <v>-0.73195946920258448</v>
      </c>
      <c r="K25">
        <f>STANDARDIZE(E25,$E$10,$E$11)</f>
        <v>-1.1176812315138074</v>
      </c>
      <c r="L25">
        <f>STANDARDIZE(F25,$F$10,$F$11)</f>
        <v>-1.0384130611240989</v>
      </c>
      <c r="M25">
        <f>STANDARDIZE(G25,$G$10,$G$11)</f>
        <v>-1.0974494886080566</v>
      </c>
      <c r="N25" s="8">
        <f>STANDARDIZE(H25,$H$10,$H$11)</f>
        <v>0.22889929401632175</v>
      </c>
      <c r="O25">
        <f>SUMXMY2($E$4:$J$4,I25:N25)</f>
        <v>4.2032377592677541</v>
      </c>
      <c r="P25">
        <f>SUMXMY2($E$5:$J$5,I25:N25)</f>
        <v>6.0706023658729524</v>
      </c>
      <c r="Q25">
        <f>SUMXMY2($E$6:$J$6,I25:N25)</f>
        <v>10.6519970170531</v>
      </c>
      <c r="R25">
        <f>SUMXMY2($E$7:$J$7,I25:N25)</f>
        <v>13.63969511690674</v>
      </c>
      <c r="S25">
        <f>MIN(O25:R25)</f>
        <v>4.2032377592677541</v>
      </c>
      <c r="T25">
        <f>MATCH(S25,O25:R25,0)</f>
        <v>1</v>
      </c>
      <c r="V25" t="str">
        <f t="shared" si="0"/>
        <v>SOM Institute for Cell Engineering</v>
      </c>
      <c r="W25" t="str">
        <f t="shared" si="1"/>
        <v>-</v>
      </c>
      <c r="X25" t="str">
        <f t="shared" si="2"/>
        <v>-</v>
      </c>
      <c r="Y25" t="str">
        <f t="shared" si="3"/>
        <v>-</v>
      </c>
      <c r="AC25" t="s">
        <v>13</v>
      </c>
      <c r="AD25">
        <v>1</v>
      </c>
    </row>
    <row r="26" spans="1:30" x14ac:dyDescent="0.2">
      <c r="A26">
        <v>14</v>
      </c>
      <c r="B26" t="s">
        <v>14</v>
      </c>
      <c r="C26" s="1">
        <f>VLOOKUP(B26,split_cells2!A17:I59,3,0)</f>
        <v>28</v>
      </c>
      <c r="D26" s="1">
        <f>VLOOKUP(B26,split_cells2!A17:I59,5,0)</f>
        <v>20</v>
      </c>
      <c r="E26" s="1">
        <f>VLOOKUP(B26,split_cells2!A16:I59,7,0)</f>
        <v>2</v>
      </c>
      <c r="F26" s="1">
        <f>VLOOKUP(B26,split_cells2!A16:I59,9,0)</f>
        <v>4</v>
      </c>
      <c r="G26" s="1">
        <f>VLOOKUP(B26,split_cells!$A$2:$K$46,7,0)</f>
        <v>16</v>
      </c>
      <c r="H26" s="5">
        <f>VLOOKUP(B26,split_cells!$A$2:$K$46,11,0)</f>
        <v>2</v>
      </c>
      <c r="I26">
        <f>STANDARDIZE(C26,$C$10,$C$11)</f>
        <v>-0.35873335944445334</v>
      </c>
      <c r="J26">
        <f>STANDARDIZE(D26,$D$10,$D$11)</f>
        <v>2.2835382242787219</v>
      </c>
      <c r="K26">
        <f>STANDARDIZE(E26,$E$10,$E$11)</f>
        <v>-0.52798438543903792</v>
      </c>
      <c r="L26">
        <f>STANDARDIZE(F26,$F$10,$F$11)</f>
        <v>0.13663329751632877</v>
      </c>
      <c r="M26">
        <f>STANDARDIZE(G26,$G$10,$G$11)</f>
        <v>1.444790404194445</v>
      </c>
      <c r="N26" s="8">
        <f>STANDARDIZE(H26,$H$10,$H$11)</f>
        <v>-0.31791568613378013</v>
      </c>
      <c r="O26">
        <f>SUMXMY2($E$4:$J$4,I26:N26)</f>
        <v>10.908899617039379</v>
      </c>
      <c r="P26">
        <f>SUMXMY2($E$5:$J$5,I26:N26)</f>
        <v>10.948679795479523</v>
      </c>
      <c r="Q26">
        <f>SUMXMY2($E$6:$J$6,I26:N26)</f>
        <v>13.084658974218458</v>
      </c>
      <c r="R26">
        <f>SUMXMY2($E$7:$J$7,I26:N26)</f>
        <v>17.370913206135942</v>
      </c>
      <c r="S26">
        <f>MIN(O26:R26)</f>
        <v>10.908899617039379</v>
      </c>
      <c r="T26">
        <f>MATCH(S26,O26:R26,0)</f>
        <v>1</v>
      </c>
      <c r="V26" t="str">
        <f t="shared" si="0"/>
        <v>SOM McKusick-Nathans Institute of Genetic Medicine</v>
      </c>
      <c r="W26" t="str">
        <f t="shared" si="1"/>
        <v>-</v>
      </c>
      <c r="X26" t="str">
        <f t="shared" si="2"/>
        <v>-</v>
      </c>
      <c r="Y26" t="str">
        <f t="shared" si="3"/>
        <v>-</v>
      </c>
      <c r="AC26" t="s">
        <v>14</v>
      </c>
      <c r="AD26">
        <v>1</v>
      </c>
    </row>
    <row r="27" spans="1:30" x14ac:dyDescent="0.2">
      <c r="A27">
        <v>15</v>
      </c>
      <c r="B27" t="s">
        <v>15</v>
      </c>
      <c r="C27" s="1">
        <f>VLOOKUP(B27,split_cells2!A18:I60,3,0)</f>
        <v>25</v>
      </c>
      <c r="D27" s="1">
        <f>VLOOKUP(B27,split_cells2!A18:I60,5,0)</f>
        <v>5</v>
      </c>
      <c r="E27" s="1">
        <f>VLOOKUP(B27,split_cells2!A17:I60,7,0)</f>
        <v>2</v>
      </c>
      <c r="F27" s="1">
        <f>VLOOKUP(B27,split_cells2!A17:I60,9,0)</f>
        <v>7</v>
      </c>
      <c r="G27" s="1">
        <f>VLOOKUP(B27,split_cells!$A$2:$K$46,7,0)</f>
        <v>5</v>
      </c>
      <c r="H27" s="5">
        <f>VLOOKUP(B27,split_cells!$A$2:$K$46,11,0)</f>
        <v>1</v>
      </c>
      <c r="I27">
        <f>STANDARDIZE(C27,$C$10,$C$11)</f>
        <v>-0.64796213049654394</v>
      </c>
      <c r="J27">
        <f>STANDARDIZE(D27,$D$10,$D$11)</f>
        <v>-0.54349086336000285</v>
      </c>
      <c r="K27">
        <f>STANDARDIZE(E27,$E$10,$E$11)</f>
        <v>-0.52798438543903792</v>
      </c>
      <c r="L27">
        <f>STANDARDIZE(F27,$F$10,$F$11)</f>
        <v>1.0179180664966496</v>
      </c>
      <c r="M27">
        <f>STANDARDIZE(G27,$G$10,$G$11)</f>
        <v>-0.30299952210727488</v>
      </c>
      <c r="N27" s="8">
        <f>STANDARDIZE(H27,$H$10,$H$11)</f>
        <v>-0.59132317620883101</v>
      </c>
      <c r="O27">
        <f>SUMXMY2($E$4:$J$4,I27:N27)</f>
        <v>2.6029458614348191</v>
      </c>
      <c r="P27">
        <f>SUMXMY2($E$5:$J$5,I27:N27)</f>
        <v>3.5614475456783534</v>
      </c>
      <c r="Q27">
        <f>SUMXMY2($E$6:$J$6,I27:N27)</f>
        <v>5.5934213602738341</v>
      </c>
      <c r="R27">
        <f>SUMXMY2($E$7:$J$7,I27:N27)</f>
        <v>9.3972135661438561</v>
      </c>
      <c r="S27">
        <f>MIN(O27:R27)</f>
        <v>2.6029458614348191</v>
      </c>
      <c r="T27">
        <f>MATCH(S27,O27:R27,0)</f>
        <v>1</v>
      </c>
      <c r="V27" t="str">
        <f t="shared" si="0"/>
        <v>SOM Medicine</v>
      </c>
      <c r="W27" t="str">
        <f t="shared" si="1"/>
        <v>-</v>
      </c>
      <c r="X27" t="str">
        <f t="shared" si="2"/>
        <v>-</v>
      </c>
      <c r="Y27" t="str">
        <f t="shared" si="3"/>
        <v>-</v>
      </c>
      <c r="AC27" t="s">
        <v>15</v>
      </c>
      <c r="AD27">
        <v>1</v>
      </c>
    </row>
    <row r="28" spans="1:30" x14ac:dyDescent="0.2">
      <c r="A28">
        <v>16</v>
      </c>
      <c r="B28" t="s">
        <v>16</v>
      </c>
      <c r="C28" s="1">
        <f>VLOOKUP(B28,split_cells2!A19:I61,3,0)</f>
        <v>38</v>
      </c>
      <c r="D28" s="1">
        <f>VLOOKUP(B28,split_cells2!A19:I61,5,0)</f>
        <v>8</v>
      </c>
      <c r="E28" s="1">
        <f>VLOOKUP(B28,split_cells2!A18:I61,7,0)</f>
        <v>4</v>
      </c>
      <c r="F28" s="1">
        <f>VLOOKUP(B28,split_cells2!A18:I61,9,0)</f>
        <v>4</v>
      </c>
      <c r="G28" s="1">
        <f>VLOOKUP(B28,split_cells!$A$2:$K$46,7,0)</f>
        <v>17</v>
      </c>
      <c r="H28" s="5">
        <f>VLOOKUP(B28,split_cells!$A$2:$K$46,11,0)</f>
        <v>4</v>
      </c>
      <c r="I28">
        <f>STANDARDIZE(C28,$C$10,$C$11)</f>
        <v>0.60536254406251522</v>
      </c>
      <c r="J28">
        <f>STANDARDIZE(D28,$D$10,$D$11)</f>
        <v>2.1914954167742091E-2</v>
      </c>
      <c r="K28">
        <f>STANDARDIZE(E28,$E$10,$E$11)</f>
        <v>6.1712460635731679E-2</v>
      </c>
      <c r="L28">
        <f>STANDARDIZE(F28,$F$10,$F$11)</f>
        <v>0.13663329751632877</v>
      </c>
      <c r="M28">
        <f>STANDARDIZE(G28,$G$10,$G$11)</f>
        <v>1.6036803974946012</v>
      </c>
      <c r="N28" s="8">
        <f>STANDARDIZE(H28,$H$10,$H$11)</f>
        <v>0.22889929401632175</v>
      </c>
      <c r="O28">
        <f>SUMXMY2($E$4:$J$4,I28:N28)</f>
        <v>11.993471335641592</v>
      </c>
      <c r="P28">
        <f>SUMXMY2($E$5:$J$5,I28:N28)</f>
        <v>5.1097257515775194</v>
      </c>
      <c r="Q28">
        <f>SUMXMY2($E$6:$J$6,I28:N28)</f>
        <v>4.9756329657165725</v>
      </c>
      <c r="R28">
        <f>SUMXMY2($E$7:$J$7,I28:N28)</f>
        <v>6.3964213241582151</v>
      </c>
      <c r="S28">
        <f>MIN(O28:R28)</f>
        <v>4.9756329657165725</v>
      </c>
      <c r="T28">
        <f>MATCH(S28,O28:R28,0)</f>
        <v>3</v>
      </c>
      <c r="V28" t="str">
        <f t="shared" si="0"/>
        <v>-</v>
      </c>
      <c r="W28" t="str">
        <f t="shared" si="1"/>
        <v>-</v>
      </c>
      <c r="X28" t="str">
        <f t="shared" si="2"/>
        <v>SOM Molecular and Comparative Pathobiology</v>
      </c>
      <c r="Y28" t="str">
        <f t="shared" si="3"/>
        <v>-</v>
      </c>
      <c r="AC28" t="s">
        <v>16</v>
      </c>
      <c r="AD28">
        <v>3</v>
      </c>
    </row>
    <row r="29" spans="1:30" x14ac:dyDescent="0.2">
      <c r="A29">
        <v>17</v>
      </c>
      <c r="B29" t="s">
        <v>17</v>
      </c>
      <c r="C29" s="1">
        <f>VLOOKUP(B29,split_cells2!A20:I62,3,0)</f>
        <v>38</v>
      </c>
      <c r="D29" s="1">
        <f>VLOOKUP(B29,split_cells2!A20:I62,5,0)</f>
        <v>12</v>
      </c>
      <c r="E29" s="1">
        <f>VLOOKUP(B29,split_cells2!A19:I62,7,0)</f>
        <v>4</v>
      </c>
      <c r="F29" s="1">
        <f>VLOOKUP(B29,split_cells2!A19:I62,9,0)</f>
        <v>4</v>
      </c>
      <c r="G29" s="1">
        <f>VLOOKUP(B29,split_cells!$A$2:$K$46,7,0)</f>
        <v>4</v>
      </c>
      <c r="H29" s="5">
        <f>VLOOKUP(B29,split_cells!$A$2:$K$46,11,0)</f>
        <v>4</v>
      </c>
      <c r="I29">
        <f>STANDARDIZE(C29,$C$10,$C$11)</f>
        <v>0.60536254406251522</v>
      </c>
      <c r="J29">
        <f>STANDARDIZE(D29,$D$10,$D$11)</f>
        <v>0.77578937753806876</v>
      </c>
      <c r="K29">
        <f>STANDARDIZE(E29,$E$10,$E$11)</f>
        <v>6.1712460635731679E-2</v>
      </c>
      <c r="L29">
        <f>STANDARDIZE(F29,$F$10,$F$11)</f>
        <v>0.13663329751632877</v>
      </c>
      <c r="M29">
        <f>STANDARDIZE(G29,$G$10,$G$11)</f>
        <v>-0.46188951540743123</v>
      </c>
      <c r="N29" s="8">
        <f>STANDARDIZE(H29,$H$10,$H$11)</f>
        <v>0.22889929401632175</v>
      </c>
      <c r="O29">
        <f>SUMXMY2($E$4:$J$4,I29:N29)</f>
        <v>5.1013051535794158</v>
      </c>
      <c r="P29">
        <f>SUMXMY2($E$5:$J$5,I29:N29)</f>
        <v>7.1429040798353558</v>
      </c>
      <c r="Q29">
        <f>SUMXMY2($E$6:$J$6,I29:N29)</f>
        <v>3.1585007515423813</v>
      </c>
      <c r="R29">
        <f>SUMXMY2($E$7:$J$7,I29:N29)</f>
        <v>6.4604093146840018</v>
      </c>
      <c r="S29">
        <f>MIN(O29:R29)</f>
        <v>3.1585007515423813</v>
      </c>
      <c r="T29">
        <f>MATCH(S29,O29:R29,0)</f>
        <v>3</v>
      </c>
      <c r="V29" t="str">
        <f t="shared" si="0"/>
        <v>-</v>
      </c>
      <c r="W29" t="str">
        <f t="shared" si="1"/>
        <v>-</v>
      </c>
      <c r="X29" t="str">
        <f t="shared" si="2"/>
        <v>SOM Molecular Biology and Genetics</v>
      </c>
      <c r="Y29" t="str">
        <f t="shared" si="3"/>
        <v>-</v>
      </c>
      <c r="AC29" t="s">
        <v>17</v>
      </c>
      <c r="AD29">
        <v>3</v>
      </c>
    </row>
    <row r="30" spans="1:30" x14ac:dyDescent="0.2">
      <c r="A30">
        <v>18</v>
      </c>
      <c r="B30" t="s">
        <v>18</v>
      </c>
      <c r="C30" s="1">
        <f>VLOOKUP(B30,split_cells2!A21:I63,3,0)</f>
        <v>20</v>
      </c>
      <c r="D30" s="1">
        <f>VLOOKUP(B30,split_cells2!A21:I63,5,0)</f>
        <v>10</v>
      </c>
      <c r="E30" s="1">
        <f>VLOOKUP(B30,split_cells2!A20:I63,7,0)</f>
        <v>2</v>
      </c>
      <c r="F30" s="1">
        <f>VLOOKUP(B30,split_cells2!A20:I63,9,0)</f>
        <v>4</v>
      </c>
      <c r="G30" s="1">
        <f>VLOOKUP(B30,split_cells!$A$2:$K$46,7,0)</f>
        <v>0</v>
      </c>
      <c r="H30" s="5">
        <f>VLOOKUP(B30,split_cells!$A$2:$K$46,11,0)</f>
        <v>0</v>
      </c>
      <c r="I30">
        <f>STANDARDIZE(C30,$C$10,$C$11)</f>
        <v>-1.1300100822500281</v>
      </c>
      <c r="J30">
        <f>STANDARDIZE(D30,$D$10,$D$11)</f>
        <v>0.39885216585290539</v>
      </c>
      <c r="K30">
        <f>STANDARDIZE(E30,$E$10,$E$11)</f>
        <v>-0.52798438543903792</v>
      </c>
      <c r="L30">
        <f>STANDARDIZE(F30,$F$10,$F$11)</f>
        <v>0.13663329751632877</v>
      </c>
      <c r="M30">
        <f>STANDARDIZE(G30,$G$10,$G$11)</f>
        <v>-1.0974494886080566</v>
      </c>
      <c r="N30" s="8">
        <f>STANDARDIZE(H30,$H$10,$H$11)</f>
        <v>-0.86473066628388195</v>
      </c>
      <c r="O30">
        <f>SUMXMY2($E$4:$J$4,I30:N30)</f>
        <v>0</v>
      </c>
      <c r="P30">
        <f>SUMXMY2($E$5:$J$5,I30:N30)</f>
        <v>5.1100837189720067</v>
      </c>
      <c r="Q30">
        <f>SUMXMY2($E$6:$J$6,I30:N30)</f>
        <v>7.4531366878161149</v>
      </c>
      <c r="R30">
        <f>SUMXMY2($E$7:$J$7,I30:N30)</f>
        <v>11.78874873844884</v>
      </c>
      <c r="S30">
        <f>MIN(O30:R30)</f>
        <v>0</v>
      </c>
      <c r="T30">
        <f>MATCH(S30,O30:R30,0)</f>
        <v>1</v>
      </c>
      <c r="V30" t="str">
        <f t="shared" si="0"/>
        <v>SOM Neurological Surgery</v>
      </c>
      <c r="W30" t="str">
        <f t="shared" si="1"/>
        <v>-</v>
      </c>
      <c r="X30" t="str">
        <f t="shared" si="2"/>
        <v>-</v>
      </c>
      <c r="Y30" t="str">
        <f t="shared" si="3"/>
        <v>-</v>
      </c>
      <c r="AC30" t="s">
        <v>18</v>
      </c>
      <c r="AD30">
        <v>1</v>
      </c>
    </row>
    <row r="31" spans="1:30" x14ac:dyDescent="0.2">
      <c r="A31">
        <v>19</v>
      </c>
      <c r="B31" t="s">
        <v>19</v>
      </c>
      <c r="C31" s="1">
        <f>VLOOKUP(B31,split_cells2!A22:I64,3,0)</f>
        <v>32</v>
      </c>
      <c r="D31" s="1">
        <f>VLOOKUP(B31,split_cells2!A22:I64,5,0)</f>
        <v>8</v>
      </c>
      <c r="E31" s="1">
        <f>VLOOKUP(B31,split_cells2!A21:I64,7,0)</f>
        <v>4</v>
      </c>
      <c r="F31" s="1">
        <f>VLOOKUP(B31,split_cells2!A21:I64,9,0)</f>
        <v>2</v>
      </c>
      <c r="G31" s="1">
        <f>VLOOKUP(B31,split_cells!$A$2:$K$46,7,0)</f>
        <v>5</v>
      </c>
      <c r="H31" s="5">
        <f>VLOOKUP(B31,split_cells!$A$2:$K$46,11,0)</f>
        <v>3</v>
      </c>
      <c r="I31">
        <f>STANDARDIZE(C31,$C$10,$C$11)</f>
        <v>2.6905001958334052E-2</v>
      </c>
      <c r="J31">
        <f>STANDARDIZE(D31,$D$10,$D$11)</f>
        <v>2.1914954167742091E-2</v>
      </c>
      <c r="K31">
        <f>STANDARDIZE(E31,$E$10,$E$11)</f>
        <v>6.1712460635731679E-2</v>
      </c>
      <c r="L31">
        <f>STANDARDIZE(F31,$F$10,$F$11)</f>
        <v>-0.45088988180388506</v>
      </c>
      <c r="M31">
        <f>STANDARDIZE(G31,$G$10,$G$11)</f>
        <v>-0.30299952210727488</v>
      </c>
      <c r="N31" s="8">
        <f>STANDARDIZE(H31,$H$10,$H$11)</f>
        <v>-4.4508196058729181E-2</v>
      </c>
      <c r="O31">
        <f>SUMXMY2($E$4:$J$4,I31:N31)</f>
        <v>3.4773756800662352</v>
      </c>
      <c r="P31">
        <f>SUMXMY2($E$5:$J$5,I31:N31)</f>
        <v>2.9028281638661722</v>
      </c>
      <c r="Q31">
        <f>SUMXMY2($E$6:$J$6,I31:N31)</f>
        <v>2.2036117451752428</v>
      </c>
      <c r="R31">
        <f>SUMXMY2($E$7:$J$7,I31:N31)</f>
        <v>4.2323441318038997</v>
      </c>
      <c r="S31">
        <f>MIN(O31:R31)</f>
        <v>2.2036117451752428</v>
      </c>
      <c r="T31">
        <f>MATCH(S31,O31:R31,0)</f>
        <v>3</v>
      </c>
      <c r="V31" t="str">
        <f t="shared" si="0"/>
        <v>-</v>
      </c>
      <c r="W31" t="str">
        <f t="shared" si="1"/>
        <v>-</v>
      </c>
      <c r="X31" t="str">
        <f t="shared" si="2"/>
        <v>SOM Neurology</v>
      </c>
      <c r="Y31" t="str">
        <f t="shared" si="3"/>
        <v>-</v>
      </c>
      <c r="AC31" t="s">
        <v>19</v>
      </c>
      <c r="AD31">
        <v>3</v>
      </c>
    </row>
    <row r="32" spans="1:30" x14ac:dyDescent="0.2">
      <c r="A32">
        <v>20</v>
      </c>
      <c r="B32" t="s">
        <v>20</v>
      </c>
      <c r="C32" s="1">
        <f>VLOOKUP(B32,split_cells2!A23:I65,3,0)</f>
        <v>39</v>
      </c>
      <c r="D32" s="1">
        <f>VLOOKUP(B32,split_cells2!A23:I65,5,0)</f>
        <v>6</v>
      </c>
      <c r="E32" s="1">
        <f>VLOOKUP(B32,split_cells2!A22:I65,7,0)</f>
        <v>3</v>
      </c>
      <c r="F32" s="1">
        <f>VLOOKUP(B32,split_cells2!A22:I65,9,0)</f>
        <v>1</v>
      </c>
      <c r="G32" s="1">
        <f>VLOOKUP(B32,split_cells!$A$2:$K$46,7,0)</f>
        <v>4</v>
      </c>
      <c r="H32" s="5">
        <f>VLOOKUP(B32,split_cells!$A$2:$K$46,11,0)</f>
        <v>4</v>
      </c>
      <c r="I32">
        <f>STANDARDIZE(C32,$C$10,$C$11)</f>
        <v>0.70177213441321207</v>
      </c>
      <c r="J32">
        <f>STANDARDIZE(D32,$D$10,$D$11)</f>
        <v>-0.35502225751742122</v>
      </c>
      <c r="K32">
        <f>STANDARDIZE(E32,$E$10,$E$11)</f>
        <v>-0.2331359624016531</v>
      </c>
      <c r="L32">
        <f>STANDARDIZE(F32,$F$10,$F$11)</f>
        <v>-0.74465147146399202</v>
      </c>
      <c r="M32">
        <f>STANDARDIZE(G32,$G$10,$G$11)</f>
        <v>-0.46188951540743123</v>
      </c>
      <c r="N32" s="8">
        <f>STANDARDIZE(H32,$H$10,$H$11)</f>
        <v>0.22889929401632175</v>
      </c>
      <c r="O32">
        <f>SUMXMY2($E$4:$J$4,I32:N32)</f>
        <v>6.3873141417009709</v>
      </c>
      <c r="P32">
        <f>SUMXMY2($E$5:$J$5,I32:N32)</f>
        <v>5.1278662168885685</v>
      </c>
      <c r="Q32">
        <f>SUMXMY2($E$6:$J$6,I32:N32)</f>
        <v>2.5082677113014484</v>
      </c>
      <c r="R32">
        <f>SUMXMY2($E$7:$J$7,I32:N32)</f>
        <v>5.2283439074243105</v>
      </c>
      <c r="S32">
        <f>MIN(O32:R32)</f>
        <v>2.5082677113014484</v>
      </c>
      <c r="T32">
        <f>MATCH(S32,O32:R32,0)</f>
        <v>3</v>
      </c>
      <c r="V32" t="str">
        <f t="shared" si="0"/>
        <v>-</v>
      </c>
      <c r="W32" t="str">
        <f t="shared" si="1"/>
        <v>-</v>
      </c>
      <c r="X32" t="str">
        <f t="shared" si="2"/>
        <v>SOM Neuroscience</v>
      </c>
      <c r="Y32" t="str">
        <f t="shared" si="3"/>
        <v>-</v>
      </c>
      <c r="AC32" t="s">
        <v>20</v>
      </c>
      <c r="AD32">
        <v>3</v>
      </c>
    </row>
    <row r="33" spans="1:30" x14ac:dyDescent="0.2">
      <c r="A33">
        <v>21</v>
      </c>
      <c r="B33" t="s">
        <v>21</v>
      </c>
      <c r="C33" s="1">
        <f>VLOOKUP(B33,split_cells2!A24:I66,3,0)</f>
        <v>29</v>
      </c>
      <c r="D33" s="1">
        <f>VLOOKUP(B33,split_cells2!A24:I66,5,0)</f>
        <v>16</v>
      </c>
      <c r="E33" s="1">
        <f>VLOOKUP(B33,split_cells2!A23:I66,7,0)</f>
        <v>2</v>
      </c>
      <c r="F33" s="1">
        <f>VLOOKUP(B33,split_cells2!A23:I66,9,0)</f>
        <v>6</v>
      </c>
      <c r="G33" s="1">
        <f>VLOOKUP(B33,split_cells!$A$2:$K$46,7,0)</f>
        <v>6</v>
      </c>
      <c r="H33" s="5">
        <f>VLOOKUP(B33,split_cells!$A$2:$K$46,11,0)</f>
        <v>1</v>
      </c>
      <c r="I33">
        <f>STANDARDIZE(C33,$C$10,$C$11)</f>
        <v>-0.26232376909375649</v>
      </c>
      <c r="J33">
        <f>STANDARDIZE(D33,$D$10,$D$11)</f>
        <v>1.5296638009083954</v>
      </c>
      <c r="K33">
        <f>STANDARDIZE(E33,$E$10,$E$11)</f>
        <v>-0.52798438543903792</v>
      </c>
      <c r="L33">
        <f>STANDARDIZE(F33,$F$10,$F$11)</f>
        <v>0.72415647683654261</v>
      </c>
      <c r="M33">
        <f>STANDARDIZE(G33,$G$10,$G$11)</f>
        <v>-0.14410952880711853</v>
      </c>
      <c r="N33" s="8">
        <f>STANDARDIZE(H33,$H$10,$H$11)</f>
        <v>-0.59132317620883101</v>
      </c>
      <c r="O33">
        <f>SUMXMY2($E$4:$J$4,I33:N33)</f>
        <v>3.3604067128365189</v>
      </c>
      <c r="P33">
        <f>SUMXMY2($E$5:$J$5,I33:N33)</f>
        <v>7.8839316640515849</v>
      </c>
      <c r="Q33">
        <f>SUMXMY2($E$6:$J$6,I33:N33)</f>
        <v>7.3652482594311701</v>
      </c>
      <c r="R33">
        <f>SUMXMY2($E$7:$J$7,I33:N33)</f>
        <v>12.830155243844642</v>
      </c>
      <c r="S33">
        <f>MIN(O33:R33)</f>
        <v>3.3604067128365189</v>
      </c>
      <c r="T33">
        <f>MATCH(S33,O33:R33,0)</f>
        <v>1</v>
      </c>
      <c r="V33" t="str">
        <f t="shared" si="0"/>
        <v>SOM Oncology Center</v>
      </c>
      <c r="W33" t="str">
        <f t="shared" si="1"/>
        <v>-</v>
      </c>
      <c r="X33" t="str">
        <f t="shared" si="2"/>
        <v>-</v>
      </c>
      <c r="Y33" t="str">
        <f t="shared" si="3"/>
        <v>-</v>
      </c>
      <c r="AC33" t="s">
        <v>21</v>
      </c>
      <c r="AD33">
        <v>1</v>
      </c>
    </row>
    <row r="34" spans="1:30" x14ac:dyDescent="0.2">
      <c r="A34">
        <v>22</v>
      </c>
      <c r="B34" t="s">
        <v>22</v>
      </c>
      <c r="C34" s="1">
        <f>VLOOKUP(B34,split_cells2!A25:I67,3,0)</f>
        <v>29</v>
      </c>
      <c r="D34" s="1">
        <f>VLOOKUP(B34,split_cells2!A25:I67,5,0)</f>
        <v>5</v>
      </c>
      <c r="E34" s="1">
        <f>VLOOKUP(B34,split_cells2!A24:I67,7,0)</f>
        <v>2</v>
      </c>
      <c r="F34" s="1">
        <f>VLOOKUP(B34,split_cells2!A24:I67,9,0)</f>
        <v>7</v>
      </c>
      <c r="G34" s="1">
        <f>VLOOKUP(B34,split_cells!$A$2:$K$46,7,0)</f>
        <v>8</v>
      </c>
      <c r="H34" s="5">
        <f>VLOOKUP(B34,split_cells!$A$2:$K$46,11,0)</f>
        <v>2</v>
      </c>
      <c r="I34">
        <f>STANDARDIZE(C34,$C$10,$C$11)</f>
        <v>-0.26232376909375649</v>
      </c>
      <c r="J34">
        <f>STANDARDIZE(D34,$D$10,$D$11)</f>
        <v>-0.54349086336000285</v>
      </c>
      <c r="K34">
        <f>STANDARDIZE(E34,$E$10,$E$11)</f>
        <v>-0.52798438543903792</v>
      </c>
      <c r="L34">
        <f>STANDARDIZE(F34,$F$10,$F$11)</f>
        <v>1.0179180664966496</v>
      </c>
      <c r="M34">
        <f>STANDARDIZE(G34,$G$10,$G$11)</f>
        <v>0.17367045779319418</v>
      </c>
      <c r="N34" s="8">
        <f>STANDARDIZE(H34,$H$10,$H$11)</f>
        <v>-0.31791568613378013</v>
      </c>
      <c r="O34">
        <f>SUMXMY2($E$4:$J$4,I34:N34)</f>
        <v>4.3323053074372551</v>
      </c>
      <c r="P34">
        <f>SUMXMY2($E$5:$J$5,I34:N34)</f>
        <v>3.4014935949216833</v>
      </c>
      <c r="Q34">
        <f>SUMXMY2($E$6:$J$6,I34:N34)</f>
        <v>4.7780373236833196</v>
      </c>
      <c r="R34">
        <f>SUMXMY2($E$7:$J$7,I34:N34)</f>
        <v>8.3516629118492691</v>
      </c>
      <c r="S34">
        <f>MIN(O34:R34)</f>
        <v>3.4014935949216833</v>
      </c>
      <c r="T34">
        <f>MATCH(S34,O34:R34,0)</f>
        <v>2</v>
      </c>
      <c r="V34" t="str">
        <f t="shared" si="0"/>
        <v>-</v>
      </c>
      <c r="W34" t="str">
        <f t="shared" si="1"/>
        <v>SOM Ophthalmology</v>
      </c>
      <c r="X34" t="str">
        <f t="shared" si="2"/>
        <v>-</v>
      </c>
      <c r="Y34" t="str">
        <f t="shared" si="3"/>
        <v>-</v>
      </c>
      <c r="AC34" t="s">
        <v>22</v>
      </c>
      <c r="AD34">
        <v>2</v>
      </c>
    </row>
    <row r="35" spans="1:30" x14ac:dyDescent="0.2">
      <c r="A35">
        <v>23</v>
      </c>
      <c r="B35" t="s">
        <v>23</v>
      </c>
      <c r="C35" s="1">
        <f>VLOOKUP(B35,split_cells2!A26:I68,3,0)</f>
        <v>11</v>
      </c>
      <c r="D35" s="1">
        <f>VLOOKUP(B35,split_cells2!A26:I68,5,0)</f>
        <v>4</v>
      </c>
      <c r="E35" s="1">
        <f>VLOOKUP(B35,split_cells2!A25:I68,7,0)</f>
        <v>2</v>
      </c>
      <c r="F35" s="1">
        <f>VLOOKUP(B35,split_cells2!A25:I68,9,0)</f>
        <v>2</v>
      </c>
      <c r="G35" s="1">
        <f>VLOOKUP(B35,split_cells!$A$2:$K$46,7,0)</f>
        <v>0</v>
      </c>
      <c r="H35" s="5">
        <f>VLOOKUP(B35,split_cells!$A$2:$K$46,11,0)</f>
        <v>0</v>
      </c>
      <c r="I35">
        <f>STANDARDIZE(C35,$C$10,$C$11)</f>
        <v>-1.9976963954062998</v>
      </c>
      <c r="J35">
        <f>STANDARDIZE(D35,$D$10,$D$11)</f>
        <v>-0.73195946920258448</v>
      </c>
      <c r="K35">
        <f>STANDARDIZE(E35,$E$10,$E$11)</f>
        <v>-0.52798438543903792</v>
      </c>
      <c r="L35">
        <f>STANDARDIZE(F35,$F$10,$F$11)</f>
        <v>-0.45088988180388506</v>
      </c>
      <c r="M35">
        <f>STANDARDIZE(G35,$G$10,$G$11)</f>
        <v>-1.0974494886080566</v>
      </c>
      <c r="N35" s="8">
        <f>STANDARDIZE(H35,$H$10,$H$11)</f>
        <v>-0.86473066628388195</v>
      </c>
      <c r="O35">
        <f>SUMXMY2($E$4:$J$4,I35:N35)</f>
        <v>2.3767979782541264</v>
      </c>
      <c r="P35">
        <f>SUMXMY2($E$5:$J$5,I35:N35)</f>
        <v>4.7409645088211434</v>
      </c>
      <c r="Q35">
        <f>SUMXMY2($E$6:$J$6,I35:N35)</f>
        <v>11.460515649385197</v>
      </c>
      <c r="R35">
        <f>SUMXMY2($E$7:$J$7,I35:N35)</f>
        <v>13.761921424418448</v>
      </c>
      <c r="S35">
        <f>MIN(O35:R35)</f>
        <v>2.3767979782541264</v>
      </c>
      <c r="T35">
        <f>MATCH(S35,O35:R35,0)</f>
        <v>1</v>
      </c>
      <c r="V35" t="str">
        <f t="shared" si="0"/>
        <v>SOM Orthopaedic Surgery</v>
      </c>
      <c r="W35" t="str">
        <f t="shared" si="1"/>
        <v>-</v>
      </c>
      <c r="X35" t="str">
        <f t="shared" si="2"/>
        <v>-</v>
      </c>
      <c r="Y35" t="str">
        <f t="shared" si="3"/>
        <v>-</v>
      </c>
      <c r="AC35" t="s">
        <v>23</v>
      </c>
      <c r="AD35">
        <v>1</v>
      </c>
    </row>
    <row r="36" spans="1:30" x14ac:dyDescent="0.2">
      <c r="A36">
        <v>24</v>
      </c>
      <c r="B36" t="s">
        <v>24</v>
      </c>
      <c r="C36" s="1">
        <f>VLOOKUP(B36,split_cells2!A27:I69,3,0)</f>
        <v>23</v>
      </c>
      <c r="D36" s="1">
        <f>VLOOKUP(B36,split_cells2!A27:I69,5,0)</f>
        <v>4</v>
      </c>
      <c r="E36" s="1">
        <f>VLOOKUP(B36,split_cells2!A26:I69,7,0)</f>
        <v>4</v>
      </c>
      <c r="F36" s="1">
        <f>VLOOKUP(B36,split_cells2!A26:I69,9,0)</f>
        <v>2</v>
      </c>
      <c r="G36" s="1">
        <f>VLOOKUP(B36,split_cells!$A$2:$K$46,7,0)</f>
        <v>11</v>
      </c>
      <c r="H36" s="5">
        <f>VLOOKUP(B36,split_cells!$A$2:$K$46,11,0)</f>
        <v>0</v>
      </c>
      <c r="I36">
        <f>STANDARDIZE(C36,$C$10,$C$11)</f>
        <v>-0.84078131119793764</v>
      </c>
      <c r="J36">
        <f>STANDARDIZE(D36,$D$10,$D$11)</f>
        <v>-0.73195946920258448</v>
      </c>
      <c r="K36">
        <f>STANDARDIZE(E36,$E$10,$E$11)</f>
        <v>6.1712460635731679E-2</v>
      </c>
      <c r="L36">
        <f>STANDARDIZE(F36,$F$10,$F$11)</f>
        <v>-0.45088988180388506</v>
      </c>
      <c r="M36">
        <f>STANDARDIZE(G36,$G$10,$G$11)</f>
        <v>0.65034043769366323</v>
      </c>
      <c r="N36" s="8">
        <f>STANDARDIZE(H36,$H$10,$H$11)</f>
        <v>-0.86473066628388195</v>
      </c>
      <c r="O36">
        <f>SUMXMY2($E$4:$J$4,I36:N36)</f>
        <v>5.1100837189720067</v>
      </c>
      <c r="P36">
        <f>SUMXMY2($E$5:$J$5,I36:N36)</f>
        <v>0</v>
      </c>
      <c r="Q36">
        <f>SUMXMY2($E$6:$J$6,I36:N36)</f>
        <v>4.5626967419399369</v>
      </c>
      <c r="R36">
        <f>SUMXMY2($E$7:$J$7,I36:N36)</f>
        <v>5.477684810561124</v>
      </c>
      <c r="S36">
        <f>MIN(O36:R36)</f>
        <v>0</v>
      </c>
      <c r="T36">
        <f>MATCH(S36,O36:R36,0)</f>
        <v>2</v>
      </c>
      <c r="V36" t="str">
        <f t="shared" si="0"/>
        <v>-</v>
      </c>
      <c r="W36" t="str">
        <f t="shared" si="1"/>
        <v>SOM Otolaryngology-Head and Neck Surgery</v>
      </c>
      <c r="X36" t="str">
        <f t="shared" si="2"/>
        <v>-</v>
      </c>
      <c r="Y36" t="str">
        <f t="shared" si="3"/>
        <v>-</v>
      </c>
      <c r="AC36" t="s">
        <v>24</v>
      </c>
      <c r="AD36">
        <v>2</v>
      </c>
    </row>
    <row r="37" spans="1:30" x14ac:dyDescent="0.2">
      <c r="A37">
        <v>25</v>
      </c>
      <c r="B37" t="s">
        <v>25</v>
      </c>
      <c r="C37" s="1">
        <f>VLOOKUP(B37,split_cells2!A28:I70,3,0)</f>
        <v>15</v>
      </c>
      <c r="D37" s="1">
        <f>VLOOKUP(B37,split_cells2!A28:I70,5,0)</f>
        <v>5</v>
      </c>
      <c r="E37" s="1">
        <f>VLOOKUP(B37,split_cells2!A27:I70,7,0)</f>
        <v>4</v>
      </c>
      <c r="F37" s="1">
        <f>VLOOKUP(B37,split_cells2!A27:I70,9,0)</f>
        <v>3</v>
      </c>
      <c r="G37" s="1">
        <f>VLOOKUP(B37,split_cells!$A$2:$K$46,7,0)</f>
        <v>5</v>
      </c>
      <c r="H37" s="5">
        <f>VLOOKUP(B37,split_cells!$A$2:$K$46,11,0)</f>
        <v>2</v>
      </c>
      <c r="I37">
        <f>STANDARDIZE(C37,$C$10,$C$11)</f>
        <v>-1.6120580340035124</v>
      </c>
      <c r="J37">
        <f>STANDARDIZE(D37,$D$10,$D$11)</f>
        <v>-0.54349086336000285</v>
      </c>
      <c r="K37">
        <f>STANDARDIZE(E37,$E$10,$E$11)</f>
        <v>6.1712460635731679E-2</v>
      </c>
      <c r="L37">
        <f>STANDARDIZE(F37,$F$10,$F$11)</f>
        <v>-0.15712829214377813</v>
      </c>
      <c r="M37">
        <f>STANDARDIZE(G37,$G$10,$G$11)</f>
        <v>-0.30299952210727488</v>
      </c>
      <c r="N37" s="8">
        <f>STANDARDIZE(H37,$H$10,$H$11)</f>
        <v>-0.31791568613378013</v>
      </c>
      <c r="O37">
        <f>SUMXMY2($E$4:$J$4,I37:N37)</f>
        <v>2.4845762261157027</v>
      </c>
      <c r="P37">
        <f>SUMXMY2($E$5:$J$5,I37:N37)</f>
        <v>1.9245477715593977</v>
      </c>
      <c r="Q37">
        <f>SUMXMY2($E$6:$J$6,I37:N37)</f>
        <v>7.4834312804947691</v>
      </c>
      <c r="R37">
        <f>SUMXMY2($E$7:$J$7,I37:N37)</f>
        <v>7.9773994991301311</v>
      </c>
      <c r="S37">
        <f>MIN(O37:R37)</f>
        <v>1.9245477715593977</v>
      </c>
      <c r="T37">
        <f>MATCH(S37,O37:R37,0)</f>
        <v>2</v>
      </c>
      <c r="V37" t="str">
        <f t="shared" si="0"/>
        <v>-</v>
      </c>
      <c r="W37" t="str">
        <f t="shared" si="1"/>
        <v>SOM Pathology</v>
      </c>
      <c r="X37" t="str">
        <f t="shared" si="2"/>
        <v>-</v>
      </c>
      <c r="Y37" t="str">
        <f t="shared" si="3"/>
        <v>-</v>
      </c>
      <c r="AC37" t="s">
        <v>25</v>
      </c>
      <c r="AD37">
        <v>2</v>
      </c>
    </row>
    <row r="38" spans="1:30" x14ac:dyDescent="0.2">
      <c r="A38">
        <v>26</v>
      </c>
      <c r="B38" t="s">
        <v>26</v>
      </c>
      <c r="C38" s="1">
        <f>VLOOKUP(B38,split_cells2!A29:I71,3,0)</f>
        <v>32</v>
      </c>
      <c r="D38" s="1">
        <f>VLOOKUP(B38,split_cells2!A29:I71,5,0)</f>
        <v>2</v>
      </c>
      <c r="E38" s="1">
        <f>VLOOKUP(B38,split_cells2!A28:I71,7,0)</f>
        <v>5</v>
      </c>
      <c r="F38" s="1">
        <f>VLOOKUP(B38,split_cells2!A28:I71,9,0)</f>
        <v>2</v>
      </c>
      <c r="G38" s="1">
        <f>VLOOKUP(B38,split_cells!$A$2:$K$46,7,0)</f>
        <v>4</v>
      </c>
      <c r="H38" s="5">
        <f>VLOOKUP(B38,split_cells!$A$2:$K$46,11,0)</f>
        <v>2</v>
      </c>
      <c r="I38">
        <f>STANDARDIZE(C38,$C$10,$C$11)</f>
        <v>2.6905001958334052E-2</v>
      </c>
      <c r="J38">
        <f>STANDARDIZE(D38,$D$10,$D$11)</f>
        <v>-1.1088966808877478</v>
      </c>
      <c r="K38">
        <f>STANDARDIZE(E38,$E$10,$E$11)</f>
        <v>0.35656088367311645</v>
      </c>
      <c r="L38">
        <f>STANDARDIZE(F38,$F$10,$F$11)</f>
        <v>-0.45088988180388506</v>
      </c>
      <c r="M38">
        <f>STANDARDIZE(G38,$G$10,$G$11)</f>
        <v>-0.46188951540743123</v>
      </c>
      <c r="N38" s="8">
        <f>STANDARDIZE(H38,$H$10,$H$11)</f>
        <v>-0.31791568613378013</v>
      </c>
      <c r="O38">
        <f>SUMXMY2($E$4:$J$4,I38:N38)</f>
        <v>5.4423060183151737</v>
      </c>
      <c r="P38">
        <f>SUMXMY2($E$5:$J$5,I38:N38)</f>
        <v>2.5179588832511608</v>
      </c>
      <c r="Q38">
        <f>SUMXMY2($E$6:$J$6,I38:N38)</f>
        <v>2.0710297638983777</v>
      </c>
      <c r="R38">
        <f>SUMXMY2($E$7:$J$7,I38:N38)</f>
        <v>2.9517781830683107</v>
      </c>
      <c r="S38">
        <f>MIN(O38:R38)</f>
        <v>2.0710297638983777</v>
      </c>
      <c r="T38">
        <f>MATCH(S38,O38:R38,0)</f>
        <v>3</v>
      </c>
      <c r="V38" t="str">
        <f t="shared" si="0"/>
        <v>-</v>
      </c>
      <c r="W38" t="str">
        <f t="shared" si="1"/>
        <v>-</v>
      </c>
      <c r="X38" t="str">
        <f t="shared" si="2"/>
        <v>SOM Pediatrics</v>
      </c>
      <c r="Y38" t="str">
        <f t="shared" si="3"/>
        <v>-</v>
      </c>
      <c r="AC38" t="s">
        <v>26</v>
      </c>
      <c r="AD38">
        <v>3</v>
      </c>
    </row>
    <row r="39" spans="1:30" x14ac:dyDescent="0.2">
      <c r="A39">
        <v>27</v>
      </c>
      <c r="B39" t="s">
        <v>27</v>
      </c>
      <c r="C39" s="1">
        <f>VLOOKUP(B39,split_cells2!A30:I72,3,0)</f>
        <v>41</v>
      </c>
      <c r="D39" s="1">
        <f>VLOOKUP(B39,split_cells2!A30:I72,5,0)</f>
        <v>8</v>
      </c>
      <c r="E39" s="1">
        <f>VLOOKUP(B39,split_cells2!A29:I72,7,0)</f>
        <v>8</v>
      </c>
      <c r="F39" s="1">
        <f>VLOOKUP(B39,split_cells2!A29:I72,9,0)</f>
        <v>5</v>
      </c>
      <c r="G39" s="1">
        <f>VLOOKUP(B39,split_cells!$A$2:$K$46,7,0)</f>
        <v>10</v>
      </c>
      <c r="H39" s="5">
        <f>VLOOKUP(B39,split_cells!$A$2:$K$46,11,0)</f>
        <v>3</v>
      </c>
      <c r="I39">
        <f>STANDARDIZE(C39,$C$10,$C$11)</f>
        <v>0.89459131511460577</v>
      </c>
      <c r="J39">
        <f>STANDARDIZE(D39,$D$10,$D$11)</f>
        <v>2.1914954167742091E-2</v>
      </c>
      <c r="K39">
        <f>STANDARDIZE(E39,$E$10,$E$11)</f>
        <v>1.2411061527852709</v>
      </c>
      <c r="L39">
        <f>STANDARDIZE(F39,$F$10,$F$11)</f>
        <v>0.4303948871764357</v>
      </c>
      <c r="M39">
        <f>STANDARDIZE(G39,$G$10,$G$11)</f>
        <v>0.49145044439350688</v>
      </c>
      <c r="N39" s="8">
        <f>STANDARDIZE(H39,$H$10,$H$11)</f>
        <v>-4.4508196058729181E-2</v>
      </c>
      <c r="O39">
        <f>SUMXMY2($E$4:$J$4,I39:N39)</f>
        <v>10.654437581512846</v>
      </c>
      <c r="P39">
        <f>SUMXMY2($E$5:$J$5,I39:N39)</f>
        <v>6.4454880541188313</v>
      </c>
      <c r="Q39">
        <f>SUMXMY2($E$6:$J$6,I39:N39)</f>
        <v>1.9210037073706689</v>
      </c>
      <c r="R39">
        <f>SUMXMY2($E$7:$J$7,I39:N39)</f>
        <v>2.017184581817431</v>
      </c>
      <c r="S39">
        <f>MIN(O39:R39)</f>
        <v>1.9210037073706689</v>
      </c>
      <c r="T39">
        <f>MATCH(S39,O39:R39,0)</f>
        <v>3</v>
      </c>
      <c r="V39" t="str">
        <f t="shared" si="0"/>
        <v>-</v>
      </c>
      <c r="W39" t="str">
        <f t="shared" si="1"/>
        <v>-</v>
      </c>
      <c r="X39" t="str">
        <f t="shared" si="2"/>
        <v>SOM Pharmacology and Molecular Sciences</v>
      </c>
      <c r="Y39" t="str">
        <f t="shared" si="3"/>
        <v>-</v>
      </c>
      <c r="AC39" t="s">
        <v>27</v>
      </c>
      <c r="AD39">
        <v>3</v>
      </c>
    </row>
    <row r="40" spans="1:30" x14ac:dyDescent="0.2">
      <c r="A40">
        <v>28</v>
      </c>
      <c r="B40" t="s">
        <v>28</v>
      </c>
      <c r="C40" s="1">
        <f>VLOOKUP(B40,split_cells2!A31:I73,3,0)</f>
        <v>14</v>
      </c>
      <c r="D40" s="1">
        <f>VLOOKUP(B40,split_cells2!A31:I73,5,0)</f>
        <v>0</v>
      </c>
      <c r="E40" s="1">
        <f>VLOOKUP(B40,split_cells2!A30:I73,7,0)</f>
        <v>0</v>
      </c>
      <c r="F40" s="1">
        <f>VLOOKUP(B40,split_cells2!A30:I73,9,0)</f>
        <v>0</v>
      </c>
      <c r="G40" s="1">
        <f>VLOOKUP(B40,split_cells!$A$2:$K$46,7,0)</f>
        <v>0</v>
      </c>
      <c r="H40" s="5">
        <f>VLOOKUP(B40,split_cells!$A$2:$K$46,11,0)</f>
        <v>0</v>
      </c>
      <c r="I40">
        <f>STANDARDIZE(C40,$C$10,$C$11)</f>
        <v>-1.7084676243542092</v>
      </c>
      <c r="J40">
        <f>STANDARDIZE(D40,$D$10,$D$11)</f>
        <v>-1.4858338925729111</v>
      </c>
      <c r="K40">
        <f>STANDARDIZE(E40,$E$10,$E$11)</f>
        <v>-1.1176812315138074</v>
      </c>
      <c r="L40">
        <f>STANDARDIZE(F40,$F$10,$F$11)</f>
        <v>-1.0384130611240989</v>
      </c>
      <c r="M40">
        <f>STANDARDIZE(G40,$G$10,$G$11)</f>
        <v>-1.0974494886080566</v>
      </c>
      <c r="N40" s="8">
        <f>STANDARDIZE(H40,$H$10,$H$11)</f>
        <v>-0.86473066628388195</v>
      </c>
      <c r="O40">
        <f>SUMXMY2($E$4:$J$4,I40:N40)</f>
        <v>5.6151309820665087</v>
      </c>
      <c r="P40">
        <f>SUMXMY2($E$5:$J$5,I40:N40)</f>
        <v>6.1121287780530915</v>
      </c>
      <c r="Q40">
        <f>SUMXMY2($E$6:$J$6,I40:N40)</f>
        <v>13.381066552887511</v>
      </c>
      <c r="R40">
        <f>SUMXMY2($E$7:$J$7,I40:N40)</f>
        <v>16.438775949900087</v>
      </c>
      <c r="S40">
        <f>MIN(O40:R40)</f>
        <v>5.6151309820665087</v>
      </c>
      <c r="T40">
        <f>MATCH(S40,O40:R40,0)</f>
        <v>1</v>
      </c>
      <c r="V40" t="str">
        <f t="shared" si="0"/>
        <v>SOM Physical Medicine and Rehabilitation</v>
      </c>
      <c r="W40" t="str">
        <f t="shared" si="1"/>
        <v>-</v>
      </c>
      <c r="X40" t="str">
        <f t="shared" si="2"/>
        <v>-</v>
      </c>
      <c r="Y40" t="str">
        <f t="shared" si="3"/>
        <v>-</v>
      </c>
      <c r="AC40" t="s">
        <v>28</v>
      </c>
      <c r="AD40">
        <v>1</v>
      </c>
    </row>
    <row r="41" spans="1:30" x14ac:dyDescent="0.2">
      <c r="A41">
        <v>29</v>
      </c>
      <c r="B41" t="s">
        <v>29</v>
      </c>
      <c r="C41" s="1">
        <f>VLOOKUP(B41,split_cells2!A32:I74,3,0)</f>
        <v>24</v>
      </c>
      <c r="D41" s="1">
        <f>VLOOKUP(B41,split_cells2!A32:I74,5,0)</f>
        <v>15</v>
      </c>
      <c r="E41" s="1">
        <f>VLOOKUP(B41,split_cells2!A31:I74,7,0)</f>
        <v>3</v>
      </c>
      <c r="F41" s="1">
        <f>VLOOKUP(B41,split_cells2!A31:I74,9,0)</f>
        <v>0</v>
      </c>
      <c r="G41" s="1">
        <f>VLOOKUP(B41,split_cells!$A$2:$K$46,7,0)</f>
        <v>0</v>
      </c>
      <c r="H41" s="5">
        <f>VLOOKUP(B41,split_cells!$A$2:$K$46,11,0)</f>
        <v>6</v>
      </c>
      <c r="I41">
        <f>STANDARDIZE(C41,$C$10,$C$11)</f>
        <v>-0.74437172084724079</v>
      </c>
      <c r="J41">
        <f>STANDARDIZE(D41,$D$10,$D$11)</f>
        <v>1.3411951950658136</v>
      </c>
      <c r="K41">
        <f>STANDARDIZE(E41,$E$10,$E$11)</f>
        <v>-0.2331359624016531</v>
      </c>
      <c r="L41">
        <f>STANDARDIZE(F41,$F$10,$F$11)</f>
        <v>-1.0384130611240989</v>
      </c>
      <c r="M41">
        <f>STANDARDIZE(G41,$G$10,$G$11)</f>
        <v>-1.0974494886080566</v>
      </c>
      <c r="N41" s="8">
        <f>STANDARDIZE(H41,$H$10,$H$11)</f>
        <v>0.77571427416642358</v>
      </c>
      <c r="O41">
        <f>SUMXMY2($E$4:$J$4,I41:N41)</f>
        <v>5.1954564706623554</v>
      </c>
      <c r="P41">
        <f>SUMXMY2($E$5:$J$5,I41:N41)</f>
        <v>10.485213379026348</v>
      </c>
      <c r="Q41">
        <f>SUMXMY2($E$6:$J$6,I41:N41)</f>
        <v>11.047671657350506</v>
      </c>
      <c r="R41">
        <f>SUMXMY2($E$7:$J$7,I41:N41)</f>
        <v>13.285592932094263</v>
      </c>
      <c r="S41">
        <f>MIN(O41:R41)</f>
        <v>5.1954564706623554</v>
      </c>
      <c r="T41">
        <f>MATCH(S41,O41:R41,0)</f>
        <v>1</v>
      </c>
      <c r="V41" t="str">
        <f t="shared" si="0"/>
        <v>SOM Physiology</v>
      </c>
      <c r="W41" t="str">
        <f t="shared" si="1"/>
        <v>-</v>
      </c>
      <c r="X41" t="str">
        <f t="shared" si="2"/>
        <v>-</v>
      </c>
      <c r="Y41" t="str">
        <f t="shared" si="3"/>
        <v>-</v>
      </c>
      <c r="AC41" t="s">
        <v>29</v>
      </c>
      <c r="AD41">
        <v>1</v>
      </c>
    </row>
    <row r="42" spans="1:30" x14ac:dyDescent="0.2">
      <c r="A42">
        <v>30</v>
      </c>
      <c r="B42" t="s">
        <v>30</v>
      </c>
      <c r="C42" s="1">
        <f>VLOOKUP(B42,split_cells2!A33:I75,3,0)</f>
        <v>11</v>
      </c>
      <c r="D42" s="1">
        <f>VLOOKUP(B42,split_cells2!A33:I75,5,0)</f>
        <v>3</v>
      </c>
      <c r="E42" s="1">
        <f>VLOOKUP(B42,split_cells2!A32:I75,7,0)</f>
        <v>3</v>
      </c>
      <c r="F42" s="1">
        <f>VLOOKUP(B42,split_cells2!A32:I75,9,0)</f>
        <v>3</v>
      </c>
      <c r="G42" s="1">
        <f>VLOOKUP(B42,split_cells!$A$2:$K$46,7,0)</f>
        <v>3</v>
      </c>
      <c r="H42" s="5">
        <f>VLOOKUP(B42,split_cells!$A$2:$K$46,11,0)</f>
        <v>3</v>
      </c>
      <c r="I42">
        <f>STANDARDIZE(C42,$C$10,$C$11)</f>
        <v>-1.9976963954062998</v>
      </c>
      <c r="J42">
        <f>STANDARDIZE(D42,$D$10,$D$11)</f>
        <v>-0.92042807504516622</v>
      </c>
      <c r="K42">
        <f>STANDARDIZE(E42,$E$10,$E$11)</f>
        <v>-0.2331359624016531</v>
      </c>
      <c r="L42">
        <f>STANDARDIZE(F42,$F$10,$F$11)</f>
        <v>-0.15712829214377813</v>
      </c>
      <c r="M42">
        <f>STANDARDIZE(G42,$G$10,$G$11)</f>
        <v>-0.62077950870758758</v>
      </c>
      <c r="N42" s="8">
        <f>STANDARDIZE(H42,$H$10,$H$11)</f>
        <v>-4.4508196058729181E-2</v>
      </c>
      <c r="O42">
        <f>SUMXMY2($E$4:$J$4,I42:N42)</f>
        <v>3.566590526590629</v>
      </c>
      <c r="P42">
        <f>SUMXMY2($E$5:$J$5,I42:N42)</f>
        <v>3.8357152103857248</v>
      </c>
      <c r="Q42">
        <f>SUMXMY2($E$6:$J$6,I42:N42)</f>
        <v>10.93439479824068</v>
      </c>
      <c r="R42">
        <f>SUMXMY2($E$7:$J$7,I42:N42)</f>
        <v>11.370853687098398</v>
      </c>
      <c r="S42">
        <f>MIN(O42:R42)</f>
        <v>3.566590526590629</v>
      </c>
      <c r="T42">
        <f>MATCH(S42,O42:R42,0)</f>
        <v>1</v>
      </c>
      <c r="V42" t="str">
        <f>IF(T42=1,B42,"-")</f>
        <v>SOM Plastic Surgery</v>
      </c>
      <c r="W42" t="str">
        <f t="shared" si="1"/>
        <v>-</v>
      </c>
      <c r="X42" t="str">
        <f t="shared" si="2"/>
        <v>-</v>
      </c>
      <c r="Y42" t="str">
        <f t="shared" si="3"/>
        <v>-</v>
      </c>
      <c r="AC42" t="s">
        <v>30</v>
      </c>
      <c r="AD42">
        <v>1</v>
      </c>
    </row>
    <row r="43" spans="1:30" x14ac:dyDescent="0.2">
      <c r="A43">
        <v>31</v>
      </c>
      <c r="B43" t="s">
        <v>31</v>
      </c>
      <c r="C43" s="1">
        <f>VLOOKUP(B43,split_cells2!A34:I76,3,0)</f>
        <v>39</v>
      </c>
      <c r="D43" s="1">
        <f>VLOOKUP(B43,split_cells2!A34:I76,5,0)</f>
        <v>3</v>
      </c>
      <c r="E43" s="1">
        <f>VLOOKUP(B43,split_cells2!A33:I76,7,0)</f>
        <v>2</v>
      </c>
      <c r="F43" s="1">
        <f>VLOOKUP(B43,split_cells2!A33:I76,9,0)</f>
        <v>1</v>
      </c>
      <c r="G43" s="1">
        <f>VLOOKUP(B43,split_cells!$A$2:$K$46,7,0)</f>
        <v>7</v>
      </c>
      <c r="H43" s="5">
        <f>VLOOKUP(B43,split_cells!$A$2:$K$46,11,0)</f>
        <v>4</v>
      </c>
      <c r="I43">
        <f>STANDARDIZE(C43,$C$10,$C$11)</f>
        <v>0.70177213441321207</v>
      </c>
      <c r="J43">
        <f>STANDARDIZE(D43,$D$10,$D$11)</f>
        <v>-0.92042807504516622</v>
      </c>
      <c r="K43">
        <f>STANDARDIZE(E43,$E$10,$E$11)</f>
        <v>-0.52798438543903792</v>
      </c>
      <c r="L43">
        <f>STANDARDIZE(F43,$F$10,$F$11)</f>
        <v>-0.74465147146399202</v>
      </c>
      <c r="M43">
        <f>STANDARDIZE(G43,$G$10,$G$11)</f>
        <v>1.4780464493037826E-2</v>
      </c>
      <c r="N43" s="8">
        <f>STANDARDIZE(H43,$H$10,$H$11)</f>
        <v>0.22889929401632175</v>
      </c>
      <c r="O43">
        <f>SUMXMY2($E$4:$J$4,I43:N43)</f>
        <v>8.3056712459859536</v>
      </c>
      <c r="P43">
        <f>SUMXMY2($E$5:$J$5,I43:N43)</f>
        <v>4.4489927593862451</v>
      </c>
      <c r="Q43">
        <f>SUMXMY2($E$6:$J$6,I43:N43)</f>
        <v>3.3607625078563235</v>
      </c>
      <c r="R43">
        <f>SUMXMY2($E$7:$J$7,I43:N43)</f>
        <v>6.0471261002102041</v>
      </c>
      <c r="S43">
        <f>MIN(O43:R43)</f>
        <v>3.3607625078563235</v>
      </c>
      <c r="T43">
        <f>MATCH(S43,O43:R43,0)</f>
        <v>3</v>
      </c>
      <c r="V43" t="str">
        <f t="shared" si="0"/>
        <v>-</v>
      </c>
      <c r="W43" t="str">
        <f t="shared" si="1"/>
        <v>-</v>
      </c>
      <c r="X43" t="str">
        <f t="shared" si="2"/>
        <v>SOM Psychiatry and Behavioral Sciences</v>
      </c>
      <c r="Y43" t="str">
        <f t="shared" si="3"/>
        <v>-</v>
      </c>
      <c r="AC43" t="s">
        <v>31</v>
      </c>
      <c r="AD43">
        <v>3</v>
      </c>
    </row>
    <row r="44" spans="1:30" x14ac:dyDescent="0.2">
      <c r="A44">
        <v>32</v>
      </c>
      <c r="B44" t="s">
        <v>32</v>
      </c>
      <c r="C44" s="1">
        <f>VLOOKUP(B44,split_cells2!A35:I77,3,0)</f>
        <v>42</v>
      </c>
      <c r="D44" s="1">
        <f>VLOOKUP(B44,split_cells2!A35:I77,5,0)</f>
        <v>13</v>
      </c>
      <c r="E44" s="1">
        <f>VLOOKUP(B44,split_cells2!A34:I77,7,0)</f>
        <v>0</v>
      </c>
      <c r="F44" s="1">
        <f>VLOOKUP(B44,split_cells2!A34:I77,9,0)</f>
        <v>3</v>
      </c>
      <c r="G44" s="1">
        <f>VLOOKUP(B44,split_cells!$A$2:$K$46,7,0)</f>
        <v>6</v>
      </c>
      <c r="H44" s="5">
        <f>VLOOKUP(B44,split_cells!$A$2:$K$46,11,0)</f>
        <v>6</v>
      </c>
      <c r="I44">
        <f>STANDARDIZE(C44,$C$10,$C$11)</f>
        <v>0.99100090546530262</v>
      </c>
      <c r="J44">
        <f>STANDARDIZE(D44,$D$10,$D$11)</f>
        <v>0.96425798338065039</v>
      </c>
      <c r="K44">
        <f>STANDARDIZE(E44,$E$10,$E$11)</f>
        <v>-1.1176812315138074</v>
      </c>
      <c r="L44">
        <f>STANDARDIZE(F44,$F$10,$F$11)</f>
        <v>-0.15712829214377813</v>
      </c>
      <c r="M44">
        <f>STANDARDIZE(G44,$G$10,$G$11)</f>
        <v>-0.14410952880711853</v>
      </c>
      <c r="N44" s="8">
        <f>STANDARDIZE(H44,$H$10,$H$11)</f>
        <v>0.77571427416642358</v>
      </c>
      <c r="O44">
        <f>SUMXMY2($E$4:$J$4,I44:N44)</f>
        <v>8.8523262719358051</v>
      </c>
      <c r="P44">
        <f>SUMXMY2($E$5:$J$5,I44:N44)</f>
        <v>11.032055440295508</v>
      </c>
      <c r="Q44">
        <f>SUMXMY2($E$6:$J$6,I44:N44)</f>
        <v>7.5612412891078549</v>
      </c>
      <c r="R44">
        <f>SUMXMY2($E$7:$J$7,I44:N44)</f>
        <v>13.186389612510501</v>
      </c>
      <c r="S44">
        <f>MIN(O44:R44)</f>
        <v>7.5612412891078549</v>
      </c>
      <c r="T44">
        <f>MATCH(S44,O44:R44,0)</f>
        <v>3</v>
      </c>
      <c r="V44" t="str">
        <f t="shared" si="0"/>
        <v>-</v>
      </c>
      <c r="W44" t="str">
        <f t="shared" si="1"/>
        <v>-</v>
      </c>
      <c r="X44" t="str">
        <f t="shared" si="2"/>
        <v>SOM Radiation Oncology and Molecular Radiation Sciences</v>
      </c>
      <c r="Y44" t="str">
        <f t="shared" si="3"/>
        <v>-</v>
      </c>
      <c r="AC44" t="s">
        <v>32</v>
      </c>
      <c r="AD44">
        <v>3</v>
      </c>
    </row>
    <row r="45" spans="1:30" x14ac:dyDescent="0.2">
      <c r="A45">
        <v>33</v>
      </c>
      <c r="B45" t="s">
        <v>33</v>
      </c>
      <c r="C45" s="1">
        <f>VLOOKUP(B45,split_cells2!A36:I78,3,0)</f>
        <v>28</v>
      </c>
      <c r="D45" s="1">
        <f>VLOOKUP(B45,split_cells2!A36:I78,5,0)</f>
        <v>4</v>
      </c>
      <c r="E45" s="1">
        <f>VLOOKUP(B45,split_cells2!A35:I78,7,0)</f>
        <v>2</v>
      </c>
      <c r="F45" s="1">
        <f>VLOOKUP(B45,split_cells2!A35:I78,9,0)</f>
        <v>5</v>
      </c>
      <c r="G45" s="1">
        <f>VLOOKUP(B45,split_cells!$A$2:$K$46,7,0)</f>
        <v>6</v>
      </c>
      <c r="H45" s="5">
        <f>VLOOKUP(B45,split_cells!$A$2:$K$46,11,0)</f>
        <v>0</v>
      </c>
      <c r="I45">
        <f>STANDARDIZE(C45,$C$10,$C$11)</f>
        <v>-0.35873335944445334</v>
      </c>
      <c r="J45">
        <f>STANDARDIZE(D45,$D$10,$D$11)</f>
        <v>-0.73195946920258448</v>
      </c>
      <c r="K45">
        <f>STANDARDIZE(E45,$E$10,$E$11)</f>
        <v>-0.52798438543903792</v>
      </c>
      <c r="L45">
        <f>STANDARDIZE(F45,$F$10,$F$11)</f>
        <v>0.4303948871764357</v>
      </c>
      <c r="M45">
        <f>STANDARDIZE(G45,$G$10,$G$11)</f>
        <v>-0.14410952880711853</v>
      </c>
      <c r="N45" s="8">
        <f>STANDARDIZE(H45,$H$10,$H$11)</f>
        <v>-0.86473066628388195</v>
      </c>
      <c r="O45">
        <f>SUMXMY2($E$4:$J$4,I45:N45)</f>
        <v>2.8687556876314653</v>
      </c>
      <c r="P45">
        <f>SUMXMY2($E$5:$J$5,I45:N45)</f>
        <v>1.9879261913700508</v>
      </c>
      <c r="Q45">
        <f>SUMXMY2($E$6:$J$6,I45:N45)</f>
        <v>3.7000172147451189</v>
      </c>
      <c r="R45">
        <f>SUMXMY2($E$7:$J$7,I45:N45)</f>
        <v>7.4934110488041599</v>
      </c>
      <c r="S45">
        <f>MIN(O45:R45)</f>
        <v>1.9879261913700508</v>
      </c>
      <c r="T45">
        <f>MATCH(S45,O45:R45,0)</f>
        <v>2</v>
      </c>
      <c r="V45" t="str">
        <f t="shared" si="0"/>
        <v>-</v>
      </c>
      <c r="W45" t="str">
        <f t="shared" si="1"/>
        <v>SOM Radiology and Radiological Science</v>
      </c>
      <c r="X45" t="str">
        <f t="shared" si="2"/>
        <v>-</v>
      </c>
      <c r="Y45" t="str">
        <f t="shared" si="3"/>
        <v>-</v>
      </c>
      <c r="AC45" t="s">
        <v>33</v>
      </c>
      <c r="AD45">
        <v>2</v>
      </c>
    </row>
    <row r="46" spans="1:30" x14ac:dyDescent="0.2">
      <c r="A46">
        <v>34</v>
      </c>
      <c r="B46" t="s">
        <v>34</v>
      </c>
      <c r="C46" s="1">
        <f>VLOOKUP(B46,split_cells2!A37:I79,3,0)</f>
        <v>20</v>
      </c>
      <c r="D46" s="1">
        <f>VLOOKUP(B46,split_cells2!A37:I79,5,0)</f>
        <v>4</v>
      </c>
      <c r="E46" s="1">
        <f>VLOOKUP(B46,split_cells2!A36:I79,7,0)</f>
        <v>0</v>
      </c>
      <c r="F46" s="1">
        <f>VLOOKUP(B46,split_cells2!A36:I79,9,0)</f>
        <v>6</v>
      </c>
      <c r="G46" s="1">
        <f>VLOOKUP(B46,split_cells!$A$2:$K$46,7,0)</f>
        <v>1</v>
      </c>
      <c r="H46" s="5">
        <f>VLOOKUP(B46,split_cells!$A$2:$K$46,11,0)</f>
        <v>2</v>
      </c>
      <c r="I46">
        <f>STANDARDIZE(C46,$C$10,$C$11)</f>
        <v>-1.1300100822500281</v>
      </c>
      <c r="J46">
        <f>STANDARDIZE(D46,$D$10,$D$11)</f>
        <v>-0.73195946920258448</v>
      </c>
      <c r="K46">
        <f>STANDARDIZE(E46,$E$10,$E$11)</f>
        <v>-1.1176812315138074</v>
      </c>
      <c r="L46">
        <f>STANDARDIZE(F46,$F$10,$F$11)</f>
        <v>0.72415647683654261</v>
      </c>
      <c r="M46">
        <f>STANDARDIZE(G46,$G$10,$G$11)</f>
        <v>-0.93855949530790028</v>
      </c>
      <c r="N46" s="8">
        <f>STANDARDIZE(H46,$H$10,$H$11)</f>
        <v>-0.31791568613378013</v>
      </c>
      <c r="O46">
        <f>SUMXMY2($E$4:$J$4,I46:N46)</f>
        <v>2.295913462973413</v>
      </c>
      <c r="P46">
        <f>SUMXMY2($E$5:$J$5,I46:N46)</f>
        <v>5.6789663276494817</v>
      </c>
      <c r="Q46">
        <f>SUMXMY2($E$6:$J$6,I46:N46)</f>
        <v>9.4772708198232696</v>
      </c>
      <c r="R46">
        <f>SUMXMY2($E$7:$J$7,I46:N46)</f>
        <v>13.997548503541923</v>
      </c>
      <c r="S46">
        <f>MIN(O46:R46)</f>
        <v>2.295913462973413</v>
      </c>
      <c r="T46">
        <f>MATCH(S46,O46:R46,0)</f>
        <v>1</v>
      </c>
      <c r="V46" t="str">
        <f t="shared" si="0"/>
        <v>SOM Surgery</v>
      </c>
      <c r="W46" t="str">
        <f t="shared" si="1"/>
        <v>-</v>
      </c>
      <c r="X46" t="str">
        <f t="shared" si="2"/>
        <v>-</v>
      </c>
      <c r="Y46" t="str">
        <f t="shared" si="3"/>
        <v>-</v>
      </c>
      <c r="AC46" t="s">
        <v>34</v>
      </c>
      <c r="AD46">
        <v>1</v>
      </c>
    </row>
    <row r="47" spans="1:30" x14ac:dyDescent="0.2">
      <c r="A47">
        <v>35</v>
      </c>
      <c r="B47" t="s">
        <v>35</v>
      </c>
      <c r="C47" s="1">
        <f>VLOOKUP(B47,split_cells2!A38:I80,3,0)</f>
        <v>20</v>
      </c>
      <c r="D47" s="1">
        <f>VLOOKUP(B47,split_cells2!A38:I80,5,0)</f>
        <v>5</v>
      </c>
      <c r="E47" s="1">
        <f>VLOOKUP(B47,split_cells2!A37:I80,7,0)</f>
        <v>0</v>
      </c>
      <c r="F47" s="1">
        <f>VLOOKUP(B47,split_cells2!A37:I80,9,0)</f>
        <v>5</v>
      </c>
      <c r="G47" s="1">
        <f>VLOOKUP(B47,split_cells!$A$2:$K$46,7,0)</f>
        <v>7</v>
      </c>
      <c r="H47" s="5">
        <f>VLOOKUP(B47,split_cells!$A$2:$K$46,11,0)</f>
        <v>2</v>
      </c>
      <c r="I47">
        <f>STANDARDIZE(C47,$C$10,$C$11)</f>
        <v>-1.1300100822500281</v>
      </c>
      <c r="J47">
        <f>STANDARDIZE(D47,$D$10,$D$11)</f>
        <v>-0.54349086336000285</v>
      </c>
      <c r="K47">
        <f>STANDARDIZE(E47,$E$10,$E$11)</f>
        <v>-1.1176812315138074</v>
      </c>
      <c r="L47">
        <f>STANDARDIZE(F47,$F$10,$F$11)</f>
        <v>0.4303948871764357</v>
      </c>
      <c r="M47">
        <f>STANDARDIZE(G47,$G$10,$G$11)</f>
        <v>1.4780464493037826E-2</v>
      </c>
      <c r="N47" s="8">
        <f>STANDARDIZE(H47,$H$10,$H$11)</f>
        <v>-0.31791568613378013</v>
      </c>
      <c r="O47">
        <f>SUMXMY2($E$4:$J$4,I47:N47)</f>
        <v>2.8581107176281422</v>
      </c>
      <c r="P47">
        <f>SUMXMY2($E$5:$J$5,I47:N47)</f>
        <v>2.9897491245627044</v>
      </c>
      <c r="Q47">
        <f>SUMXMY2($E$6:$J$6,I47:N47)</f>
        <v>8.3333254965581958</v>
      </c>
      <c r="R47">
        <f>SUMXMY2($E$7:$J$7,I47:N47)</f>
        <v>12.2171883794084</v>
      </c>
      <c r="S47">
        <f>MIN(O47:R47)</f>
        <v>2.8581107176281422</v>
      </c>
      <c r="T47">
        <f>MATCH(S47,O47:R47,0)</f>
        <v>1</v>
      </c>
      <c r="V47" t="str">
        <f t="shared" si="0"/>
        <v>SOM Urology</v>
      </c>
      <c r="W47" t="str">
        <f t="shared" si="1"/>
        <v>-</v>
      </c>
      <c r="X47" t="str">
        <f t="shared" si="2"/>
        <v>-</v>
      </c>
      <c r="Y47" t="str">
        <f t="shared" si="3"/>
        <v>-</v>
      </c>
      <c r="AC47" t="s">
        <v>35</v>
      </c>
      <c r="AD47">
        <v>1</v>
      </c>
    </row>
    <row r="48" spans="1:30" x14ac:dyDescent="0.2">
      <c r="A48">
        <v>36</v>
      </c>
      <c r="B48" t="s">
        <v>36</v>
      </c>
      <c r="C48" s="1">
        <f>VLOOKUP(B48,split_cells2!A39:I81,3,0)</f>
        <v>52</v>
      </c>
      <c r="D48" s="1">
        <f>VLOOKUP(B48,split_cells2!A39:I81,5,0)</f>
        <v>3</v>
      </c>
      <c r="E48" s="1">
        <f>VLOOKUP(B48,split_cells2!A38:I81,7,0)</f>
        <v>6</v>
      </c>
      <c r="F48" s="1">
        <f>VLOOKUP(B48,split_cells2!A38:I81,9,0)</f>
        <v>3</v>
      </c>
      <c r="G48" s="1">
        <f>VLOOKUP(B48,split_cells!$A$2:$K$46,7,0)</f>
        <v>12</v>
      </c>
      <c r="H48" s="5">
        <f>VLOOKUP(B48,split_cells!$A$2:$K$46,11,0)</f>
        <v>3</v>
      </c>
      <c r="I48">
        <f>STANDARDIZE(C48,$C$10,$C$11)</f>
        <v>1.9550968089722711</v>
      </c>
      <c r="J48">
        <f>STANDARDIZE(D48,$D$10,$D$11)</f>
        <v>-0.92042807504516622</v>
      </c>
      <c r="K48">
        <f>STANDARDIZE(E48,$E$10,$E$11)</f>
        <v>0.65140930671050123</v>
      </c>
      <c r="L48">
        <f>STANDARDIZE(F48,$F$10,$F$11)</f>
        <v>-0.15712829214377813</v>
      </c>
      <c r="M48">
        <f>STANDARDIZE(G48,$G$10,$G$11)</f>
        <v>0.80923043099381953</v>
      </c>
      <c r="N48" s="8">
        <f>STANDARDIZE(H48,$H$10,$H$11)</f>
        <v>-4.4508196058729181E-2</v>
      </c>
      <c r="O48">
        <f>SUMXMY2($E$4:$J$4,I48:N48)</f>
        <v>17.043843453408417</v>
      </c>
      <c r="P48">
        <f>SUMXMY2($E$5:$J$5,I48:N48)</f>
        <v>8.9845040506980869</v>
      </c>
      <c r="Q48">
        <f>SUMXMY2($E$6:$J$6,I48:N48)</f>
        <v>2.8307866292686414</v>
      </c>
      <c r="R48">
        <f>SUMXMY2($E$7:$J$7,I48:N48)</f>
        <v>4.0828059533014862</v>
      </c>
      <c r="S48">
        <f>MIN(O48:R48)</f>
        <v>2.8307866292686414</v>
      </c>
      <c r="T48">
        <f>MATCH(S48,O48:R48,0)</f>
        <v>3</v>
      </c>
      <c r="V48" t="str">
        <f t="shared" si="0"/>
        <v>-</v>
      </c>
      <c r="W48" t="str">
        <f t="shared" si="1"/>
        <v>-</v>
      </c>
      <c r="X48" t="str">
        <f t="shared" si="2"/>
        <v>SPH Biochemistry and Molecular Biology</v>
      </c>
      <c r="Y48" t="str">
        <f t="shared" si="3"/>
        <v>-</v>
      </c>
      <c r="AC48" t="s">
        <v>36</v>
      </c>
      <c r="AD48">
        <v>3</v>
      </c>
    </row>
    <row r="49" spans="1:30" x14ac:dyDescent="0.2">
      <c r="A49">
        <v>37</v>
      </c>
      <c r="B49" t="s">
        <v>37</v>
      </c>
      <c r="C49" s="1">
        <f>VLOOKUP(B49,split_cells2!A40:I82,3,0)</f>
        <v>34</v>
      </c>
      <c r="D49" s="1">
        <f>VLOOKUP(B49,split_cells2!A40:I82,5,0)</f>
        <v>5</v>
      </c>
      <c r="E49" s="1">
        <f>VLOOKUP(B49,split_cells2!A39:I82,7,0)</f>
        <v>5</v>
      </c>
      <c r="F49" s="1">
        <f>VLOOKUP(B49,split_cells2!A39:I82,9,0)</f>
        <v>5</v>
      </c>
      <c r="G49" s="1">
        <f>VLOOKUP(B49,split_cells!$A$2:$K$46,7,0)</f>
        <v>7</v>
      </c>
      <c r="H49" s="5">
        <f>VLOOKUP(B49,split_cells!$A$2:$K$46,11,0)</f>
        <v>5</v>
      </c>
      <c r="I49">
        <f>STANDARDIZE(C49,$C$10,$C$11)</f>
        <v>0.21972418265972776</v>
      </c>
      <c r="J49">
        <f>STANDARDIZE(D49,$D$10,$D$11)</f>
        <v>-0.54349086336000285</v>
      </c>
      <c r="K49">
        <f>STANDARDIZE(E49,$E$10,$E$11)</f>
        <v>0.35656088367311645</v>
      </c>
      <c r="L49">
        <f>STANDARDIZE(F49,$F$10,$F$11)</f>
        <v>0.4303948871764357</v>
      </c>
      <c r="M49">
        <f>STANDARDIZE(G49,$G$10,$G$11)</f>
        <v>1.4780464493037826E-2</v>
      </c>
      <c r="N49" s="8">
        <f>STANDARDIZE(H49,$H$10,$H$11)</f>
        <v>0.50230678409137264</v>
      </c>
      <c r="O49">
        <f>SUMXMY2($E$4:$J$4,I49:N49)</f>
        <v>6.6843560345497055</v>
      </c>
      <c r="P49">
        <f>SUMXMY2($E$5:$J$5,I49:N49)</f>
        <v>4.2965186247581242</v>
      </c>
      <c r="Q49">
        <f>SUMXMY2($E$6:$J$6,I49:N49)</f>
        <v>2.9565446980355192</v>
      </c>
      <c r="R49">
        <f>SUMXMY2($E$7:$J$7,I49:N49)</f>
        <v>3.7672372862532377</v>
      </c>
      <c r="S49">
        <f>MIN(O49:R49)</f>
        <v>2.9565446980355192</v>
      </c>
      <c r="T49">
        <f>MATCH(S49,O49:R49,0)</f>
        <v>3</v>
      </c>
      <c r="V49" t="str">
        <f t="shared" si="0"/>
        <v>-</v>
      </c>
      <c r="W49" t="str">
        <f t="shared" si="1"/>
        <v>-</v>
      </c>
      <c r="X49" t="str">
        <f t="shared" si="2"/>
        <v>SPH Environmental Health and Engineering</v>
      </c>
      <c r="Y49" t="str">
        <f t="shared" si="3"/>
        <v>-</v>
      </c>
      <c r="AC49" t="s">
        <v>37</v>
      </c>
      <c r="AD49">
        <v>3</v>
      </c>
    </row>
    <row r="50" spans="1:30" x14ac:dyDescent="0.2">
      <c r="A50">
        <v>38</v>
      </c>
      <c r="B50" t="s">
        <v>38</v>
      </c>
      <c r="C50" s="1">
        <f>VLOOKUP(B50,split_cells2!A41:I83,3,0)</f>
        <v>43</v>
      </c>
      <c r="D50" s="1">
        <f>VLOOKUP(B50,split_cells2!A41:I83,5,0)</f>
        <v>4</v>
      </c>
      <c r="E50" s="1">
        <f>VLOOKUP(B50,split_cells2!A40:I83,7,0)</f>
        <v>1</v>
      </c>
      <c r="F50" s="1">
        <f>VLOOKUP(B50,split_cells2!A40:I83,9,0)</f>
        <v>4</v>
      </c>
      <c r="G50" s="1">
        <f>VLOOKUP(B50,split_cells!$A$2:$K$46,7,0)</f>
        <v>16</v>
      </c>
      <c r="H50" s="5">
        <f>VLOOKUP(B50,split_cells!$A$2:$K$46,11,0)</f>
        <v>0</v>
      </c>
      <c r="I50">
        <f>STANDARDIZE(C50,$C$10,$C$11)</f>
        <v>1.0874104958159994</v>
      </c>
      <c r="J50">
        <f>STANDARDIZE(D50,$D$10,$D$11)</f>
        <v>-0.73195946920258448</v>
      </c>
      <c r="K50">
        <f>STANDARDIZE(E50,$E$10,$E$11)</f>
        <v>-0.82283280847642271</v>
      </c>
      <c r="L50">
        <f>STANDARDIZE(F50,$F$10,$F$11)</f>
        <v>0.13663329751632877</v>
      </c>
      <c r="M50">
        <f>STANDARDIZE(G50,$G$10,$G$11)</f>
        <v>1.444790404194445</v>
      </c>
      <c r="N50" s="8">
        <f>STANDARDIZE(H50,$H$10,$H$11)</f>
        <v>-0.86473066628388195</v>
      </c>
      <c r="O50">
        <f>SUMXMY2($E$4:$J$4,I50:N50)</f>
        <v>12.745608239131656</v>
      </c>
      <c r="P50">
        <f>SUMXMY2($E$5:$J$5,I50:N50)</f>
        <v>5.4766782132559904</v>
      </c>
      <c r="Q50">
        <f>SUMXMY2($E$6:$J$6,I50:N50)</f>
        <v>4.9356651535073963</v>
      </c>
      <c r="R50">
        <f>SUMXMY2($E$7:$J$7,I50:N50)</f>
        <v>9.6363321528896595</v>
      </c>
      <c r="S50">
        <f>MIN(O50:R50)</f>
        <v>4.9356651535073963</v>
      </c>
      <c r="T50">
        <f>MATCH(S50,O50:R50,0)</f>
        <v>3</v>
      </c>
      <c r="V50" t="str">
        <f t="shared" si="0"/>
        <v>-</v>
      </c>
      <c r="W50" t="str">
        <f t="shared" si="1"/>
        <v>-</v>
      </c>
      <c r="X50" t="str">
        <f t="shared" si="2"/>
        <v>SPH Epidemiology</v>
      </c>
      <c r="Y50" t="str">
        <f t="shared" si="3"/>
        <v>-</v>
      </c>
      <c r="AC50" t="s">
        <v>38</v>
      </c>
      <c r="AD50">
        <v>3</v>
      </c>
    </row>
    <row r="51" spans="1:30" x14ac:dyDescent="0.2">
      <c r="A51">
        <v>39</v>
      </c>
      <c r="B51" t="s">
        <v>39</v>
      </c>
      <c r="C51" s="1">
        <f>VLOOKUP(B51,split_cells2!A42:I84,3,0)</f>
        <v>32</v>
      </c>
      <c r="D51" s="1">
        <f>VLOOKUP(B51,split_cells2!A42:I84,5,0)</f>
        <v>12</v>
      </c>
      <c r="E51" s="1">
        <f>VLOOKUP(B51,split_cells2!A41:I84,7,0)</f>
        <v>11</v>
      </c>
      <c r="F51" s="1">
        <f>VLOOKUP(B51,split_cells2!A41:I84,9,0)</f>
        <v>5</v>
      </c>
      <c r="G51" s="1">
        <f>VLOOKUP(B51,split_cells!$A$2:$K$46,7,0)</f>
        <v>8</v>
      </c>
      <c r="H51" s="5">
        <f>VLOOKUP(B51,split_cells!$A$2:$K$46,11,0)</f>
        <v>6</v>
      </c>
      <c r="I51">
        <f>STANDARDIZE(C51,$C$10,$C$11)</f>
        <v>2.6905001958334052E-2</v>
      </c>
      <c r="J51">
        <f>STANDARDIZE(D51,$D$10,$D$11)</f>
        <v>0.77578937753806876</v>
      </c>
      <c r="K51">
        <f>STANDARDIZE(E51,$E$10,$E$11)</f>
        <v>2.1256514218974254</v>
      </c>
      <c r="L51">
        <f>STANDARDIZE(F51,$F$10,$F$11)</f>
        <v>0.4303948871764357</v>
      </c>
      <c r="M51">
        <f>STANDARDIZE(G51,$G$10,$G$11)</f>
        <v>0.17367045779319418</v>
      </c>
      <c r="N51" s="8">
        <f>STANDARDIZE(H51,$H$10,$H$11)</f>
        <v>0.77571427416642358</v>
      </c>
      <c r="O51">
        <f>SUMXMY2($E$4:$J$4,I51:N51)</f>
        <v>12.915418563947831</v>
      </c>
      <c r="P51">
        <f>SUMXMY2($E$5:$J$5,I51:N51)</f>
        <v>10.98096687512451</v>
      </c>
      <c r="Q51">
        <f>SUMXMY2($E$6:$J$6,I51:N51)</f>
        <v>7.5188328880978386</v>
      </c>
      <c r="R51">
        <f>SUMXMY2($E$7:$J$7,I51:N51)</f>
        <v>4.5653017393080546</v>
      </c>
      <c r="S51">
        <f>MIN(O51:R51)</f>
        <v>4.5653017393080546</v>
      </c>
      <c r="T51">
        <f>MATCH(S51,O51:R51,0)</f>
        <v>4</v>
      </c>
      <c r="V51" t="str">
        <f t="shared" si="0"/>
        <v>-</v>
      </c>
      <c r="W51" t="str">
        <f t="shared" si="1"/>
        <v>-</v>
      </c>
      <c r="X51" t="str">
        <f t="shared" si="2"/>
        <v>-</v>
      </c>
      <c r="Y51" t="str">
        <f t="shared" si="3"/>
        <v>SPH Molecular Microbiology and Immunology</v>
      </c>
      <c r="AC51" t="s">
        <v>39</v>
      </c>
      <c r="AD51">
        <v>4</v>
      </c>
    </row>
    <row r="52" spans="1:30" x14ac:dyDescent="0.2">
      <c r="A52">
        <v>40</v>
      </c>
      <c r="B52" t="s">
        <v>40</v>
      </c>
      <c r="C52" s="1">
        <f>VLOOKUP(B52,split_cells2!A43:I85,3,0)</f>
        <v>38</v>
      </c>
      <c r="D52" s="1">
        <f>VLOOKUP(B52,split_cells2!A43:I85,5,0)</f>
        <v>15</v>
      </c>
      <c r="E52" s="1">
        <f>VLOOKUP(B52,split_cells2!A42:I85,7,0)</f>
        <v>0</v>
      </c>
      <c r="F52" s="1">
        <f>VLOOKUP(B52,split_cells2!A42:I85,9,0)</f>
        <v>8</v>
      </c>
      <c r="G52" s="1">
        <f>VLOOKUP(B52,split_cells!$A$2:$K$46,7,0)</f>
        <v>15</v>
      </c>
      <c r="H52" s="5">
        <f>VLOOKUP(B52,split_cells!$A$2:$K$46,11,0)</f>
        <v>0</v>
      </c>
      <c r="I52">
        <f>STANDARDIZE(C52,$C$10,$C$11)</f>
        <v>0.60536254406251522</v>
      </c>
      <c r="J52">
        <f>STANDARDIZE(D52,$D$10,$D$11)</f>
        <v>1.3411951950658136</v>
      </c>
      <c r="K52">
        <f>STANDARDIZE(E52,$E$10,$E$11)</f>
        <v>-1.1176812315138074</v>
      </c>
      <c r="L52">
        <f>STANDARDIZE(F52,$F$10,$F$11)</f>
        <v>1.3116796561567565</v>
      </c>
      <c r="M52">
        <f>STANDARDIZE(G52,$G$10,$G$11)</f>
        <v>1.2859004108942886</v>
      </c>
      <c r="N52" s="8">
        <f>STANDARDIZE(H52,$H$10,$H$11)</f>
        <v>-0.86473066628388195</v>
      </c>
      <c r="O52">
        <f>SUMXMY2($E$4:$J$4,I52:N52)</f>
        <v>11.308361595543552</v>
      </c>
      <c r="P52">
        <f>SUMXMY2($E$5:$J$5,I52:N52)</f>
        <v>11.290859648849072</v>
      </c>
      <c r="Q52">
        <f>SUMXMY2($E$6:$J$6,I52:N52)</f>
        <v>10.357877141303806</v>
      </c>
      <c r="R52">
        <f>SUMXMY2($E$7:$J$7,I52:N52)</f>
        <v>17.643537795091277</v>
      </c>
      <c r="S52">
        <f>MIN(O52:R52)</f>
        <v>10.357877141303806</v>
      </c>
      <c r="T52">
        <f>MATCH(S52,O52:R52,0)</f>
        <v>3</v>
      </c>
      <c r="V52" t="str">
        <f t="shared" si="0"/>
        <v>-</v>
      </c>
      <c r="W52" t="str">
        <f t="shared" si="1"/>
        <v>-</v>
      </c>
      <c r="X52" t="str">
        <f t="shared" si="2"/>
        <v>WSE Biomedical Engineering</v>
      </c>
      <c r="Y52" t="str">
        <f t="shared" si="3"/>
        <v>-</v>
      </c>
      <c r="AC52" t="s">
        <v>40</v>
      </c>
      <c r="AD52">
        <v>3</v>
      </c>
    </row>
    <row r="53" spans="1:30" x14ac:dyDescent="0.2">
      <c r="A53">
        <v>41</v>
      </c>
      <c r="B53" t="s">
        <v>41</v>
      </c>
      <c r="C53" s="1">
        <f>VLOOKUP(B53,split_cells2!A44:I86,3,0)</f>
        <v>25</v>
      </c>
      <c r="D53" s="1">
        <f>VLOOKUP(B53,split_cells2!A44:I86,5,0)</f>
        <v>8</v>
      </c>
      <c r="E53" s="1">
        <f>VLOOKUP(B53,split_cells2!A43:I86,7,0)</f>
        <v>10</v>
      </c>
      <c r="F53" s="1">
        <f>VLOOKUP(B53,split_cells2!A43:I86,9,0)</f>
        <v>5</v>
      </c>
      <c r="G53" s="1">
        <f>VLOOKUP(B53,split_cells!$A$2:$K$46,7,0)</f>
        <v>3</v>
      </c>
      <c r="H53" s="5">
        <f>VLOOKUP(B53,split_cells!$A$2:$K$46,11,0)</f>
        <v>5</v>
      </c>
      <c r="I53">
        <f>STANDARDIZE(C53,$C$10,$C$11)</f>
        <v>-0.64796213049654394</v>
      </c>
      <c r="J53">
        <f>STANDARDIZE(D53,$D$10,$D$11)</f>
        <v>2.1914954167742091E-2</v>
      </c>
      <c r="K53">
        <f>STANDARDIZE(E53,$E$10,$E$11)</f>
        <v>1.8308029988600405</v>
      </c>
      <c r="L53">
        <f>STANDARDIZE(F53,$F$10,$F$11)</f>
        <v>0.4303948871764357</v>
      </c>
      <c r="M53">
        <f>STANDARDIZE(G53,$G$10,$G$11)</f>
        <v>-0.62077950870758758</v>
      </c>
      <c r="N53" s="8">
        <f>STANDARDIZE(H53,$H$10,$H$11)</f>
        <v>0.50230678409137264</v>
      </c>
      <c r="O53">
        <f>SUMXMY2($E$4:$J$4,I53:N53)</f>
        <v>8.1206313456976265</v>
      </c>
      <c r="P53">
        <f>SUMXMY2($E$5:$J$5,I53:N53)</f>
        <v>7.9963873679973672</v>
      </c>
      <c r="Q53">
        <f>SUMXMY2($E$6:$J$6,I53:N53)</f>
        <v>6.6604401225897032</v>
      </c>
      <c r="R53">
        <f>SUMXMY2($E$7:$J$7,I53:N53)</f>
        <v>3.9873576522528267</v>
      </c>
      <c r="S53">
        <f>MIN(O53:R53)</f>
        <v>3.9873576522528267</v>
      </c>
      <c r="T53">
        <f>MATCH(S53,O53:R53,0)</f>
        <v>4</v>
      </c>
      <c r="V53" t="str">
        <f t="shared" si="0"/>
        <v>-</v>
      </c>
      <c r="W53" t="str">
        <f t="shared" si="1"/>
        <v>-</v>
      </c>
      <c r="X53" t="str">
        <f t="shared" si="2"/>
        <v>-</v>
      </c>
      <c r="Y53" t="str">
        <f t="shared" si="3"/>
        <v>WSE Chemical and Biomolecular Engineering</v>
      </c>
      <c r="AC53" t="s">
        <v>41</v>
      </c>
      <c r="AD53">
        <v>4</v>
      </c>
    </row>
    <row r="54" spans="1:30" x14ac:dyDescent="0.2">
      <c r="A54">
        <v>42</v>
      </c>
      <c r="B54" t="s">
        <v>42</v>
      </c>
      <c r="C54" s="1">
        <f>VLOOKUP(B54,split_cells2!A45:I87,3,0)</f>
        <v>42</v>
      </c>
      <c r="D54" s="1">
        <f>VLOOKUP(B54,split_cells2!A45:I87,5,0)</f>
        <v>17</v>
      </c>
      <c r="E54" s="1">
        <f>VLOOKUP(B54,split_cells2!A44:I87,7,0)</f>
        <v>8</v>
      </c>
      <c r="F54" s="1">
        <f>VLOOKUP(B54,split_cells2!A44:I87,9,0)</f>
        <v>0</v>
      </c>
      <c r="G54" s="1">
        <f>VLOOKUP(B54,split_cells!$A$2:$K$46,7,0)</f>
        <v>33</v>
      </c>
      <c r="H54" s="5">
        <f>VLOOKUP(B54,split_cells!$A$2:$K$46,11,0)</f>
        <v>17</v>
      </c>
      <c r="I54">
        <f>STANDARDIZE(C54,$C$10,$C$11)</f>
        <v>0.99100090546530262</v>
      </c>
      <c r="J54">
        <f>STANDARDIZE(D54,$D$10,$D$11)</f>
        <v>1.7181324067509769</v>
      </c>
      <c r="K54">
        <f>STANDARDIZE(E54,$E$10,$E$11)</f>
        <v>1.2411061527852709</v>
      </c>
      <c r="L54">
        <f>STANDARDIZE(F54,$F$10,$F$11)</f>
        <v>-1.0384130611240989</v>
      </c>
      <c r="M54">
        <f>STANDARDIZE(G54,$G$10,$G$11)</f>
        <v>4.1459202902971031</v>
      </c>
      <c r="N54" s="8">
        <f>STANDARDIZE(H54,$H$10,$H$11)</f>
        <v>3.7831966649919839</v>
      </c>
      <c r="O54">
        <f>SUMXMY2($E$4:$J$4,I54:N54)</f>
        <v>59.845758356579267</v>
      </c>
      <c r="P54">
        <f>SUMXMY2($E$5:$J$5,I54:N54)</f>
        <v>44.916836239966258</v>
      </c>
      <c r="Q54">
        <f>SUMXMY2($E$6:$J$6,I54:N54)</f>
        <v>45.429959801909632</v>
      </c>
      <c r="R54">
        <f>SUMXMY2($E$7:$J$7,I54:N54)</f>
        <v>39.526137533296051</v>
      </c>
      <c r="S54">
        <f>MIN(O54:R54)</f>
        <v>39.526137533296051</v>
      </c>
      <c r="T54">
        <f>MATCH(S54,O54:R54,0)</f>
        <v>4</v>
      </c>
      <c r="V54" t="str">
        <f t="shared" si="0"/>
        <v>-</v>
      </c>
      <c r="W54" t="str">
        <f t="shared" si="1"/>
        <v>-</v>
      </c>
      <c r="X54" t="str">
        <f t="shared" si="2"/>
        <v>-</v>
      </c>
      <c r="Y54" t="str">
        <f t="shared" si="3"/>
        <v>WSE Environmental Health and Engineering</v>
      </c>
      <c r="AC54" t="s">
        <v>42</v>
      </c>
      <c r="AD54">
        <v>4</v>
      </c>
    </row>
    <row r="55" spans="1:30" x14ac:dyDescent="0.2">
      <c r="A55">
        <v>43</v>
      </c>
      <c r="B55" t="s">
        <v>43</v>
      </c>
      <c r="C55" s="1">
        <f>VLOOKUP(B55,split_cells2!A46:I88,3,0)</f>
        <v>44</v>
      </c>
      <c r="D55" s="1">
        <f>VLOOKUP(B55,split_cells2!A46:I88,5,0)</f>
        <v>10</v>
      </c>
      <c r="E55" s="1">
        <f>VLOOKUP(B55,split_cells2!A45:I88,7,0)</f>
        <v>4</v>
      </c>
      <c r="F55" s="1">
        <f>VLOOKUP(B55,split_cells2!A45:I88,9,0)</f>
        <v>0</v>
      </c>
      <c r="G55" s="1">
        <f>VLOOKUP(B55,split_cells!$A$2:$K$46,7,0)</f>
        <v>8</v>
      </c>
      <c r="H55" s="5">
        <f>VLOOKUP(B55,split_cells!$A$2:$K$46,11,0)</f>
        <v>2</v>
      </c>
      <c r="I55">
        <f>STANDARDIZE(C55,$C$10,$C$11)</f>
        <v>1.1838200861666963</v>
      </c>
      <c r="J55">
        <f>STANDARDIZE(D55,$D$10,$D$11)</f>
        <v>0.39885216585290539</v>
      </c>
      <c r="K55">
        <f>STANDARDIZE(E55,$E$10,$E$11)</f>
        <v>6.1712460635731679E-2</v>
      </c>
      <c r="L55">
        <f>STANDARDIZE(F55,$F$10,$F$11)</f>
        <v>-1.0384130611240989</v>
      </c>
      <c r="M55">
        <f>STANDARDIZE(G55,$G$10,$G$11)</f>
        <v>0.17367045779319418</v>
      </c>
      <c r="N55" s="8">
        <f>STANDARDIZE(H55,$H$10,$H$11)</f>
        <v>-0.31791568613378013</v>
      </c>
      <c r="O55">
        <f>SUMXMY2($E$4:$J$4,I55:N55)</f>
        <v>8.9970389041557013</v>
      </c>
      <c r="P55">
        <f>SUMXMY2($E$5:$J$5,I55:N55)</f>
        <v>6.2491501506811016</v>
      </c>
      <c r="Q55">
        <f>SUMXMY2($E$6:$J$6,I55:N55)</f>
        <v>2.1299018393657785</v>
      </c>
      <c r="R55">
        <f>SUMXMY2($E$7:$J$7,I55:N55)</f>
        <v>5.2090454191180466</v>
      </c>
      <c r="S55">
        <f>MIN(O55:R55)</f>
        <v>2.1299018393657785</v>
      </c>
      <c r="T55">
        <f>MATCH(S55,O55:R55,0)</f>
        <v>3</v>
      </c>
      <c r="V55" t="str">
        <f t="shared" si="0"/>
        <v>-</v>
      </c>
      <c r="W55" t="str">
        <f t="shared" si="1"/>
        <v>-</v>
      </c>
      <c r="X55" t="str">
        <f t="shared" si="2"/>
        <v>Other Dept or Center</v>
      </c>
      <c r="Y55" t="str">
        <f t="shared" si="3"/>
        <v>-</v>
      </c>
      <c r="AC55" t="s">
        <v>43</v>
      </c>
      <c r="AD55">
        <v>3</v>
      </c>
    </row>
  </sheetData>
  <pageMargins left="0.75" right="0.75" top="1" bottom="1" header="0.5" footer="0.5"/>
  <ignoredErrors>
    <ignoredError sqref="E5:J5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split_cells</vt:lpstr>
      <vt:lpstr>split_cells2</vt:lpstr>
      <vt:lpstr>with 3 clusters</vt:lpstr>
      <vt:lpstr>with 5 clusters</vt:lpstr>
      <vt:lpstr>FinalAnalysis_4 clusters</vt:lpstr>
      <vt:lpstr>'FinalAnalysis_4 clusters'!cluster4</vt:lpstr>
      <vt:lpstr>'with 5 clusters'!cluster4</vt:lpstr>
      <vt:lpstr>cluster4</vt:lpstr>
      <vt:lpstr>'FinalAnalysis_4 clusters'!clusterminiproj3</vt:lpstr>
      <vt:lpstr>'with 5 clusters'!clusterminiproj3</vt:lpstr>
      <vt:lpstr>clusterminiproj3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Kang</dc:creator>
  <cp:lastModifiedBy>Sun Woo Kang</cp:lastModifiedBy>
  <dcterms:created xsi:type="dcterms:W3CDTF">2020-10-09T20:53:06Z</dcterms:created>
  <dcterms:modified xsi:type="dcterms:W3CDTF">2020-10-20T06:06:00Z</dcterms:modified>
</cp:coreProperties>
</file>